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8.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11.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1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1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omments3.xml" ContentType="application/vnd.openxmlformats-officedocument.spreadsheetml.comments+xml"/>
  <Override PartName="/xl/drawings/drawing14.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omments4.xml" ContentType="application/vnd.openxmlformats-officedocument.spreadsheetml.comments+xml"/>
  <Override PartName="/xl/drawings/drawing15.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16.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drawings/drawing17.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18.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9.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drawings/drawing20.xml" ContentType="application/vnd.openxmlformats-officedocument.drawing+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drawings/drawing21.xml" ContentType="application/vnd.openxmlformats-officedocument.drawing+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drawings/drawing22.xml" ContentType="application/vnd.openxmlformats-officedocument.drawing+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2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24.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drawings/drawing25.xml" ContentType="application/vnd.openxmlformats-officedocument.drawing+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drawings/drawing26.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drawings/drawing27.xml" ContentType="application/vnd.openxmlformats-officedocument.drawing+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drawings/drawing28.xml" ContentType="application/vnd.openxmlformats-officedocument.drawing+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defaultThemeVersion="202300"/>
  <mc:AlternateContent xmlns:mc="http://schemas.openxmlformats.org/markup-compatibility/2006">
    <mc:Choice Requires="x15">
      <x15ac:absPath xmlns:x15ac="http://schemas.microsoft.com/office/spreadsheetml/2010/11/ac" url="D:\0. TRF_project\RDS\"/>
    </mc:Choice>
  </mc:AlternateContent>
  <xr:revisionPtr revIDLastSave="0" documentId="13_ncr:1_{CECC2257-FAA9-49C0-8198-ACB8772A7DF6}" xr6:coauthVersionLast="47" xr6:coauthVersionMax="47" xr10:uidLastSave="{00000000-0000-0000-0000-000000000000}"/>
  <bookViews>
    <workbookView xWindow="-120" yWindow="-120" windowWidth="29040" windowHeight="15840" firstSheet="1" activeTab="14" xr2:uid="{BE32EDE2-8987-4D79-AF31-6EB05980123A}"/>
  </bookViews>
  <sheets>
    <sheet name="Main" sheetId="31" r:id="rId1"/>
    <sheet name="Layout" sheetId="6" r:id="rId2"/>
    <sheet name="Version" sheetId="8" state="hidden" r:id="rId3"/>
    <sheet name="DB" sheetId="43" r:id="rId4"/>
    <sheet name="KS C 9832 KS C 9835" sheetId="27" state="hidden" r:id="rId5"/>
    <sheet name="KS C 9814-1 KS C 9814-2" sheetId="28" state="veryHidden" r:id="rId6"/>
    <sheet name="KS C 9610-6-4 KS C 9610-6-2" sheetId="18" state="veryHidden" r:id="rId7"/>
    <sheet name="KS C 9610-6-3 KS C 9610-6-1" sheetId="20" state="veryHidden" r:id="rId8"/>
    <sheet name="EN 55032 EN 55035" sheetId="40" state="hidden" r:id="rId9"/>
    <sheet name="EN 301 489-1" sheetId="41" state="veryHidden" r:id="rId10"/>
    <sheet name="EN IEC 55014-1 EN IEC 55014-2" sheetId="44" state="hidden" r:id="rId11"/>
    <sheet name="KS C 9814-1 KS C 9814-2 (2)" sheetId="45" state="veryHidden" r:id="rId12"/>
    <sheet name="FCC Part 15 Subpart B" sheetId="39" state="hidden" r:id="rId13"/>
    <sheet name="EN 60601-1-2" sheetId="46" state="veryHidden" r:id="rId14"/>
    <sheet name="KS C 9800-3" sheetId="48" r:id="rId15"/>
    <sheet name="Marine DNVGL" sheetId="42" state="veryHidden" r:id="rId16"/>
    <sheet name="KS X 3143 KS C 9814-2" sheetId="30" state="veryHidden" r:id="rId17"/>
    <sheet name="KN 61131-2" sheetId="35" state="veryHidden" r:id="rId18"/>
    <sheet name="KN 50 KN 51" sheetId="37" state="veryHidden" r:id="rId19"/>
    <sheet name="KS C 3369" sheetId="32" state="veryHidden" r:id="rId20"/>
    <sheet name="KS C IEC 60947-1" sheetId="26" state="hidden" r:id="rId21"/>
    <sheet name="KS C IEC 60947-4-1" sheetId="49" state="hidden" r:id="rId22"/>
    <sheet name="KS C IEC 60947-2" sheetId="38" state="hidden" r:id="rId23"/>
    <sheet name="KS C 9815 KS C 9547" sheetId="21" state="veryHidden" r:id="rId24"/>
    <sheet name="KS X 3124 KS X NEW" sheetId="34" state="veryHidden" r:id="rId25"/>
    <sheet name="KS C 9992" sheetId="22" state="veryHidden" r:id="rId26"/>
    <sheet name="KS B ISO 8102-1 KS B ISO 8102-2" sheetId="23" state="veryHidden" r:id="rId27"/>
    <sheet name="KS C IEC 60255-26" sheetId="9" state="veryHidden" r:id="rId28"/>
    <sheet name="KS X 3124" sheetId="17" state="veryHidden" r:id="rId29"/>
  </sheets>
  <functionGroups builtInGroupCount="19"/>
  <definedNames>
    <definedName name="_xleta.DB" hidden="1" xlm="1">#NAME?</definedName>
    <definedName name="_xleta.IF" hidden="1" xlm="1">#NAME?</definedName>
    <definedName name="AECE_CHECK" localSheetId="10">'EN IEC 55014-1 EN IEC 55014-2'!$C$15</definedName>
    <definedName name="AECE_CHECK" localSheetId="14">'KS C 9800-3'!$C$15</definedName>
    <definedName name="AECE_CHECK" localSheetId="5">'KS C 9814-1 KS C 9814-2'!$C$15</definedName>
    <definedName name="AECE_CHECK" localSheetId="11">'KS C 9814-1 KS C 9814-2 (2)'!$C$15</definedName>
    <definedName name="AECE_CHECK" localSheetId="16">'KS X 3143 KS C 9814-2'!$C$15</definedName>
    <definedName name="AECE_COMMENTS" localSheetId="10">'EN IEC 55014-1 EN IEC 55014-2'!$B$115:$K$115</definedName>
    <definedName name="AECE_COMMENTS" localSheetId="14">'KS C 9800-3'!$B$126:$K$126</definedName>
    <definedName name="AECE_COMMENTS" localSheetId="5">'KS C 9814-1 KS C 9814-2'!$B$121:$K$121</definedName>
    <definedName name="AECE_COMMENTS" localSheetId="11">'KS C 9814-1 KS C 9814-2 (2)'!$B$121:$K$121</definedName>
    <definedName name="AECE_COMMENTS" localSheetId="16">'KS X 3143 KS C 9814-2'!$B$118:$K$118</definedName>
    <definedName name="AECE_ENV" localSheetId="10">'EN IEC 55014-1 EN IEC 55014-2'!$B$107:$K$108</definedName>
    <definedName name="AECE_ENV" localSheetId="14">'KS C 9800-3'!$B$118:$K$119</definedName>
    <definedName name="AECE_ENV" localSheetId="5">'KS C 9814-1 KS C 9814-2'!$B$113:$K$114</definedName>
    <definedName name="AECE_ENV" localSheetId="11">'KS C 9814-1 KS C 9814-2 (2)'!$B$113:$K$114</definedName>
    <definedName name="AECE_ENV" localSheetId="16">'KS X 3143 KS C 9814-2'!$B$110:$K$111</definedName>
    <definedName name="AECE_INSTRUMENTS" localSheetId="10">'EN IEC 55014-1 EN IEC 55014-2'!$B$110:$K$112</definedName>
    <definedName name="AECE_INSTRUMENTS" localSheetId="14">'KS C 9800-3'!$B$121:$K$123</definedName>
    <definedName name="AECE_INSTRUMENTS" localSheetId="5">'KS C 9814-1 KS C 9814-2'!$B$116:$K$118</definedName>
    <definedName name="AECE_INSTRUMENTS" localSheetId="11">'KS C 9814-1 KS C 9814-2 (2)'!$B$116:$K$118</definedName>
    <definedName name="AECE_INSTRUMENTS" localSheetId="16">'KS X 3143 KS C 9814-2'!$B$113:$K$115</definedName>
    <definedName name="AECE_LOCATION" localSheetId="10">'EN IEC 55014-1 EN IEC 55014-2'!$C$105</definedName>
    <definedName name="AECE_LOCATION" localSheetId="14">'KS C 9800-3'!$C$116</definedName>
    <definedName name="AECE_LOCATION" localSheetId="5">'KS C 9814-1 KS C 9814-2'!$C$111</definedName>
    <definedName name="AECE_LOCATION" localSheetId="11">'KS C 9814-1 KS C 9814-2 (2)'!$C$111</definedName>
    <definedName name="AECE_LOCATION" localSheetId="16">'KS X 3143 KS C 9814-2'!$C$108</definedName>
    <definedName name="AECE_Remarks" localSheetId="10">'EN IEC 55014-1 EN IEC 55014-2'!$K$15</definedName>
    <definedName name="AECE_Remarks" localSheetId="14">'KS C 9800-3'!$K$15</definedName>
    <definedName name="AECE_Remarks" localSheetId="5">'KS C 9814-1 KS C 9814-2'!$K$15</definedName>
    <definedName name="AECE_Remarks" localSheetId="11">'KS C 9814-1 KS C 9814-2 (2)'!$K$15</definedName>
    <definedName name="AECE_Remarks" localSheetId="16">'KS X 3143 KS C 9814-2'!$K$15</definedName>
    <definedName name="Applicant" localSheetId="9">'EN 301 489-1'!$C$8</definedName>
    <definedName name="Applicant" localSheetId="8">'EN 55032 EN 55035'!$C$8</definedName>
    <definedName name="Applicant" localSheetId="13">'EN 60601-1-2'!$C$8</definedName>
    <definedName name="Applicant" localSheetId="10">'EN IEC 55014-1 EN IEC 55014-2'!$C$8</definedName>
    <definedName name="Applicant" localSheetId="12">'FCC Part 15 Subpart B'!$C$8</definedName>
    <definedName name="Applicant" localSheetId="18">'KN 50 KN 51'!$C$8</definedName>
    <definedName name="Applicant" localSheetId="17">'KN 61131-2'!$C$8</definedName>
    <definedName name="Applicant" localSheetId="26">'KS B ISO 8102-1 KS B ISO 8102-2'!$C$8</definedName>
    <definedName name="Applicant" localSheetId="19">'KS C 3369'!$C$8</definedName>
    <definedName name="Applicant" localSheetId="7">'KS C 9610-6-3 KS C 9610-6-1'!$C$8</definedName>
    <definedName name="Applicant" localSheetId="6">'KS C 9610-6-4 KS C 9610-6-2'!$C$8</definedName>
    <definedName name="Applicant" localSheetId="14">'KS C 9800-3'!$C$8</definedName>
    <definedName name="Applicant" localSheetId="5">'KS C 9814-1 KS C 9814-2'!$C$8</definedName>
    <definedName name="Applicant" localSheetId="11">'KS C 9814-1 KS C 9814-2 (2)'!$C$8</definedName>
    <definedName name="Applicant" localSheetId="23">'KS C 9815 KS C 9547'!$C$8</definedName>
    <definedName name="Applicant" localSheetId="4">'KS C 9832 KS C 9835'!$C$8</definedName>
    <definedName name="Applicant" localSheetId="25">'KS C 9992'!$C$8</definedName>
    <definedName name="Applicant" localSheetId="27">'KS C IEC 60255-26'!$C$8</definedName>
    <definedName name="Applicant" localSheetId="20">'KS C IEC 60947-1'!$C$8</definedName>
    <definedName name="Applicant" localSheetId="22">'KS C IEC 60947-2'!$C$8</definedName>
    <definedName name="Applicant" localSheetId="21">'KS C IEC 60947-4-1'!$C$8</definedName>
    <definedName name="Applicant" localSheetId="28">'KS X 3124'!$C$8</definedName>
    <definedName name="Applicant" localSheetId="24">'KS X 3124 KS X NEW'!$C$8</definedName>
    <definedName name="Applicant" localSheetId="16">'KS X 3143 KS C 9814-2'!$C$8</definedName>
    <definedName name="Applicant" localSheetId="15">'Marine DNVGL'!$C$8</definedName>
    <definedName name="CAT_1" localSheetId="10">'EN IEC 55014-1 EN IEC 55014-2'!$F$37</definedName>
    <definedName name="CAT_1" localSheetId="26">'KS B ISO 8102-1 KS B ISO 8102-2'!$F$33</definedName>
    <definedName name="CAT_1" localSheetId="14">'KS C 9800-3'!$H$42</definedName>
    <definedName name="CAT_1" localSheetId="5">'KS C 9814-1 KS C 9814-2'!$F$38</definedName>
    <definedName name="CAT_1" localSheetId="11">'KS C 9814-1 KS C 9814-2 (2)'!$F$38</definedName>
    <definedName name="CAT_1" localSheetId="23">'KS C 9815 KS C 9547'!$F$34</definedName>
    <definedName name="CAT_1" localSheetId="25">'KS C 9992'!$F$32</definedName>
    <definedName name="CAT_1" localSheetId="28">'KS X 3124'!$F$36</definedName>
    <definedName name="CAT_1" localSheetId="16">'KS X 3143 KS C 9814-2'!$F$35</definedName>
    <definedName name="CAT_2" localSheetId="10">'EN IEC 55014-1 EN IEC 55014-2'!$G$37</definedName>
    <definedName name="CAT_2" localSheetId="26">'KS B ISO 8102-1 KS B ISO 8102-2'!$I$33</definedName>
    <definedName name="CAT_2" localSheetId="14">'KS C 9800-3'!$I$42</definedName>
    <definedName name="CAT_2" localSheetId="5">'KS C 9814-1 KS C 9814-2'!$G$38</definedName>
    <definedName name="CAT_2" localSheetId="11">'KS C 9814-1 KS C 9814-2 (2)'!$G$38</definedName>
    <definedName name="CAT_2" localSheetId="23">'KS C 9815 KS C 9547'!$F$35</definedName>
    <definedName name="CAT_2" localSheetId="28">'KS X 3124'!$H$36</definedName>
    <definedName name="CAT_2" localSheetId="16">'KS X 3143 KS C 9814-2'!$G$35</definedName>
    <definedName name="CAT_3" localSheetId="10">'EN IEC 55014-1 EN IEC 55014-2'!$H$37</definedName>
    <definedName name="CAT_3" localSheetId="14">'KS C 9800-3'!$J$42</definedName>
    <definedName name="CAT_3" localSheetId="5">'KS C 9814-1 KS C 9814-2'!$H$38</definedName>
    <definedName name="CAT_3" localSheetId="11">'KS C 9814-1 KS C 9814-2 (2)'!$H$38</definedName>
    <definedName name="CAT_3" localSheetId="23">'KS C 9815 KS C 9547'!$F$36</definedName>
    <definedName name="CAT_3" localSheetId="28">'KS X 3124'!$J$36</definedName>
    <definedName name="CAT_3" localSheetId="16">'KS X 3143 KS C 9814-2'!$H$35</definedName>
    <definedName name="CAT_4" localSheetId="10">'EN IEC 55014-1 EN IEC 55014-2'!$I$37</definedName>
    <definedName name="CAT_4" localSheetId="14">'KS C 9800-3'!$K$42</definedName>
    <definedName name="CAT_4" localSheetId="5">'KS C 9814-1 KS C 9814-2'!$I$38</definedName>
    <definedName name="CAT_4" localSheetId="11">'KS C 9814-1 KS C 9814-2 (2)'!$I$38</definedName>
    <definedName name="CAT_4" localSheetId="23">'KS C 9815 KS C 9547'!$F$37</definedName>
    <definedName name="CAT_4" localSheetId="16">'KS X 3143 KS C 9814-2'!$I$35</definedName>
    <definedName name="CAT_5" localSheetId="10">'EN IEC 55014-1 EN IEC 55014-2'!$J$37</definedName>
    <definedName name="CAT_5" localSheetId="5">'KS C 9814-1 KS C 9814-2'!$J$38</definedName>
    <definedName name="CAT_5" localSheetId="11">'KS C 9814-1 KS C 9814-2 (2)'!$J$38</definedName>
    <definedName name="CAT_5" localSheetId="23">'KS C 9815 KS C 9547'!$F$38</definedName>
    <definedName name="CAT_5" localSheetId="16">'KS X 3143 KS C 9814-2'!$J$35</definedName>
    <definedName name="CAT_A" localSheetId="18">'KN 50 KN 51'!$F$35</definedName>
    <definedName name="CAT_A" localSheetId="17">'KN 61131-2'!$F$35</definedName>
    <definedName name="CAT_B" localSheetId="18">'KN 50 KN 51'!$F$36</definedName>
    <definedName name="CAT_B" localSheetId="17">'KN 61131-2'!$H$35</definedName>
    <definedName name="CAT_C" localSheetId="18">'KN 50 KN 51'!$F$37</definedName>
    <definedName name="CAT_C" localSheetId="17">'KN 61131-2'!$J$35</definedName>
    <definedName name="CAT_D" localSheetId="18">'KN 50 KN 51'!$F$38</definedName>
    <definedName name="CAT_E" localSheetId="18">'KN 50 KN 51'!$F$39</definedName>
    <definedName name="CAT_EST" localSheetId="24">'KS X 3124 KS X NEW'!$J$34</definedName>
    <definedName name="CAT_I" localSheetId="18">'KN 50 KN 51'!$I$40</definedName>
    <definedName name="CAT_T" localSheetId="18">'KN 50 KN 51'!$F$40</definedName>
    <definedName name="CDVE_BASE" localSheetId="4">'KS C 9832 KS C 9835'!$A$110:$L$124</definedName>
    <definedName name="CDVE_CHECK" localSheetId="8">'EN 55032 EN 55035'!$C$15</definedName>
    <definedName name="CDVE_CHECK" localSheetId="13">'EN 60601-1-2'!$C$15</definedName>
    <definedName name="CDVE_CHECK" localSheetId="12">'FCC Part 15 Subpart B'!$C$15</definedName>
    <definedName name="CDVE_CHECK" localSheetId="4">'KS C 9832 KS C 9835'!$C$15</definedName>
    <definedName name="CDVE_COMMENTS" localSheetId="8">'EN 55032 EN 55035'!$B$117:$K$117</definedName>
    <definedName name="CDVE_COMMENTS" localSheetId="13">'EN 60601-1-2'!$B$117:$K$117</definedName>
    <definedName name="CDVE_COMMENTS" localSheetId="12">'FCC Part 15 Subpart B'!$B$109:$K$109</definedName>
    <definedName name="CDVE_COMMENTS" localSheetId="4">'KS C 9832 KS C 9835'!$B$123:$K$123</definedName>
    <definedName name="CDVE_ENV" localSheetId="8">'EN 55032 EN 55035'!$B$109:$K$110</definedName>
    <definedName name="CDVE_ENV" localSheetId="13">'EN 60601-1-2'!$B$109:$K$110</definedName>
    <definedName name="CDVE_ENV" localSheetId="12">'FCC Part 15 Subpart B'!$B$101:$K$102</definedName>
    <definedName name="CDVE_ENV" localSheetId="4">'KS C 9832 KS C 9835'!$B$115:$K$116</definedName>
    <definedName name="CDVE_INSTRUMENTS" localSheetId="8">'EN 55032 EN 55035'!$B$112:$K$114</definedName>
    <definedName name="CDVE_INSTRUMENTS" localSheetId="13">'EN 60601-1-2'!$B$112:$K$114</definedName>
    <definedName name="CDVE_INSTRUMENTS" localSheetId="12">'FCC Part 15 Subpart B'!$B$104:$K$106</definedName>
    <definedName name="CDVE_INSTRUMENTS" localSheetId="4">'KS C 9832 KS C 9835'!$B$118:$K$120</definedName>
    <definedName name="CDVE_LOCATION" localSheetId="8">'EN 55032 EN 55035'!$C$107</definedName>
    <definedName name="CDVE_LOCATION" localSheetId="13">'EN 60601-1-2'!$C$107</definedName>
    <definedName name="CDVE_LOCATION" localSheetId="12">'FCC Part 15 Subpart B'!$C$99</definedName>
    <definedName name="CDVE_LOCATION" localSheetId="4">'KS C 9832 KS C 9835'!$C$113</definedName>
    <definedName name="CDVE_method_1" localSheetId="8">'EN 55032 EN 55035'!$F$40</definedName>
    <definedName name="CDVE_method_1" localSheetId="13">'EN 60601-1-2'!$F$40</definedName>
    <definedName name="CDVE_method_2" localSheetId="8">'EN 55032 EN 55035'!$I$40</definedName>
    <definedName name="CDVE_method_2" localSheetId="13">'EN 60601-1-2'!$I$40</definedName>
    <definedName name="CDVE_Remarks" localSheetId="8">'EN 55032 EN 55035'!$K$15</definedName>
    <definedName name="CDVE_Remarks" localSheetId="13">'EN 60601-1-2'!$K$15</definedName>
    <definedName name="CDVE_Remarks" localSheetId="12">'FCC Part 15 Subpart B'!$K$15</definedName>
    <definedName name="CDVE_Remarks" localSheetId="4">'KS C 9832 KS C 9835'!$K$15</definedName>
    <definedName name="CE_BASE" localSheetId="4">'KS C 9832 KS C 9835'!$A$80:$L$94</definedName>
    <definedName name="CE_CHECK" localSheetId="9">'EN 301 489-1'!$C$13</definedName>
    <definedName name="CE_CHECK" localSheetId="8">'EN 55032 EN 55035'!$C$13</definedName>
    <definedName name="CE_CHECK" localSheetId="13">'EN 60601-1-2'!$C$13</definedName>
    <definedName name="CE_CHECK" localSheetId="10">'EN IEC 55014-1 EN IEC 55014-2'!$C$13</definedName>
    <definedName name="CE_CHECK" localSheetId="12">'FCC Part 15 Subpart B'!$C$13</definedName>
    <definedName name="CE_CHECK" localSheetId="18">'KN 50 KN 51'!$C$13</definedName>
    <definedName name="CE_CHECK" localSheetId="17">'KN 61131-2'!$C$13</definedName>
    <definedName name="CE_CHECK" localSheetId="26">'KS B ISO 8102-1 KS B ISO 8102-2'!$C$13</definedName>
    <definedName name="CE_CHECK" localSheetId="7">'KS C 9610-6-3 KS C 9610-6-1'!$C$13</definedName>
    <definedName name="CE_CHECK" localSheetId="6">'KS C 9610-6-4 KS C 9610-6-2'!$C$13</definedName>
    <definedName name="CE_CHECK" localSheetId="14">'KS C 9800-3'!$C$13</definedName>
    <definedName name="CE_CHECK" localSheetId="5">'KS C 9814-1 KS C 9814-2'!$C$13</definedName>
    <definedName name="CE_CHECK" localSheetId="11">'KS C 9814-1 KS C 9814-2 (2)'!$C$13</definedName>
    <definedName name="CE_CHECK" localSheetId="23">'KS C 9815 KS C 9547'!$C$13</definedName>
    <definedName name="CE_CHECK" localSheetId="4">'KS C 9832 KS C 9835'!$C$13</definedName>
    <definedName name="CE_CHECK" localSheetId="25">'KS C 9992'!$C$13</definedName>
    <definedName name="CE_CHECK" localSheetId="27">'KS C IEC 60255-26'!$C$13</definedName>
    <definedName name="CE_CHECK" localSheetId="20">'KS C IEC 60947-1'!$C$13</definedName>
    <definedName name="CE_CHECK" localSheetId="22">'KS C IEC 60947-2'!$C$13</definedName>
    <definedName name="CE_CHECK" localSheetId="21">'KS C IEC 60947-4-1'!$C$13</definedName>
    <definedName name="CE_CHECK" localSheetId="28">'KS X 3124'!$C$13</definedName>
    <definedName name="CE_CHECK" localSheetId="24">'KS X 3124 KS X NEW'!$C$13</definedName>
    <definedName name="CE_CHECK" localSheetId="16">'KS X 3143 KS C 9814-2'!$C$13</definedName>
    <definedName name="CE_CHECK" localSheetId="15">'Marine DNVGL'!$C$20</definedName>
    <definedName name="CE_COMMENTS" localSheetId="9">'EN 301 489-1'!$B$88:$K$88</definedName>
    <definedName name="CE_COMMENTS" localSheetId="8">'EN 55032 EN 55035'!$B$87:$K$87</definedName>
    <definedName name="CE_COMMENTS" localSheetId="13">'EN 60601-1-2'!$B$87:$K$87</definedName>
    <definedName name="CE_COMMENTS" localSheetId="10">'EN IEC 55014-1 EN IEC 55014-2'!$B$85:$K$85</definedName>
    <definedName name="CE_COMMENTS" localSheetId="12">'FCC Part 15 Subpart B'!$B$79:$K$79</definedName>
    <definedName name="CE_COMMENTS" localSheetId="18">'KN 50 KN 51'!$B$90:$K$90</definedName>
    <definedName name="CE_COMMENTS" localSheetId="17">'KN 61131-2'!$B$86:$K$86</definedName>
    <definedName name="CE_COMMENTS" localSheetId="26">'KS B ISO 8102-1 KS B ISO 8102-2'!$B$84:$K$84</definedName>
    <definedName name="CE_COMMENTS" localSheetId="7">'KS C 9610-6-3 KS C 9610-6-1'!$B$85:$K$85</definedName>
    <definedName name="CE_COMMENTS" localSheetId="6">'KS C 9610-6-4 KS C 9610-6-2'!$B$84:$K$84</definedName>
    <definedName name="CE_COMMENTS" localSheetId="14">'KS C 9800-3'!$B$96:$K$96</definedName>
    <definedName name="CE_COMMENTS" localSheetId="5">'KS C 9814-1 KS C 9814-2'!$B$91:$K$91</definedName>
    <definedName name="CE_COMMENTS" localSheetId="11">'KS C 9814-1 KS C 9814-2 (2)'!$B$91:$K$91</definedName>
    <definedName name="CE_COMMENTS" localSheetId="23">'KS C 9815 KS C 9547'!$B$91:$K$91</definedName>
    <definedName name="CE_COMMENTS" localSheetId="4">'KS C 9832 KS C 9835'!$B$93:$K$93</definedName>
    <definedName name="CE_COMMENTS" localSheetId="25">'KS C 9992'!$B$83:$K$83</definedName>
    <definedName name="CE_COMMENTS" localSheetId="27">'KS C IEC 60255-26'!$B$87:$K$87</definedName>
    <definedName name="CE_COMMENTS" localSheetId="20">'KS C IEC 60947-1'!$B$84:$K$84</definedName>
    <definedName name="CE_COMMENTS" localSheetId="22">'KS C IEC 60947-2'!$B$81:$K$81</definedName>
    <definedName name="CE_COMMENTS" localSheetId="21">'KS C IEC 60947-4-1'!$B$81:$K$81</definedName>
    <definedName name="CE_COMMENTS" localSheetId="28">'KS X 3124'!$B$86:$K$86</definedName>
    <definedName name="CE_COMMENTS" localSheetId="24">'KS X 3124 KS X NEW'!$B$85:$K$85</definedName>
    <definedName name="CE_COMMENTS" localSheetId="16">'KS X 3143 KS C 9814-2'!$B$88:$K$88</definedName>
    <definedName name="CE_COMMENTS" localSheetId="15">'Marine DNVGL'!$B$268:$K$268</definedName>
    <definedName name="CE_ENV" localSheetId="9">'EN 301 489-1'!$B$80:$K$81</definedName>
    <definedName name="CE_ENV" localSheetId="8">'EN 55032 EN 55035'!$B$79:$K$80</definedName>
    <definedName name="CE_ENV" localSheetId="13">'EN 60601-1-2'!$B$79:$K$80</definedName>
    <definedName name="CE_ENV" localSheetId="10">'EN IEC 55014-1 EN IEC 55014-2'!$B$77:$K$78</definedName>
    <definedName name="CE_ENV" localSheetId="12">'FCC Part 15 Subpart B'!$B$71:$K$72</definedName>
    <definedName name="CE_ENV" localSheetId="18">'KN 50 KN 51'!$B$82:$K$83</definedName>
    <definedName name="CE_ENV" localSheetId="17">'KN 61131-2'!$B$78:$K$79</definedName>
    <definedName name="CE_ENV" localSheetId="26">'KS B ISO 8102-1 KS B ISO 8102-2'!$B$76:$K$77</definedName>
    <definedName name="CE_ENV" localSheetId="7">'KS C 9610-6-3 KS C 9610-6-1'!$B$77:$K$78</definedName>
    <definedName name="CE_ENV" localSheetId="6">'KS C 9610-6-4 KS C 9610-6-2'!$B$76:$K$77</definedName>
    <definedName name="CE_ENV" localSheetId="14">'KS C 9800-3'!$B$88:$K$89</definedName>
    <definedName name="CE_ENV" localSheetId="5">'KS C 9814-1 KS C 9814-2'!$B$83:$K$84</definedName>
    <definedName name="CE_ENV" localSheetId="11">'KS C 9814-1 KS C 9814-2 (2)'!$B$83:$K$84</definedName>
    <definedName name="CE_ENV" localSheetId="23">'KS C 9815 KS C 9547'!$B$83:$K$84</definedName>
    <definedName name="CE_ENV" localSheetId="4">'KS C 9832 KS C 9835'!$B$85:$K$86</definedName>
    <definedName name="CE_ENV" localSheetId="25">'KS C 9992'!$B$75:$K$76</definedName>
    <definedName name="CE_ENV" localSheetId="27">'KS C IEC 60255-26'!$B$79:$K$80</definedName>
    <definedName name="CE_ENV" localSheetId="20">'KS C IEC 60947-1'!$B$76:$K$77</definedName>
    <definedName name="CE_ENV" localSheetId="22">'KS C IEC 60947-2'!$B$73:$K$74</definedName>
    <definedName name="CE_ENV" localSheetId="21">'KS C IEC 60947-4-1'!$B$73:$K$74</definedName>
    <definedName name="CE_ENV" localSheetId="28">'KS X 3124'!$B$78:$K$79</definedName>
    <definedName name="CE_ENV" localSheetId="24">'KS X 3124 KS X NEW'!$B$77:$K$78</definedName>
    <definedName name="CE_ENV" localSheetId="16">'KS X 3143 KS C 9814-2'!$B$80:$K$81</definedName>
    <definedName name="CE_ENV" localSheetId="15">'Marine DNVGL'!$B$260:$K$261</definedName>
    <definedName name="CE_INSTRUMENTS" localSheetId="9">'EN 301 489-1'!$B$83:$K$85</definedName>
    <definedName name="CE_INSTRUMENTS" localSheetId="8">'EN 55032 EN 55035'!$B$82:$K$84</definedName>
    <definedName name="CE_INSTRUMENTS" localSheetId="13">'EN 60601-1-2'!$B$82:$K$84</definedName>
    <definedName name="CE_INSTRUMENTS" localSheetId="10">'EN IEC 55014-1 EN IEC 55014-2'!$B$80:$K$82</definedName>
    <definedName name="CE_INSTRUMENTS" localSheetId="12">'FCC Part 15 Subpart B'!$B$74:$K$76</definedName>
    <definedName name="CE_INSTRUMENTS" localSheetId="18">'KN 50 KN 51'!$B$85:$K$87</definedName>
    <definedName name="CE_INSTRUMENTS" localSheetId="17">'KN 61131-2'!$B$81:$K$83</definedName>
    <definedName name="CE_INSTRUMENTS" localSheetId="26">'KS B ISO 8102-1 KS B ISO 8102-2'!$B$79:$K$81</definedName>
    <definedName name="CE_INSTRUMENTS" localSheetId="7">'KS C 9610-6-3 KS C 9610-6-1'!$B$80:$K$82</definedName>
    <definedName name="CE_INSTRUMENTS" localSheetId="6">'KS C 9610-6-4 KS C 9610-6-2'!$B$79:$K$81</definedName>
    <definedName name="CE_INSTRUMENTS" localSheetId="14">'KS C 9800-3'!$B$91:$K$93</definedName>
    <definedName name="CE_INSTRUMENTS" localSheetId="5">'KS C 9814-1 KS C 9814-2'!$B$86:$K$88</definedName>
    <definedName name="CE_INSTRUMENTS" localSheetId="11">'KS C 9814-1 KS C 9814-2 (2)'!$B$86:$K$88</definedName>
    <definedName name="CE_INSTRUMENTS" localSheetId="23">'KS C 9815 KS C 9547'!$B$86:$K$88</definedName>
    <definedName name="CE_INSTRUMENTS" localSheetId="4">'KS C 9832 KS C 9835'!$B$88:$K$90</definedName>
    <definedName name="CE_INSTRUMENTS" localSheetId="25">'KS C 9992'!$B$78:$K$80</definedName>
    <definedName name="CE_INSTRUMENTS" localSheetId="27">'KS C IEC 60255-26'!$B$82:$K$84</definedName>
    <definedName name="CE_INSTRUMENTS" localSheetId="20">'KS C IEC 60947-1'!$B$79:$K$81</definedName>
    <definedName name="CE_INSTRUMENTS" localSheetId="22">'KS C IEC 60947-2'!$B$76:$K$78</definedName>
    <definedName name="CE_INSTRUMENTS" localSheetId="21">'KS C IEC 60947-4-1'!$B$76:$K$78</definedName>
    <definedName name="CE_INSTRUMENTS" localSheetId="28">'KS X 3124'!$B$81:$K$83</definedName>
    <definedName name="CE_INSTRUMENTS" localSheetId="24">'KS X 3124 KS X NEW'!$B$80:$K$82</definedName>
    <definedName name="CE_INSTRUMENTS" localSheetId="16">'KS X 3143 KS C 9814-2'!$B$83:$K$85</definedName>
    <definedName name="CE_INSTRUMENTS" localSheetId="15">'Marine DNVGL'!$B$263:$K$265</definedName>
    <definedName name="CE_LOC" localSheetId="4">'KS C 9832 KS C 9835'!$B$83:$K$83</definedName>
    <definedName name="CE_LOCATION" localSheetId="9">'EN 301 489-1'!$C$78</definedName>
    <definedName name="CE_LOCATION" localSheetId="8">'EN 55032 EN 55035'!$C$77</definedName>
    <definedName name="CE_LOCATION" localSheetId="13">'EN 60601-1-2'!$C$77</definedName>
    <definedName name="CE_LOCATION" localSheetId="10">'EN IEC 55014-1 EN IEC 55014-2'!$C$75</definedName>
    <definedName name="CE_LOCATION" localSheetId="12">'FCC Part 15 Subpart B'!$C$69</definedName>
    <definedName name="CE_LOCATION" localSheetId="18">'KN 50 KN 51'!$C$80</definedName>
    <definedName name="CE_LOCATION" localSheetId="17">'KN 61131-2'!$C$76</definedName>
    <definedName name="CE_LOCATION" localSheetId="26">'KS B ISO 8102-1 KS B ISO 8102-2'!$C$74</definedName>
    <definedName name="CE_LOCATION" localSheetId="7">'KS C 9610-6-3 KS C 9610-6-1'!$C$75</definedName>
    <definedName name="CE_LOCATION" localSheetId="6">'KS C 9610-6-4 KS C 9610-6-2'!$C$74</definedName>
    <definedName name="CE_LOCATION" localSheetId="14">'KS C 9800-3'!$C$86</definedName>
    <definedName name="CE_LOCATION" localSheetId="5">'KS C 9814-1 KS C 9814-2'!$C$81</definedName>
    <definedName name="CE_LOCATION" localSheetId="11">'KS C 9814-1 KS C 9814-2 (2)'!$C$81</definedName>
    <definedName name="CE_LOCATION" localSheetId="23">'KS C 9815 KS C 9547'!$C$81</definedName>
    <definedName name="CE_LOCATION" localSheetId="4">'KS C 9832 KS C 9835'!$C$83</definedName>
    <definedName name="CE_LOCATION" localSheetId="25">'KS C 9992'!$C$73</definedName>
    <definedName name="CE_LOCATION" localSheetId="27">'KS C IEC 60255-26'!$C$77</definedName>
    <definedName name="CE_LOCATION" localSheetId="20">'KS C IEC 60947-1'!$C$74</definedName>
    <definedName name="CE_LOCATION" localSheetId="22">'KS C IEC 60947-2'!$C$71</definedName>
    <definedName name="CE_LOCATION" localSheetId="21">'KS C IEC 60947-4-1'!$C$71</definedName>
    <definedName name="CE_LOCATION" localSheetId="28">'KS X 3124'!$C$76</definedName>
    <definedName name="CE_LOCATION" localSheetId="24">'KS X 3124 KS X NEW'!$C$75</definedName>
    <definedName name="CE_LOCATION" localSheetId="16">'KS X 3143 KS C 9814-2'!$C$78</definedName>
    <definedName name="CE_LOCATION" localSheetId="15">'Marine DNVGL'!$C$258</definedName>
    <definedName name="CE_Remarks" localSheetId="9">'EN 301 489-1'!$K$13</definedName>
    <definedName name="CE_Remarks" localSheetId="8">'EN 55032 EN 55035'!$K$13</definedName>
    <definedName name="CE_Remarks" localSheetId="13">'EN 60601-1-2'!$K$13</definedName>
    <definedName name="CE_Remarks" localSheetId="10">'EN IEC 55014-1 EN IEC 55014-2'!$K$13</definedName>
    <definedName name="CE_Remarks" localSheetId="12">'FCC Part 15 Subpart B'!$K$13</definedName>
    <definedName name="CE_Remarks" localSheetId="18">'KN 50 KN 51'!$K$13</definedName>
    <definedName name="CE_Remarks" localSheetId="17">'KN 61131-2'!$K$13</definedName>
    <definedName name="CE_Remarks" localSheetId="26">'KS B ISO 8102-1 KS B ISO 8102-2'!$K$13</definedName>
    <definedName name="CE_Remarks" localSheetId="7">'KS C 9610-6-3 KS C 9610-6-1'!$K$13</definedName>
    <definedName name="CE_Remarks" localSheetId="6">'KS C 9610-6-4 KS C 9610-6-2'!$K$13</definedName>
    <definedName name="CE_Remarks" localSheetId="14">'KS C 9800-3'!$K$13</definedName>
    <definedName name="CE_Remarks" localSheetId="5">'KS C 9814-1 KS C 9814-2'!$K$13</definedName>
    <definedName name="CE_Remarks" localSheetId="11">'KS C 9814-1 KS C 9814-2 (2)'!$K$13</definedName>
    <definedName name="CE_Remarks" localSheetId="23">'KS C 9815 KS C 9547'!$K$13</definedName>
    <definedName name="CE_Remarks" localSheetId="4">'KS C 9832 KS C 9835'!$K$13</definedName>
    <definedName name="CE_Remarks" localSheetId="25">'KS C 9992'!$K$13</definedName>
    <definedName name="CE_Remarks" localSheetId="27">'KS C IEC 60255-26'!$K$13</definedName>
    <definedName name="CE_Remarks" localSheetId="20">'KS C IEC 60947-1'!$K$13</definedName>
    <definedName name="CE_Remarks" localSheetId="22">'KS C IEC 60947-2'!$K$13</definedName>
    <definedName name="CE_Remarks" localSheetId="21">'KS C IEC 60947-4-1'!$K$13</definedName>
    <definedName name="CE_Remarks" localSheetId="28">'KS X 3124'!$K$13</definedName>
    <definedName name="CE_Remarks" localSheetId="24">'KS X 3124 KS X NEW'!$K$13</definedName>
    <definedName name="CE_Remarks" localSheetId="16">'KS X 3143 KS C 9814-2'!$K$13</definedName>
    <definedName name="CE_Remarks" localSheetId="15">'Marine DNVGL'!$K$20</definedName>
    <definedName name="CE_TITLE" localSheetId="4">'KS C 9832 KS C 9835'!$B$81</definedName>
    <definedName name="Certi_Module" localSheetId="9">'EN 301 489-1'!$G$44</definedName>
    <definedName name="Certi_Module" localSheetId="8">'EN 55032 EN 55035'!$G$44</definedName>
    <definedName name="Certi_Module" localSheetId="13">'EN 60601-1-2'!$G$44</definedName>
    <definedName name="Certi_Module" localSheetId="10">'EN IEC 55014-1 EN IEC 55014-2'!$G$40</definedName>
    <definedName name="Certi_Module" localSheetId="12">'FCC Part 15 Subpart B'!$G$30</definedName>
    <definedName name="Certi_Module" localSheetId="18">'KN 50 KN 51'!$G$41</definedName>
    <definedName name="Certi_Module" localSheetId="17">'KN 61131-2'!$G$37</definedName>
    <definedName name="Certi_Module" localSheetId="26">'KS B ISO 8102-1 KS B ISO 8102-2'!$G$34</definedName>
    <definedName name="Certi_Module" localSheetId="19">'KS C 3369'!$G$29</definedName>
    <definedName name="Certi_Module" localSheetId="7">'KS C 9610-6-3 KS C 9610-6-1'!$G$36</definedName>
    <definedName name="Certi_Module" localSheetId="6">'KS C 9610-6-4 KS C 9610-6-2'!$G$35</definedName>
    <definedName name="Certi_Module" localSheetId="14">'KS C 9800-3'!$G$46</definedName>
    <definedName name="Certi_Module" localSheetId="5">'KS C 9814-1 KS C 9814-2'!$G$41</definedName>
    <definedName name="Certi_Module" localSheetId="11">'KS C 9814-1 KS C 9814-2 (2)'!$G$41</definedName>
    <definedName name="Certi_Module" localSheetId="23">'KS C 9815 KS C 9547'!$G$43</definedName>
    <definedName name="Certi_Module" localSheetId="4">'KS C 9832 KS C 9835'!$G$43</definedName>
    <definedName name="Certi_Module" localSheetId="25">'KS C 9992'!$G$34</definedName>
    <definedName name="Certi_Module" localSheetId="27">'KS C IEC 60255-26'!$F$39</definedName>
    <definedName name="Certi_Module" localSheetId="20">'KS C IEC 60947-1'!$G$35</definedName>
    <definedName name="Certi_Module" localSheetId="22">'KS C IEC 60947-2'!$G$32</definedName>
    <definedName name="Certi_Module" localSheetId="21">'KS C IEC 60947-4-1'!$G$32</definedName>
    <definedName name="Certi_Module" localSheetId="28">'KS X 3124'!$G$38</definedName>
    <definedName name="Certi_Module" localSheetId="24">'KS X 3124 KS X NEW'!$G$37</definedName>
    <definedName name="Certi_Module" localSheetId="16">'KS X 3143 KS C 9814-2'!$G$38</definedName>
    <definedName name="Certi_Module" localSheetId="15">'Marine DNVGL'!$G$34</definedName>
    <definedName name="ck_classA" localSheetId="9">'EN 301 489-1'!$F$35</definedName>
    <definedName name="ck_classA" localSheetId="8">'EN 55032 EN 55035'!$F$36</definedName>
    <definedName name="ck_classA" localSheetId="13">'EN 60601-1-2'!$F$36</definedName>
    <definedName name="ck_classA" localSheetId="12">'FCC Part 15 Subpart B'!$F$26</definedName>
    <definedName name="ck_classA" localSheetId="19">'KS C 3369'!$F$26</definedName>
    <definedName name="ck_classA" localSheetId="4">'KS C 9832 KS C 9835'!$F$36</definedName>
    <definedName name="ck_classA" localSheetId="25">'KS C 9992'!$F$31</definedName>
    <definedName name="ck_classA" localSheetId="21">'KS C IEC 60947-4-1'!$F$31</definedName>
    <definedName name="ck_classA" localSheetId="28">'KS X 3124'!$F$34</definedName>
    <definedName name="ck_classA" localSheetId="24">'KS X 3124 KS X NEW'!$F$34</definedName>
    <definedName name="ck_classA" localSheetId="15">'Marine DNVGL'!$F$31</definedName>
    <definedName name="ck_classB" localSheetId="9">'EN 301 489-1'!$I$35</definedName>
    <definedName name="ck_classB" localSheetId="8">'EN 55032 EN 55035'!$I$36</definedName>
    <definedName name="ck_classB" localSheetId="13">'EN 60601-1-2'!$I$36</definedName>
    <definedName name="ck_classB" localSheetId="12">'FCC Part 15 Subpart B'!$I$26</definedName>
    <definedName name="ck_classB" localSheetId="19">'KS C 3369'!$I$26</definedName>
    <definedName name="ck_classB" localSheetId="4">'KS C 9832 KS C 9835'!$I$36</definedName>
    <definedName name="ck_classB" localSheetId="25">'KS C 9992'!$I$31</definedName>
    <definedName name="ck_classB" localSheetId="21">'KS C IEC 60947-4-1'!$I$31</definedName>
    <definedName name="ck_classB" localSheetId="28">'KS X 3124'!$I$34</definedName>
    <definedName name="ck_classB" localSheetId="24">'KS X 3124 KS X NEW'!$H$34</definedName>
    <definedName name="ck_classB" localSheetId="15">'Marine DNVGL'!$I$31</definedName>
    <definedName name="CLASS_CK" localSheetId="10">'EN IEC 55014-1 EN IEC 55014-2'!$F$36</definedName>
    <definedName name="CLASS_CK" localSheetId="14">'KS C 9800-3'!$F$41</definedName>
    <definedName name="CLASS_CK" localSheetId="5">'KS C 9814-1 KS C 9814-2'!$F$37</definedName>
    <definedName name="CLASS_CK" localSheetId="11">'KS C 9814-1 KS C 9814-2 (2)'!$F$37</definedName>
    <definedName name="CLASS_CK" localSheetId="23">'KS C 9815 KS C 9547'!$F$34</definedName>
    <definedName name="CLASS_CK" localSheetId="27">'KS C IEC 60255-26'!$F$37</definedName>
    <definedName name="CLASS_CK" localSheetId="16">'KS X 3143 KS C 9814-2'!$F$34</definedName>
    <definedName name="CLICK_CHECK" localSheetId="10">'EN IEC 55014-1 EN IEC 55014-2'!$C$16</definedName>
    <definedName name="CLICK_CHECK" localSheetId="18">'KN 50 KN 51'!$C$14</definedName>
    <definedName name="CLICK_CHECK" localSheetId="26">'KS B ISO 8102-1 KS B ISO 8102-2'!$C$14</definedName>
    <definedName name="CLICK_CHECK" localSheetId="7">'KS C 9610-6-3 KS C 9610-6-1'!$C$15</definedName>
    <definedName name="CLICK_CHECK" localSheetId="14">'KS C 9800-3'!#REF!</definedName>
    <definedName name="CLICK_CHECK" localSheetId="5">'KS C 9814-1 KS C 9814-2'!$C$16</definedName>
    <definedName name="CLICK_CHECK" localSheetId="11">'KS C 9814-1 KS C 9814-2 (2)'!$C$16</definedName>
    <definedName name="CLICK_COMMENTS" localSheetId="10">'EN IEC 55014-1 EN IEC 55014-2'!$B$130:$K$130</definedName>
    <definedName name="CLICK_COMMENTS" localSheetId="18">'KN 50 KN 51'!$B$105:$K$105</definedName>
    <definedName name="CLICK_COMMENTS" localSheetId="26">'KS B ISO 8102-1 KS B ISO 8102-2'!$B$99:$K$99</definedName>
    <definedName name="CLICK_COMMENTS" localSheetId="7">'KS C 9610-6-3 KS C 9610-6-1'!$B$115:$K$115</definedName>
    <definedName name="CLICK_COMMENTS" localSheetId="14">'KS C 9800-3'!#REF!</definedName>
    <definedName name="CLICK_COMMENTS" localSheetId="5">'KS C 9814-1 KS C 9814-2'!$B$136:$K$136</definedName>
    <definedName name="CLICK_COMMENTS" localSheetId="11">'KS C 9814-1 KS C 9814-2 (2)'!$B$136:$K$136</definedName>
    <definedName name="CLICK_ENV" localSheetId="10">'EN IEC 55014-1 EN IEC 55014-2'!$B$122:$K$123</definedName>
    <definedName name="CLICK_ENV" localSheetId="18">'KN 50 KN 51'!$B$97:$K$98</definedName>
    <definedName name="CLICK_ENV" localSheetId="26">'KS B ISO 8102-1 KS B ISO 8102-2'!$B$91:$K$92</definedName>
    <definedName name="CLICK_ENV" localSheetId="7">'KS C 9610-6-3 KS C 9610-6-1'!$B$107:$K$108</definedName>
    <definedName name="CLICK_ENV" localSheetId="14">'KS C 9800-3'!#REF!</definedName>
    <definedName name="CLICK_ENV" localSheetId="5">'KS C 9814-1 KS C 9814-2'!$B$128:$K$129</definedName>
    <definedName name="CLICK_ENV" localSheetId="11">'KS C 9814-1 KS C 9814-2 (2)'!$B$128:$K$129</definedName>
    <definedName name="CLICK_INSTRUMENTS" localSheetId="10">'EN IEC 55014-1 EN IEC 55014-2'!$B$125:$K$127</definedName>
    <definedName name="CLICK_INSTRUMENTS" localSheetId="18">'KN 50 KN 51'!$B$100:$K$102</definedName>
    <definedName name="CLICK_INSTRUMENTS" localSheetId="26">'KS B ISO 8102-1 KS B ISO 8102-2'!$B$94:$K$96</definedName>
    <definedName name="CLICK_INSTRUMENTS" localSheetId="7">'KS C 9610-6-3 KS C 9610-6-1'!$B$110:$K$112</definedName>
    <definedName name="CLICK_INSTRUMENTS" localSheetId="14">'KS C 9800-3'!#REF!</definedName>
    <definedName name="CLICK_INSTRUMENTS" localSheetId="5">'KS C 9814-1 KS C 9814-2'!$B$131:$K$133</definedName>
    <definedName name="CLICK_INSTRUMENTS" localSheetId="11">'KS C 9814-1 KS C 9814-2 (2)'!$B$131:$K$133</definedName>
    <definedName name="CLICK_LOCATION" localSheetId="10">'EN IEC 55014-1 EN IEC 55014-2'!$C$120</definedName>
    <definedName name="CLICK_LOCATION" localSheetId="18">'KN 50 KN 51'!$C$95</definedName>
    <definedName name="CLICK_LOCATION" localSheetId="26">'KS B ISO 8102-1 KS B ISO 8102-2'!$C$89</definedName>
    <definedName name="CLICK_LOCATION" localSheetId="7">'KS C 9610-6-3 KS C 9610-6-1'!$C$105</definedName>
    <definedName name="CLICK_LOCATION" localSheetId="14">'KS C 9800-3'!#REF!</definedName>
    <definedName name="CLICK_LOCATION" localSheetId="5">'KS C 9814-1 KS C 9814-2'!$C$126</definedName>
    <definedName name="CLICK_LOCATION" localSheetId="11">'KS C 9814-1 KS C 9814-2 (2)'!$C$126</definedName>
    <definedName name="CLICK_Remarks" localSheetId="10">'EN IEC 55014-1 EN IEC 55014-2'!$K$16</definedName>
    <definedName name="CLICK_Remarks" localSheetId="26">'KS B ISO 8102-1 KS B ISO 8102-2'!$K$14</definedName>
    <definedName name="CLICK_Remarks" localSheetId="7">'KS C 9610-6-3 KS C 9610-6-1'!$K$15</definedName>
    <definedName name="CLICK_Remarks" localSheetId="14">'KS C 9800-3'!#REF!</definedName>
    <definedName name="CLICK_Remarks" localSheetId="5">'KS C 9814-1 KS C 9814-2'!$K$16</definedName>
    <definedName name="CLICK_Remarks" localSheetId="11">'KS C 9814-1 KS C 9814-2 (2)'!$K$16</definedName>
    <definedName name="CN_AC" localSheetId="14">'KS C 9800-3'!$B$527</definedName>
    <definedName name="CN_AC_RESULT" localSheetId="14">'KS C 9800-3'!$B$528:$K$529</definedName>
    <definedName name="CN_AC2" localSheetId="14">'KS C 9800-3'!$B$531</definedName>
    <definedName name="CN_AC2_RESULT" localSheetId="14">'KS C 9800-3'!$B$532:$K$533</definedName>
    <definedName name="CN_CHECK" localSheetId="14">'KS C 9800-3'!$C$30</definedName>
    <definedName name="CN_COMMENTS" localSheetId="14">'KS C 9800-3'!$B$536</definedName>
    <definedName name="CN_ENV" localSheetId="14">'KS C 9800-3'!$B$516:$K$517</definedName>
    <definedName name="CN_INSTRUMENTS" localSheetId="14">'KS C 9800-3'!$B$519:$K$521</definedName>
    <definedName name="CN_LOCATION" localSheetId="14">'KS C 9800-3'!$C$514</definedName>
    <definedName name="CONFIG_COMMENT" localSheetId="9">'EN 301 489-1'!$F$36</definedName>
    <definedName name="CONFIG_COMMENT" localSheetId="8">'EN 55032 EN 55035'!$F$37</definedName>
    <definedName name="CONFIG_COMMENT" localSheetId="13">'EN 60601-1-2'!$F$37</definedName>
    <definedName name="CONFIG_COMMENT" localSheetId="12">'FCC Part 15 Subpart B'!$F$28</definedName>
    <definedName name="CONFIG_COMMENT" localSheetId="17">'KN 61131-2'!$F$36</definedName>
    <definedName name="CONFIG_COMMENT" localSheetId="26">'KS B ISO 8102-1 KS B ISO 8102-2'!$F$32</definedName>
    <definedName name="CONFIG_COMMENT" localSheetId="7">'KS C 9610-6-3 KS C 9610-6-1'!$F$35</definedName>
    <definedName name="CONFIG_COMMENT" localSheetId="6">'KS C 9610-6-4 KS C 9610-6-2'!$F$34</definedName>
    <definedName name="CONFIG_COMMENT" localSheetId="4">'KS C 9832 KS C 9835'!$F$37</definedName>
    <definedName name="CONFIG_COMMENT" localSheetId="25">'KS C 9992'!$F$33:$K$33</definedName>
    <definedName name="CONFIG_COMMENT" localSheetId="27">'KS C IEC 60255-26'!$F$38</definedName>
    <definedName name="CONFIG_COMMENT" localSheetId="20">'KS C IEC 60947-1'!$F$32</definedName>
    <definedName name="CONFIG_COMMENT" localSheetId="22">'KS C IEC 60947-2'!$F$30</definedName>
    <definedName name="CONFIG_COMMENT" localSheetId="21">'KS C IEC 60947-4-1'!$F$30</definedName>
    <definedName name="CONFIG_COMMENT" localSheetId="15">'Marine DNVGL'!$F$32</definedName>
    <definedName name="Connection_Cables" localSheetId="9">'EN 301 489-1'!$B$64:$K$67</definedName>
    <definedName name="Connection_Cables" localSheetId="8">'EN 55032 EN 55035'!$B$64:$K$66</definedName>
    <definedName name="Connection_Cables" localSheetId="13">'EN 60601-1-2'!$B$64:$K$66</definedName>
    <definedName name="Connection_Cables" localSheetId="10">'EN IEC 55014-1 EN IEC 55014-2'!$B$67:$K$70</definedName>
    <definedName name="Connection_Cables" localSheetId="12">'FCC Part 15 Subpart B'!$B$50:$K$53</definedName>
    <definedName name="Connection_Cables" localSheetId="18">'KN 50 KN 51'!$B$72:$K$75</definedName>
    <definedName name="Connection_Cables" localSheetId="17">'KN 61131-2'!$B$68:$K$71</definedName>
    <definedName name="Connection_Cables" localSheetId="26">'KS B ISO 8102-1 KS B ISO 8102-2'!$B$66:$K$69</definedName>
    <definedName name="Connection_Cables" localSheetId="19">'KS C 3369'!$B$61:$K$64</definedName>
    <definedName name="Connection_Cables" localSheetId="7">'KS C 9610-6-3 KS C 9610-6-1'!$B$67:$K$70</definedName>
    <definedName name="Connection_Cables" localSheetId="6">'KS C 9610-6-4 KS C 9610-6-2'!$B$66:$K$69</definedName>
    <definedName name="Connection_Cables" localSheetId="14">'KS C 9800-3'!$B$78:$K$81</definedName>
    <definedName name="Connection_Cables" localSheetId="5">'KS C 9814-1 KS C 9814-2'!$B$73:$K$76</definedName>
    <definedName name="Connection_Cables" localSheetId="11">'KS C 9814-1 KS C 9814-2 (2)'!$B$73:$K$76</definedName>
    <definedName name="Connection_Cables" localSheetId="23">'KS C 9815 KS C 9547'!$B$73:$K$76</definedName>
    <definedName name="Connection_Cables" localSheetId="4">'KS C 9832 KS C 9835'!$B$75:$K$78</definedName>
    <definedName name="Connection_Cables" localSheetId="25">'KS C 9992'!$B$65:$K$68</definedName>
    <definedName name="Connection_Cables" localSheetId="27">'KS C IEC 60255-26'!$B$69:$K$72</definedName>
    <definedName name="Connection_Cables" localSheetId="20">'KS C IEC 60947-1'!$B$66:$K$69</definedName>
    <definedName name="Connection_Cables" localSheetId="22">'KS C IEC 60947-2'!$B$63:$K$66</definedName>
    <definedName name="Connection_Cables" localSheetId="21">'KS C IEC 60947-4-1'!$B$63:$K$66</definedName>
    <definedName name="Connection_Cables" localSheetId="28">'KS X 3124'!$B$68:$K$71</definedName>
    <definedName name="Connection_Cables" localSheetId="24">'KS X 3124 KS X NEW'!$B$67:$K$70</definedName>
    <definedName name="Connection_Cables" localSheetId="16">'KS X 3143 KS C 9814-2'!$B$70:$K$73</definedName>
    <definedName name="Connection_Cables" localSheetId="15">'Marine DNVGL'!$B$54:$K$56</definedName>
    <definedName name="CS_AC" localSheetId="9">'EN 301 489-1'!$B$280</definedName>
    <definedName name="CS_AC" localSheetId="8">'EN 55032 EN 55035'!$B$304</definedName>
    <definedName name="CS_AC" localSheetId="13">'EN 60601-1-2'!$B$304</definedName>
    <definedName name="CS_AC" localSheetId="10">'EN IEC 55014-1 EN IEC 55014-2'!$B$338</definedName>
    <definedName name="CS_AC" localSheetId="18">'KN 50 KN 51'!$B$383</definedName>
    <definedName name="CS_AC" localSheetId="17">'KN 61131-2'!$B$327</definedName>
    <definedName name="CS_AC" localSheetId="26">'KS B ISO 8102-1 KS B ISO 8102-2'!$B$308</definedName>
    <definedName name="CS_AC" localSheetId="7">'KS C 9610-6-3 KS C 9610-6-1'!$B$274</definedName>
    <definedName name="CS_AC" localSheetId="6">'KS C 9610-6-4 KS C 9610-6-2'!$B$258</definedName>
    <definedName name="CS_AC" localSheetId="14">'KS C 9800-3'!$B$320</definedName>
    <definedName name="CS_AC" localSheetId="5">'KS C 9814-1 KS C 9814-2'!$B$321</definedName>
    <definedName name="CS_AC" localSheetId="11">'KS C 9814-1 KS C 9814-2 (2)'!$B$321</definedName>
    <definedName name="CS_AC" localSheetId="23">'KS C 9815 KS C 9547'!$B$257</definedName>
    <definedName name="CS_AC" localSheetId="4">'KS C 9832 KS C 9835'!$B$331</definedName>
    <definedName name="CS_AC" localSheetId="25">'KS C 9992'!$B$233</definedName>
    <definedName name="CS_AC" localSheetId="27">'KS C IEC 60255-26'!$B$292</definedName>
    <definedName name="CS_AC" localSheetId="20">'KS C IEC 60947-1'!$B$220</definedName>
    <definedName name="CS_AC" localSheetId="22">'KS C IEC 60947-2'!$B$255</definedName>
    <definedName name="CS_AC" localSheetId="21">'KS C IEC 60947-4-1'!$B$213</definedName>
    <definedName name="CS_AC" localSheetId="28">'KS X 3124'!$B$270</definedName>
    <definedName name="CS_AC" localSheetId="24">'KS X 3124 KS X NEW'!$B$265</definedName>
    <definedName name="CS_AC" localSheetId="16">'KS X 3143 KS C 9814-2'!$B$288</definedName>
    <definedName name="CS_AC" localSheetId="15">'Marine DNVGL'!$B$172</definedName>
    <definedName name="CS_AC_CAT2" localSheetId="10">'EN IEC 55014-1 EN IEC 55014-2'!$F$338</definedName>
    <definedName name="CS_AC_CAT2" localSheetId="14">'KS C 9800-3'!$F$320</definedName>
    <definedName name="CS_AC_CAT2" localSheetId="5">'KS C 9814-1 KS C 9814-2'!$F$321</definedName>
    <definedName name="CS_AC_CAT2" localSheetId="11">'KS C 9814-1 KS C 9814-2 (2)'!$F$321</definedName>
    <definedName name="CS_AC_CAT2" localSheetId="23">'KS C 9815 KS C 9547'!$F$257</definedName>
    <definedName name="CS_AC_CAT2" localSheetId="16">'KS X 3143 KS C 9814-2'!$F$288</definedName>
    <definedName name="CS_AC_CAT4" localSheetId="10">'EN IEC 55014-1 EN IEC 55014-2'!$H$338</definedName>
    <definedName name="CS_AC_CAT4" localSheetId="14">'KS C 9800-3'!$H$320</definedName>
    <definedName name="CS_AC_CAT4" localSheetId="5">'KS C 9814-1 KS C 9814-2'!$H$321</definedName>
    <definedName name="CS_AC_CAT4" localSheetId="11">'KS C 9814-1 KS C 9814-2 (2)'!$H$321</definedName>
    <definedName name="CS_AC_CAT4" localSheetId="23">'KS C 9815 KS C 9547'!$H$257</definedName>
    <definedName name="CS_AC_CAT4" localSheetId="16">'KS X 3143 KS C 9814-2'!$H$288</definedName>
    <definedName name="CS_AC_RESULT" localSheetId="9">'EN 301 489-1'!$B$281:$K$282</definedName>
    <definedName name="CS_AC_RESULT" localSheetId="8">'EN 55032 EN 55035'!$B$305:$K$306</definedName>
    <definedName name="CS_AC_RESULT" localSheetId="13">'EN 60601-1-2'!$B$305:$K$306</definedName>
    <definedName name="CS_AC_RESULT" localSheetId="10">'EN IEC 55014-1 EN IEC 55014-2'!$B$339:$K$340</definedName>
    <definedName name="CS_AC_RESULT" localSheetId="18">'KN 50 KN 51'!$B$384:$K$385</definedName>
    <definedName name="CS_AC_RESULT" localSheetId="17">'KN 61131-2'!$B$328:$K$329</definedName>
    <definedName name="CS_AC_RESULT" localSheetId="26">'KS B ISO 8102-1 KS B ISO 8102-2'!$B$309:$K$310</definedName>
    <definedName name="CS_AC_RESULT" localSheetId="7">'KS C 9610-6-3 KS C 9610-6-1'!$B$275:$K$276</definedName>
    <definedName name="CS_AC_RESULT" localSheetId="6">'KS C 9610-6-4 KS C 9610-6-2'!$B$259:$K$260</definedName>
    <definedName name="CS_AC_RESULT" localSheetId="14">'KS C 9800-3'!$B$321:$K$322</definedName>
    <definedName name="CS_AC_RESULT" localSheetId="5">'KS C 9814-1 KS C 9814-2'!$B$322:$K$323</definedName>
    <definedName name="CS_AC_RESULT" localSheetId="11">'KS C 9814-1 KS C 9814-2 (2)'!$B$322:$K$323</definedName>
    <definedName name="CS_AC_RESULT" localSheetId="23">'KS C 9815 KS C 9547'!$B$258:$K$259</definedName>
    <definedName name="CS_AC_RESULT" localSheetId="4">'KS C 9832 KS C 9835'!$B$332:$K$333</definedName>
    <definedName name="CS_AC_RESULT" localSheetId="25">'KS C 9992'!$B$234:$K$235</definedName>
    <definedName name="CS_AC_RESULT" localSheetId="27">'KS C IEC 60255-26'!$B$293:$K$294</definedName>
    <definedName name="CS_AC_RESULT" localSheetId="20">'KS C IEC 60947-1'!$B$221:$K$222</definedName>
    <definedName name="CS_AC_RESULT" localSheetId="22">'KS C IEC 60947-2'!$B$256:$K$257</definedName>
    <definedName name="CS_AC_RESULT" localSheetId="21">'KS C IEC 60947-4-1'!$B$214:$K$215</definedName>
    <definedName name="CS_AC_RESULT" localSheetId="28">'KS X 3124'!$B$271:$K$272</definedName>
    <definedName name="CS_AC_RESULT" localSheetId="24">'KS X 3124 KS X NEW'!$B$266:$K$267</definedName>
    <definedName name="CS_AC_RESULT" localSheetId="16">'KS X 3143 KS C 9814-2'!$B$289:$K$290</definedName>
    <definedName name="CS_AC_RESULT" localSheetId="15">'Marine DNVGL'!$B$173:$K$174</definedName>
    <definedName name="CS_AC_SAFETY" localSheetId="26">'KS B ISO 8102-1 KS B ISO 8102-2'!$B$312</definedName>
    <definedName name="CS_AC_SAFETY_RESULT" localSheetId="26">'KS B ISO 8102-1 KS B ISO 8102-2'!$B$313:$K$314</definedName>
    <definedName name="CS_ACIO" localSheetId="18">'KN 50 KN 51'!$B$403</definedName>
    <definedName name="CS_ACIO" localSheetId="17">'KN 61131-2'!$B$351</definedName>
    <definedName name="CS_ACIO_RESULT" localSheetId="18">'KN 50 KN 51'!$B$404:$K$405</definedName>
    <definedName name="CS_ACIO_RESULT" localSheetId="17">'KN 61131-2'!$B$352:$K$353</definedName>
    <definedName name="CS_ACOUSTIC" localSheetId="8">'EN 55032 EN 55035'!$B$316</definedName>
    <definedName name="CS_ACOUSTIC" localSheetId="13">'EN 60601-1-2'!$B$316</definedName>
    <definedName name="CS_ACOUSTIC_RESULT" localSheetId="8">'EN 55032 EN 55035'!$B$317:$K$318</definedName>
    <definedName name="CS_ACOUSTIC_RESULT" localSheetId="13">'EN 60601-1-2'!$B$317:$K$318</definedName>
    <definedName name="CS_ACR" localSheetId="17">'KN 61131-2'!$B$355</definedName>
    <definedName name="CS_ACR_RESULT" localSheetId="17">'KN 61131-2'!$B$356:$K$357</definedName>
    <definedName name="CS_ACSPOT" localSheetId="27">'KS C IEC 60255-26'!$B$296</definedName>
    <definedName name="CS_ACSPOT_RESULT" localSheetId="27">'KS C IEC 60255-26'!$B$297:$K$298</definedName>
    <definedName name="CS_AUDIO" localSheetId="4">'KS C 9832 KS C 9835'!$B$343</definedName>
    <definedName name="CS_AUDIO_ELEC" localSheetId="4">'KS C 9832 KS C 9835'!$E$343</definedName>
    <definedName name="CS_AUDIO_OFF" localSheetId="4">'KS C 9832 KS C 9835'!$K$343</definedName>
    <definedName name="CS_AUDIO_ON" localSheetId="4">'KS C 9832 KS C 9835'!$I$343</definedName>
    <definedName name="CS_AUDIO_RESULT" localSheetId="4">'KS C 9832 KS C 9835'!$B$344:$K$346</definedName>
    <definedName name="CS_AUDIO_SOUND" localSheetId="4">'KS C 9832 KS C 9835'!$G$343</definedName>
    <definedName name="CS_BASE" localSheetId="4">'KS C 9832 KS C 9835'!$A$311:$L$359</definedName>
    <definedName name="CS_BATT" localSheetId="18">'KN 50 KN 51'!$B$367</definedName>
    <definedName name="CS_BATT_RESULT" localSheetId="18">'KN 50 KN 51'!$B$368:$K$369</definedName>
    <definedName name="CS_CHECK" localSheetId="9">'EN 301 489-1'!$C$22</definedName>
    <definedName name="CS_CHECK" localSheetId="8">'EN 55032 EN 55035'!$C$23</definedName>
    <definedName name="CS_CHECK" localSheetId="13">'EN 60601-1-2'!$C$23</definedName>
    <definedName name="CS_CHECK" localSheetId="10">'EN IEC 55014-1 EN IEC 55014-2'!$C$24</definedName>
    <definedName name="CS_CHECK" localSheetId="18">'KN 50 KN 51'!$C$22</definedName>
    <definedName name="CS_CHECK" localSheetId="17">'KN 61131-2'!$C$21</definedName>
    <definedName name="CS_CHECK" localSheetId="26">'KS B ISO 8102-1 KS B ISO 8102-2'!$C$20</definedName>
    <definedName name="CS_CHECK" localSheetId="7">'KS C 9610-6-3 KS C 9610-6-1'!$C$22</definedName>
    <definedName name="CS_CHECK" localSheetId="6">'KS C 9610-6-4 KS C 9610-6-2'!$C$21</definedName>
    <definedName name="CS_CHECK" localSheetId="14">'KS C 9800-3'!$C$23</definedName>
    <definedName name="CS_CHECK" localSheetId="5">'KS C 9814-1 KS C 9814-2'!$C$25</definedName>
    <definedName name="CS_CHECK" localSheetId="11">'KS C 9814-1 KS C 9814-2 (2)'!$C$25</definedName>
    <definedName name="CS_CHECK" localSheetId="23">'KS C 9815 KS C 9547'!$C$21</definedName>
    <definedName name="CS_CHECK" localSheetId="4">'KS C 9832 KS C 9835'!$C$23</definedName>
    <definedName name="CS_CHECK" localSheetId="25">'KS C 9992'!$C$19</definedName>
    <definedName name="CS_CHECK" localSheetId="27">'KS C IEC 60255-26'!$C$21</definedName>
    <definedName name="CS_CHECK" localSheetId="20">'KS C IEC 60947-1'!$C$19</definedName>
    <definedName name="CS_CHECK" localSheetId="22">'KS C IEC 60947-2'!$C$19</definedName>
    <definedName name="CS_CHECK" localSheetId="21">'KS C IEC 60947-4-1'!$C$19</definedName>
    <definedName name="CS_CHECK" localSheetId="28">'KS X 3124'!$C$21</definedName>
    <definedName name="CS_CHECK" localSheetId="24">'KS X 3124 KS X NEW'!$C$21</definedName>
    <definedName name="CS_CHECK" localSheetId="16">'KS X 3143 KS C 9814-2'!$C$22</definedName>
    <definedName name="CS_CHECK" localSheetId="15">'Marine DNVGL'!$C$16</definedName>
    <definedName name="CS_COM" localSheetId="17">'KN 61131-2'!$B$335</definedName>
    <definedName name="CS_COM_RESULT" localSheetId="17">'KN 61131-2'!$B$336:$K$337</definedName>
    <definedName name="CS_COMMENTS" localSheetId="9">'EN 301 489-1'!$B$293</definedName>
    <definedName name="CS_COMMENTS" localSheetId="8">'EN 55032 EN 55035'!$B$321</definedName>
    <definedName name="CS_COMMENTS" localSheetId="13">'EN 60601-1-2'!$B$321</definedName>
    <definedName name="CS_COMMENTS" localSheetId="10">'EN IEC 55014-1 EN IEC 55014-2'!$B$351</definedName>
    <definedName name="CS_COMMENTS" localSheetId="18">'KN 50 KN 51'!$B$412</definedName>
    <definedName name="CS_COMMENTS" localSheetId="17">'KN 61131-2'!$B$360</definedName>
    <definedName name="CS_COMMENTS" localSheetId="26">'KS B ISO 8102-1 KS B ISO 8102-2'!$B$341</definedName>
    <definedName name="CS_COMMENTS" localSheetId="7">'KS C 9610-6-3 KS C 9610-6-1'!$B$287</definedName>
    <definedName name="CS_COMMENTS" localSheetId="6">'KS C 9610-6-4 KS C 9610-6-2'!$B$271</definedName>
    <definedName name="CS_COMMENTS" localSheetId="14">'KS C 9800-3'!$B$333</definedName>
    <definedName name="CS_COMMENTS" localSheetId="5">'KS C 9814-1 KS C 9814-2'!$B$334</definedName>
    <definedName name="CS_COMMENTS" localSheetId="11">'KS C 9814-1 KS C 9814-2 (2)'!$B$334</definedName>
    <definedName name="CS_COMMENTS" localSheetId="23">'KS C 9815 KS C 9547'!$B$270</definedName>
    <definedName name="CS_COMMENTS" localSheetId="4">'KS C 9832 KS C 9835'!$B$358</definedName>
    <definedName name="CS_COMMENTS" localSheetId="25">'KS C 9992'!$B$246</definedName>
    <definedName name="CS_COMMENTS" localSheetId="27">'KS C IEC 60255-26'!$B$325</definedName>
    <definedName name="CS_COMMENTS" localSheetId="20">'KS C IEC 60947-1'!$B$233</definedName>
    <definedName name="CS_COMMENTS" localSheetId="22">'KS C IEC 60947-2'!$B$293</definedName>
    <definedName name="CS_COMMENTS" localSheetId="21">'KS C IEC 60947-4-1'!$B$222</definedName>
    <definedName name="CS_COMMENTS" localSheetId="28">'KS X 3124'!$B$293</definedName>
    <definedName name="CS_COMMENTS" localSheetId="24">'KS X 3124 KS X NEW'!$B$278</definedName>
    <definedName name="CS_COMMENTS" localSheetId="16">'KS X 3143 KS C 9814-2'!$B$301</definedName>
    <definedName name="CS_COMMENTS" localSheetId="15">'Marine DNVGL'!$B$185</definedName>
    <definedName name="CS_CONTROL" localSheetId="18">'KN 50 KN 51'!$B$395</definedName>
    <definedName name="CS_CONTROL_RESULT" localSheetId="18">'KN 50 KN 51'!$B$396:$K$397</definedName>
    <definedName name="CS_DC" localSheetId="9">'EN 301 489-1'!$B$284</definedName>
    <definedName name="CS_DC" localSheetId="8">'EN 55032 EN 55035'!$B$308</definedName>
    <definedName name="CS_DC" localSheetId="13">'EN 60601-1-2'!$B$308</definedName>
    <definedName name="CS_DC" localSheetId="10">'EN IEC 55014-1 EN IEC 55014-2'!$B$342</definedName>
    <definedName name="CS_DC" localSheetId="18">'KN 50 KN 51'!$B$379</definedName>
    <definedName name="CS_DC" localSheetId="17">'KN 61131-2'!$B$331</definedName>
    <definedName name="CS_DC" localSheetId="26">'KS B ISO 8102-1 KS B ISO 8102-2'!$B$316</definedName>
    <definedName name="CS_DC" localSheetId="7">'KS C 9610-6-3 KS C 9610-6-1'!$B$278</definedName>
    <definedName name="CS_DC" localSheetId="6">'KS C 9610-6-4 KS C 9610-6-2'!$B$262</definedName>
    <definedName name="CS_DC" localSheetId="14">'KS C 9800-3'!$B$324</definedName>
    <definedName name="CS_DC" localSheetId="5">'KS C 9814-1 KS C 9814-2'!$B$325</definedName>
    <definedName name="CS_DC" localSheetId="11">'KS C 9814-1 KS C 9814-2 (2)'!$B$325</definedName>
    <definedName name="CS_DC" localSheetId="23">'KS C 9815 KS C 9547'!$B$261</definedName>
    <definedName name="CS_DC" localSheetId="4">'KS C 9832 KS C 9835'!$B$335</definedName>
    <definedName name="CS_DC" localSheetId="25">'KS C 9992'!$B$237</definedName>
    <definedName name="CS_DC" localSheetId="20">'KS C IEC 60947-1'!$B$224</definedName>
    <definedName name="CS_DC" localSheetId="22">'KS C IEC 60947-2'!$B$259</definedName>
    <definedName name="CS_DC" localSheetId="21">'KS C IEC 60947-4-1'!#REF!</definedName>
    <definedName name="CS_DC" localSheetId="28">'KS X 3124'!$B$274</definedName>
    <definedName name="CS_DC" localSheetId="24">'KS X 3124 KS X NEW'!$B$269</definedName>
    <definedName name="CS_DC" localSheetId="16">'KS X 3143 KS C 9814-2'!$B$292</definedName>
    <definedName name="CS_DC" localSheetId="15">'Marine DNVGL'!$B$176</definedName>
    <definedName name="CS_DC_CAT2" localSheetId="10">'EN IEC 55014-1 EN IEC 55014-2'!$F$342</definedName>
    <definedName name="CS_DC_CAT2" localSheetId="14">'KS C 9800-3'!$F$324</definedName>
    <definedName name="CS_DC_CAT2" localSheetId="5">'KS C 9814-1 KS C 9814-2'!$F$325</definedName>
    <definedName name="CS_DC_CAT2" localSheetId="11">'KS C 9814-1 KS C 9814-2 (2)'!$F$325</definedName>
    <definedName name="CS_DC_CAT2" localSheetId="23">'KS C 9815 KS C 9547'!$F$261</definedName>
    <definedName name="CS_DC_CAT2" localSheetId="16">'KS X 3143 KS C 9814-2'!$F$292</definedName>
    <definedName name="CS_DC_CAT4" localSheetId="10">'EN IEC 55014-1 EN IEC 55014-2'!$H$342</definedName>
    <definedName name="CS_DC_CAT4" localSheetId="14">'KS C 9800-3'!$H$324</definedName>
    <definedName name="CS_DC_CAT4" localSheetId="5">'KS C 9814-1 KS C 9814-2'!$H$325</definedName>
    <definedName name="CS_DC_CAT4" localSheetId="11">'KS C 9814-1 KS C 9814-2 (2)'!$H$325</definedName>
    <definedName name="CS_DC_CAT4" localSheetId="23">'KS C 9815 KS C 9547'!$H$261</definedName>
    <definedName name="CS_DC_CAT4" localSheetId="16">'KS X 3143 KS C 9814-2'!$H$292</definedName>
    <definedName name="CS_DC_RESULT" localSheetId="9">'EN 301 489-1'!$B$285:$K$286</definedName>
    <definedName name="CS_DC_RESULT" localSheetId="8">'EN 55032 EN 55035'!$B$309:$K$310</definedName>
    <definedName name="CS_DC_RESULT" localSheetId="13">'EN 60601-1-2'!$B$309:$K$310</definedName>
    <definedName name="CS_DC_RESULT" localSheetId="10">'EN IEC 55014-1 EN IEC 55014-2'!$B$343:$K$344</definedName>
    <definedName name="CS_DC_RESULT" localSheetId="18">'KN 50 KN 51'!$B$380:$K$381</definedName>
    <definedName name="CS_DC_RESULT" localSheetId="17">'KN 61131-2'!$B$332:$K$333</definedName>
    <definedName name="CS_DC_RESULT" localSheetId="26">'KS B ISO 8102-1 KS B ISO 8102-2'!$B$317:$K$318</definedName>
    <definedName name="CS_DC_RESULT" localSheetId="7">'KS C 9610-6-3 KS C 9610-6-1'!$B$279:$K$280</definedName>
    <definedName name="CS_DC_RESULT" localSheetId="6">'KS C 9610-6-4 KS C 9610-6-2'!$B$263:$K$264</definedName>
    <definedName name="CS_DC_RESULT" localSheetId="14">'KS C 9800-3'!$B$325:$K$326</definedName>
    <definedName name="CS_DC_RESULT" localSheetId="5">'KS C 9814-1 KS C 9814-2'!$B$326:$K$327</definedName>
    <definedName name="CS_DC_RESULT" localSheetId="11">'KS C 9814-1 KS C 9814-2 (2)'!$B$326:$K$327</definedName>
    <definedName name="CS_DC_RESULT" localSheetId="23">'KS C 9815 KS C 9547'!$B$262:$K$263</definedName>
    <definedName name="CS_DC_RESULT" localSheetId="4">'KS C 9832 KS C 9835'!$B$336:$K$337</definedName>
    <definedName name="CS_DC_RESULT" localSheetId="25">'KS C 9992'!$B$238:$K$239</definedName>
    <definedName name="CS_DC_RESULT" localSheetId="20">'KS C IEC 60947-1'!$B$225:$K$226</definedName>
    <definedName name="CS_DC_RESULT" localSheetId="22">'KS C IEC 60947-2'!$B$260:$K$261</definedName>
    <definedName name="CS_DC_RESULT" localSheetId="21">'KS C IEC 60947-4-1'!#REF!</definedName>
    <definedName name="CS_DC_RESULT" localSheetId="28">'KS X 3124'!$B$275:$K$276</definedName>
    <definedName name="CS_DC_RESULT" localSheetId="24">'KS X 3124 KS X NEW'!$B$270:$K$271</definedName>
    <definedName name="CS_DC_RESULT" localSheetId="16">'KS X 3143 KS C 9814-2'!$B$293:$K$294</definedName>
    <definedName name="CS_DC_RESULT" localSheetId="15">'Marine DNVGL'!$B$177:$K$178</definedName>
    <definedName name="CS_DC_SAFETY" localSheetId="26">'KS B ISO 8102-1 KS B ISO 8102-2'!$B$320</definedName>
    <definedName name="CS_DC_SAFETY_RESULT" localSheetId="26">'KS B ISO 8102-1 KS B ISO 8102-2'!$B$321:$K$322</definedName>
    <definedName name="CS_DCIO" localSheetId="18">'KN 50 KN 51'!$B$399</definedName>
    <definedName name="CS_DCIO" localSheetId="17">'KN 61131-2'!$B$339</definedName>
    <definedName name="CS_DCIO_RESULT" localSheetId="18">'KN 50 KN 51'!$B$400:$K$401</definedName>
    <definedName name="CS_DCIO_RESULT" localSheetId="17">'KN 61131-2'!$B$340:$K$341</definedName>
    <definedName name="CS_DCR" localSheetId="17">'KN 61131-2'!$B$343</definedName>
    <definedName name="CS_DCR_RESULT" localSheetId="17">'KN 61131-2'!$B$344:$K$345</definedName>
    <definedName name="CS_ENV" localSheetId="9">'EN 301 489-1'!$B$268:$K$269</definedName>
    <definedName name="CS_ENV" localSheetId="8">'EN 55032 EN 55035'!$B$292:$K$293</definedName>
    <definedName name="CS_ENV" localSheetId="13">'EN 60601-1-2'!$B$292:$K$293</definedName>
    <definedName name="CS_ENV" localSheetId="10">'EN IEC 55014-1 EN IEC 55014-2'!$B$323:$K$324</definedName>
    <definedName name="CS_ENV" localSheetId="18">'KN 50 KN 51'!$B$347:$K$348</definedName>
    <definedName name="CS_ENV" localSheetId="17">'KN 61131-2'!$B$310:$K$311</definedName>
    <definedName name="CS_ENV" localSheetId="26">'KS B ISO 8102-1 KS B ISO 8102-2'!$B$298:$K$299</definedName>
    <definedName name="CS_ENV" localSheetId="7">'KS C 9610-6-3 KS C 9610-6-1'!$B$264:$K$265</definedName>
    <definedName name="CS_ENV" localSheetId="6">'KS C 9610-6-4 KS C 9610-6-2'!$B$248:$K$249</definedName>
    <definedName name="CS_ENV" localSheetId="14">'KS C 9800-3'!$B$306:$K$307</definedName>
    <definedName name="CS_ENV" localSheetId="5">'KS C 9814-1 KS C 9814-2'!$B$311:$K$312</definedName>
    <definedName name="CS_ENV" localSheetId="11">'KS C 9814-1 KS C 9814-2 (2)'!$B$311:$K$312</definedName>
    <definedName name="CS_ENV" localSheetId="23">'KS C 9815 KS C 9547'!$B$247:$K$248</definedName>
    <definedName name="CS_ENV" localSheetId="4">'KS C 9832 KS C 9835'!$B$316:$K$317</definedName>
    <definedName name="CS_ENV" localSheetId="25">'KS C 9992'!$B$221:$K$222</definedName>
    <definedName name="CS_ENV" localSheetId="27">'KS C IEC 60255-26'!$B$282:$K$283</definedName>
    <definedName name="CS_ENV" localSheetId="20">'KS C IEC 60947-1'!$B$210:$K$211</definedName>
    <definedName name="CS_ENV" localSheetId="22">'KS C IEC 60947-2'!$B$245:$K$246</definedName>
    <definedName name="CS_ENV" localSheetId="21">'KS C IEC 60947-4-1'!$B$203:$K$204</definedName>
    <definedName name="CS_ENV" localSheetId="28">'KS X 3124'!$B$260:$K$261</definedName>
    <definedName name="CS_ENV" localSheetId="24">'KS X 3124 KS X NEW'!$B$253:$K$254</definedName>
    <definedName name="CS_ENV" localSheetId="16">'KS X 3143 KS C 9814-2'!$B$278:$K$279</definedName>
    <definedName name="CS_ENV" localSheetId="15">'Marine DNVGL'!$B$160:$K$161</definedName>
    <definedName name="CS_FREQUENCY" localSheetId="4">'KS C 9832 KS C 9835'!$B$353</definedName>
    <definedName name="CS_FREQUENCY_RESULT" localSheetId="4">'KS C 9832 KS C 9835'!$B$354:$K$355</definedName>
    <definedName name="CS_INSTRUMENTS" localSheetId="9">'EN 301 489-1'!$B$271:$K$273</definedName>
    <definedName name="CS_INSTRUMENTS" localSheetId="8">'EN 55032 EN 55035'!$B$295:$K$297</definedName>
    <definedName name="CS_INSTRUMENTS" localSheetId="13">'EN 60601-1-2'!$B$295:$K$297</definedName>
    <definedName name="CS_INSTRUMENTS" localSheetId="10">'EN IEC 55014-1 EN IEC 55014-2'!$B$326:$K$328</definedName>
    <definedName name="CS_INSTRUMENTS" localSheetId="18">'KN 50 KN 51'!$B$350:$K$352</definedName>
    <definedName name="CS_INSTRUMENTS" localSheetId="17">'KN 61131-2'!$B$313:$K$315</definedName>
    <definedName name="CS_INSTRUMENTS" localSheetId="26">'KS B ISO 8102-1 KS B ISO 8102-2'!$B$301:$K$303</definedName>
    <definedName name="CS_INSTRUMENTS" localSheetId="7">'KS C 9610-6-3 KS C 9610-6-1'!$B$267:$K$269</definedName>
    <definedName name="CS_INSTRUMENTS" localSheetId="6">'KS C 9610-6-4 KS C 9610-6-2'!$B$251:$K$253</definedName>
    <definedName name="CS_INSTRUMENTS" localSheetId="14">'KS C 9800-3'!$B$309:$K$311</definedName>
    <definedName name="CS_INSTRUMENTS" localSheetId="5">'KS C 9814-1 KS C 9814-2'!$B$314:$K$316</definedName>
    <definedName name="CS_INSTRUMENTS" localSheetId="11">'KS C 9814-1 KS C 9814-2 (2)'!$B$314:$K$316</definedName>
    <definedName name="CS_INSTRUMENTS" localSheetId="23">'KS C 9815 KS C 9547'!$B$250:$K$252</definedName>
    <definedName name="CS_INSTRUMENTS" localSheetId="4">'KS C 9832 KS C 9835'!$B$319:$K$321</definedName>
    <definedName name="CS_INSTRUMENTS" localSheetId="25">'KS C 9992'!$B$224:$K$226</definedName>
    <definedName name="CS_INSTRUMENTS" localSheetId="27">'KS C IEC 60255-26'!$B$285:$K$287</definedName>
    <definedName name="CS_INSTRUMENTS" localSheetId="20">'KS C IEC 60947-1'!$B$213:$K$215</definedName>
    <definedName name="CS_INSTRUMENTS" localSheetId="22">'KS C IEC 60947-2'!$B$248:$K$250</definedName>
    <definedName name="CS_INSTRUMENTS" localSheetId="21">'KS C IEC 60947-4-1'!$B$206:$K$208</definedName>
    <definedName name="CS_INSTRUMENTS" localSheetId="28">'KS X 3124'!$B$263:$K$265</definedName>
    <definedName name="CS_INSTRUMENTS" localSheetId="24">'KS X 3124 KS X NEW'!$B$256:$K$258</definedName>
    <definedName name="CS_INSTRUMENTS" localSheetId="16">'KS X 3143 KS C 9814-2'!$B$281:$K$283</definedName>
    <definedName name="CS_INSTRUMENTS" localSheetId="15">'Marine DNVGL'!$B$163:$K$165</definedName>
    <definedName name="CS_IO" localSheetId="18">'KN 50 KN 51'!$B$375</definedName>
    <definedName name="CS_IO" localSheetId="27">'KS C IEC 60255-26'!$B$308</definedName>
    <definedName name="CS_IO_RESULT" localSheetId="18">'KN 50 KN 51'!$B$376:$K$377</definedName>
    <definedName name="CS_IO_RESULT" localSheetId="27">'KS C IEC 60255-26'!$B$309:$K$310</definedName>
    <definedName name="CS_IOSPOT" localSheetId="27">'KS C IEC 60255-26'!$B$312</definedName>
    <definedName name="CS_IOSPOT_RESULT" localSheetId="27">'KS C IEC 60255-26'!$B$313:$K$314</definedName>
    <definedName name="CS_LOCATION" localSheetId="9">'EN 301 489-1'!$C$266</definedName>
    <definedName name="CS_LOCATION" localSheetId="8">'EN 55032 EN 55035'!$C$290</definedName>
    <definedName name="CS_LOCATION" localSheetId="13">'EN 60601-1-2'!$C$290</definedName>
    <definedName name="CS_LOCATION" localSheetId="10">'EN IEC 55014-1 EN IEC 55014-2'!$C$321</definedName>
    <definedName name="CS_LOCATION" localSheetId="18">'KN 50 KN 51'!$C$345</definedName>
    <definedName name="CS_LOCATION" localSheetId="17">'KN 61131-2'!$C$308</definedName>
    <definedName name="CS_LOCATION" localSheetId="26">'KS B ISO 8102-1 KS B ISO 8102-2'!$C$296</definedName>
    <definedName name="CS_LOCATION" localSheetId="7">'KS C 9610-6-3 KS C 9610-6-1'!$C$262</definedName>
    <definedName name="CS_LOCATION" localSheetId="6">'KS C 9610-6-4 KS C 9610-6-2'!$C$246</definedName>
    <definedName name="CS_LOCATION" localSheetId="14">'KS C 9800-3'!$C$304</definedName>
    <definedName name="CS_LOCATION" localSheetId="5">'KS C 9814-1 KS C 9814-2'!$C$309</definedName>
    <definedName name="CS_LOCATION" localSheetId="11">'KS C 9814-1 KS C 9814-2 (2)'!$C$309</definedName>
    <definedName name="CS_LOCATION" localSheetId="23">'KS C 9815 KS C 9547'!$C$245</definedName>
    <definedName name="CS_LOCATION" localSheetId="4">'KS C 9832 KS C 9835'!$C$314</definedName>
    <definedName name="CS_LOCATION" localSheetId="25">'KS C 9992'!$C$219</definedName>
    <definedName name="CS_LOCATION" localSheetId="27">'KS C IEC 60255-26'!$C$280</definedName>
    <definedName name="CS_LOCATION" localSheetId="20">'KS C IEC 60947-1'!$C$208</definedName>
    <definedName name="CS_LOCATION" localSheetId="22">'KS C IEC 60947-2'!$C$243</definedName>
    <definedName name="CS_LOCATION" localSheetId="21">'KS C IEC 60947-4-1'!$C$201</definedName>
    <definedName name="CS_LOCATION" localSheetId="28">'KS X 3124'!$C$258</definedName>
    <definedName name="CS_LOCATION" localSheetId="24">'KS X 3124 KS X NEW'!$C$251</definedName>
    <definedName name="CS_LOCATION" localSheetId="16">'KS X 3143 KS C 9814-2'!$C$276</definedName>
    <definedName name="CS_LOCATION" localSheetId="15">'Marine DNVGL'!$C$158</definedName>
    <definedName name="CS_MONITOR" localSheetId="26">'KS B ISO 8102-1 KS B ISO 8102-2'!$B$332</definedName>
    <definedName name="CS_MONITOR_RESULT" localSheetId="26">'KS B ISO 8102-1 KS B ISO 8102-2'!$B$333:$K$334</definedName>
    <definedName name="CS_MONITOR_SAFETY" localSheetId="26">'KS B ISO 8102-1 KS B ISO 8102-2'!$B$336</definedName>
    <definedName name="CS_MONITOR_SAFETY_RESULT" localSheetId="26">'KS B ISO 8102-1 KS B ISO 8102-2'!$B$337:$K$338</definedName>
    <definedName name="CS_OffEar_L0" localSheetId="4">'KS C 9832 KS C 9835'!$S$346</definedName>
    <definedName name="CS_OffEar_L1" localSheetId="4">'KS C 9832 KS C 9835'!$R$346</definedName>
    <definedName name="CS_OffEar_Result" localSheetId="4">'KS C 9832 KS C 9835'!$T$346</definedName>
    <definedName name="CS_OnEar_L0" localSheetId="4">'KS C 9832 KS C 9835'!$S$345</definedName>
    <definedName name="CS_OnEar_L1" localSheetId="8">'EN 55032 EN 55035'!$R$318</definedName>
    <definedName name="CS_OnEar_L1" localSheetId="13">'EN 60601-1-2'!$R$318</definedName>
    <definedName name="CS_OnEar_L1" localSheetId="4">'KS C 9832 KS C 9835'!$R$345</definedName>
    <definedName name="CS_OnEar_Result" localSheetId="4">'KS C 9832 KS C 9835'!$T$345</definedName>
    <definedName name="CS_PE" localSheetId="27">'KS C IEC 60255-26'!$B$316</definedName>
    <definedName name="CS_PE_RESULT" localSheetId="27">'KS C IEC 60255-26'!$B$317:$K$318</definedName>
    <definedName name="CS_PE1" localSheetId="18">'KN 50 KN 51'!$B$387</definedName>
    <definedName name="CS_PE1_RESULT" localSheetId="18">'KN 50 KN 51'!$B$388:$K$389</definedName>
    <definedName name="CS_PE2" localSheetId="18">'KN 50 KN 51'!$B$407</definedName>
    <definedName name="CS_PE2_RESULT" localSheetId="18">'KN 50 KN 51'!$B$408:$K$409</definedName>
    <definedName name="CS_PESPOT" localSheetId="27">'KS C IEC 60255-26'!$B$320</definedName>
    <definedName name="CS_PESPOT_RESULT" localSheetId="27">'KS C IEC 60255-26'!$B$321:$K$322</definedName>
    <definedName name="CS_Remarks" localSheetId="9">'EN 301 489-1'!$K$22</definedName>
    <definedName name="CS_Remarks" localSheetId="8">'EN 55032 EN 55035'!$K$23</definedName>
    <definedName name="CS_Remarks" localSheetId="13">'EN 60601-1-2'!$K$23</definedName>
    <definedName name="CS_Remarks" localSheetId="10">'EN IEC 55014-1 EN IEC 55014-2'!$K$24</definedName>
    <definedName name="CS_Remarks" localSheetId="18">'KN 50 KN 51'!$K$22</definedName>
    <definedName name="CS_Remarks" localSheetId="17">'KN 61131-2'!$K$21</definedName>
    <definedName name="CS_Remarks" localSheetId="26">'KS B ISO 8102-1 KS B ISO 8102-2'!$K$20</definedName>
    <definedName name="CS_Remarks" localSheetId="7">'KS C 9610-6-3 KS C 9610-6-1'!$K$22</definedName>
    <definedName name="CS_Remarks" localSheetId="6">'KS C 9610-6-4 KS C 9610-6-2'!$K$21</definedName>
    <definedName name="CS_Remarks" localSheetId="14">'KS C 9800-3'!$K$23</definedName>
    <definedName name="CS_Remarks" localSheetId="5">'KS C 9814-1 KS C 9814-2'!$K$25</definedName>
    <definedName name="CS_Remarks" localSheetId="11">'KS C 9814-1 KS C 9814-2 (2)'!$K$25</definedName>
    <definedName name="CS_Remarks" localSheetId="23">'KS C 9815 KS C 9547'!$K$21</definedName>
    <definedName name="CS_Remarks" localSheetId="4">'KS C 9832 KS C 9835'!$K$23</definedName>
    <definedName name="CS_Remarks" localSheetId="25">'KS C 9992'!$K$19</definedName>
    <definedName name="CS_Remarks" localSheetId="27">'KS C IEC 60255-26'!$K$21</definedName>
    <definedName name="CS_Remarks" localSheetId="20">'KS C IEC 60947-1'!$K$19</definedName>
    <definedName name="CS_Remarks" localSheetId="22">'KS C IEC 60947-2'!$K$19</definedName>
    <definedName name="CS_Remarks" localSheetId="21">'KS C IEC 60947-4-1'!$K$19</definedName>
    <definedName name="CS_Remarks" localSheetId="28">'KS X 3124'!$K$21</definedName>
    <definedName name="CS_Remarks" localSheetId="24">'KS X 3124 KS X NEW'!$K$21</definedName>
    <definedName name="CS_Remarks" localSheetId="16">'KS X 3143 KS C 9814-2'!$K$22</definedName>
    <definedName name="CS_Remarks" localSheetId="15">'Marine DNVGL'!$K$16</definedName>
    <definedName name="CS_SHIELD" localSheetId="17">'KN 61131-2'!$B$347</definedName>
    <definedName name="CS_SHIELD_RESULT" localSheetId="17">'KN 61131-2'!$B$348:$K$349</definedName>
    <definedName name="CS_SIGNAL" localSheetId="9">'EN 301 489-1'!$B$288</definedName>
    <definedName name="CS_SIGNAL" localSheetId="8">'EN 55032 EN 55035'!$B$312</definedName>
    <definedName name="CS_SIGNAL" localSheetId="13">'EN 60601-1-2'!$B$312</definedName>
    <definedName name="CS_SIGNAL" localSheetId="10">'EN IEC 55014-1 EN IEC 55014-2'!$B$346</definedName>
    <definedName name="CS_SIGNAL" localSheetId="26">'KS B ISO 8102-1 KS B ISO 8102-2'!$B$324</definedName>
    <definedName name="CS_SIGNAL" localSheetId="7">'KS C 9610-6-3 KS C 9610-6-1'!$B$282</definedName>
    <definedName name="CS_SIGNAL" localSheetId="6">'KS C 9610-6-4 KS C 9610-6-2'!$B$266</definedName>
    <definedName name="CS_SIGNAL" localSheetId="14">'KS C 9800-3'!$B$328</definedName>
    <definedName name="CS_SIGNAL" localSheetId="5">'KS C 9814-1 KS C 9814-2'!$B$329</definedName>
    <definedName name="CS_SIGNAL" localSheetId="11">'KS C 9814-1 KS C 9814-2 (2)'!$B$329</definedName>
    <definedName name="CS_SIGNAL" localSheetId="23">'KS C 9815 KS C 9547'!$B$265</definedName>
    <definedName name="CS_SIGNAL" localSheetId="4">'KS C 9832 KS C 9835'!$B$339</definedName>
    <definedName name="CS_SIGNAL" localSheetId="25">'KS C 9992'!$B$241</definedName>
    <definedName name="CS_SIGNAL" localSheetId="20">'KS C IEC 60947-1'!$B$228</definedName>
    <definedName name="CS_SIGNAL" localSheetId="22">'KS C IEC 60947-2'!$B$263</definedName>
    <definedName name="CS_SIGNAL" localSheetId="21">'KS C IEC 60947-4-1'!$B$217</definedName>
    <definedName name="CS_SIGNAL" localSheetId="28">'KS X 3124'!$B$278</definedName>
    <definedName name="CS_SIGNAL" localSheetId="24">'KS X 3124 KS X NEW'!$B$273</definedName>
    <definedName name="CS_SIGNAL" localSheetId="16">'KS X 3143 KS C 9814-2'!$B$296</definedName>
    <definedName name="CS_SIGNAL" localSheetId="15">'Marine DNVGL'!$B$180</definedName>
    <definedName name="CS_SIGNAL_CAT2" localSheetId="10">'EN IEC 55014-1 EN IEC 55014-2'!$F$346</definedName>
    <definedName name="CS_SIGNAL_CAT2" localSheetId="14">'KS C 9800-3'!$F$328</definedName>
    <definedName name="CS_SIGNAL_CAT2" localSheetId="5">'KS C 9814-1 KS C 9814-2'!$F$329</definedName>
    <definedName name="CS_SIGNAL_CAT2" localSheetId="11">'KS C 9814-1 KS C 9814-2 (2)'!$F$329</definedName>
    <definedName name="CS_SIGNAL_CAT2" localSheetId="23">'KS C 9815 KS C 9547'!$F$265</definedName>
    <definedName name="CS_SIGNAL_CAT2" localSheetId="16">'KS X 3143 KS C 9814-2'!$F$296</definedName>
    <definedName name="CS_SIGNAL_CAT4" localSheetId="10">'EN IEC 55014-1 EN IEC 55014-2'!$H$346</definedName>
    <definedName name="CS_SIGNAL_CAT4" localSheetId="14">'KS C 9800-3'!$H$328</definedName>
    <definedName name="CS_SIGNAL_CAT4" localSheetId="5">'KS C 9814-1 KS C 9814-2'!$H$329</definedName>
    <definedName name="CS_SIGNAL_CAT4" localSheetId="11">'KS C 9814-1 KS C 9814-2 (2)'!$H$329</definedName>
    <definedName name="CS_SIGNAL_CAT4" localSheetId="23">'KS C 9815 KS C 9547'!$H$265</definedName>
    <definedName name="CS_SIGNAL_CAT4" localSheetId="16">'KS X 3143 KS C 9814-2'!$H$296</definedName>
    <definedName name="CS_SIGNAL_RESULT" localSheetId="9">'EN 301 489-1'!$B$289:$K$290</definedName>
    <definedName name="CS_SIGNAL_RESULT" localSheetId="8">'EN 55032 EN 55035'!$B$313:$K$314</definedName>
    <definedName name="CS_SIGNAL_RESULT" localSheetId="13">'EN 60601-1-2'!$B$313:$K$314</definedName>
    <definedName name="CS_SIGNAL_RESULT" localSheetId="10">'EN IEC 55014-1 EN IEC 55014-2'!$B$347:$K$348</definedName>
    <definedName name="CS_SIGNAL_RESULT" localSheetId="26">'KS B ISO 8102-1 KS B ISO 8102-2'!$B$325:$K$326</definedName>
    <definedName name="CS_SIGNAL_RESULT" localSheetId="7">'KS C 9610-6-3 KS C 9610-6-1'!$B$283:$K$284</definedName>
    <definedName name="CS_SIGNAL_RESULT" localSheetId="6">'KS C 9610-6-4 KS C 9610-6-2'!$B$267:$K$268</definedName>
    <definedName name="CS_SIGNAL_RESULT" localSheetId="14">'KS C 9800-3'!$B$329:$K$330</definedName>
    <definedName name="CS_SIGNAL_RESULT" localSheetId="5">'KS C 9814-1 KS C 9814-2'!$B$330:$K$331</definedName>
    <definedName name="CS_SIGNAL_RESULT" localSheetId="11">'KS C 9814-1 KS C 9814-2 (2)'!$B$330:$K$331</definedName>
    <definedName name="CS_SIGNAL_RESULT" localSheetId="23">'KS C 9815 KS C 9547'!$B$266:$K$267</definedName>
    <definedName name="CS_SIGNAL_RESULT" localSheetId="4">'KS C 9832 KS C 9835'!$B$340:$K$341</definedName>
    <definedName name="CS_SIGNAL_RESULT" localSheetId="25">'KS C 9992'!$B$242:$K$243</definedName>
    <definedName name="CS_SIGNAL_RESULT" localSheetId="20">'KS C IEC 60947-1'!$B$229:$K$230</definedName>
    <definedName name="CS_SIGNAL_RESULT" localSheetId="22">'KS C IEC 60947-2'!$B$264:$K$265</definedName>
    <definedName name="CS_SIGNAL_RESULT" localSheetId="21">'KS C IEC 60947-4-1'!$B$218:$K$219</definedName>
    <definedName name="CS_SIGNAL_RESULT" localSheetId="28">'KS X 3124'!$B$279:$K$280</definedName>
    <definedName name="CS_SIGNAL_RESULT" localSheetId="24">'KS X 3124 KS X NEW'!$B$274:$K$275</definedName>
    <definedName name="CS_SIGNAL_RESULT" localSheetId="16">'KS X 3143 KS C 9814-2'!$B$297:$K$298</definedName>
    <definedName name="CS_SIGNAL_RESULT" localSheetId="15">'Marine DNVGL'!$B$181:$K$182</definedName>
    <definedName name="CS_SIGNAL_SAFETY" localSheetId="26">'KS B ISO 8102-1 KS B ISO 8102-2'!$B$328</definedName>
    <definedName name="CS_SIGNAL_SAFETY_RESULT" localSheetId="26">'KS B ISO 8102-1 KS B ISO 8102-2'!$B$329:$K$330</definedName>
    <definedName name="CS_SIGNAL1" localSheetId="18">'KN 50 KN 51'!$B$371</definedName>
    <definedName name="CS_SIGNAL1_RESULT" localSheetId="18">'KN 50 KN 51'!$B$372:$K$373</definedName>
    <definedName name="CS_SIGNAL2" localSheetId="18">'KN 50 KN 51'!$B$391</definedName>
    <definedName name="CS_SIGNAL2_RESULT" localSheetId="18">'KN 50 KN 51'!$B$392:$K$393</definedName>
    <definedName name="CS_SINAD" localSheetId="28">'KS X 3124'!$B$285</definedName>
    <definedName name="CS_SINAD_COMMENTS" localSheetId="28">'KS X 3124'!$B$290</definedName>
    <definedName name="CS_SINAD_RESULT" localSheetId="28">'KS X 3124'!$B$286:$K$289</definedName>
    <definedName name="CS_SOUND_LEVEL" localSheetId="4">'KS C 9832 KS C 9835'!$B$347</definedName>
    <definedName name="CS_TEL" localSheetId="4">'KS C 9832 KS C 9835'!$B$349</definedName>
    <definedName name="CS_TEL" localSheetId="27">'KS C IEC 60255-26'!$B$300</definedName>
    <definedName name="CS_TEL_A" localSheetId="4">'KS C 9832 KS C 9835'!$E$349</definedName>
    <definedName name="CS_TEL_B" localSheetId="4">'KS C 9832 KS C 9835'!$G$349</definedName>
    <definedName name="CS_TEL_RESULT" localSheetId="4">'KS C 9832 KS C 9835'!$B$350:$K$351</definedName>
    <definedName name="CS_TEL_RESULT" localSheetId="27">'KS C IEC 60255-26'!$B$301:$K$302</definedName>
    <definedName name="CS_TELSPOT" localSheetId="27">'KS C IEC 60255-26'!$B$304</definedName>
    <definedName name="CS_TELSPOT_RESULT" localSheetId="27">'KS C IEC 60255-26'!$B$305:$K$306</definedName>
    <definedName name="CS_WCDMA" localSheetId="28">'KS X 3124'!$B$282</definedName>
    <definedName name="CS_WCDMA_COMMENT" localSheetId="28">'KS X 3124'!$B$283</definedName>
    <definedName name="CTI_CHECK" localSheetId="9">'EN 301 489-1'!$C$24</definedName>
    <definedName name="CTI_CHECK" localSheetId="28">'KS X 3124'!$C$23</definedName>
    <definedName name="CTI_CHECK" localSheetId="24">'KS X 3124 KS X NEW'!$C$23</definedName>
    <definedName name="CTI_COMMENTS" localSheetId="9">'EN 301 489-1'!$B$358</definedName>
    <definedName name="CTI_COMMENTS" localSheetId="28">'KS X 3124'!$B$346</definedName>
    <definedName name="CTI_COMMENTS" localSheetId="24">'KS X 3124 KS X NEW'!$B$336</definedName>
    <definedName name="CTI_DC" localSheetId="9">'EN 301 489-1'!$B$348</definedName>
    <definedName name="CTI_DC" localSheetId="28">'KS X 3124'!$B$336</definedName>
    <definedName name="CTI_DC" localSheetId="24">'KS X 3124 KS X NEW'!$B$326</definedName>
    <definedName name="CTI_DC_RESULT" localSheetId="9">'EN 301 489-1'!$B$349:$K$355</definedName>
    <definedName name="CTI_DC_RESULT" localSheetId="28">'KS X 3124'!$B$337:$K$343</definedName>
    <definedName name="CTI_DC_RESULT" localSheetId="24">'KS X 3124 KS X NEW'!$B$327:$K$333</definedName>
    <definedName name="CTI_ENV" localSheetId="9">'EN 301 489-1'!$B$335:$K$336</definedName>
    <definedName name="CTI_ENV" localSheetId="28">'KS X 3124'!$B$326:$K$327</definedName>
    <definedName name="CTI_ENV" localSheetId="24">'KS X 3124 KS X NEW'!$B$313:$K$314</definedName>
    <definedName name="CTI_INSTRUMENTS" localSheetId="9">'EN 301 489-1'!$B$338:$K$340</definedName>
    <definedName name="CTI_INSTRUMENTS" localSheetId="28">'KS X 3124'!$B$329:$K$331</definedName>
    <definedName name="CTI_INSTRUMENTS" localSheetId="24">'KS X 3124 KS X NEW'!$B$316:$K$318</definedName>
    <definedName name="CTI_LOCATION" localSheetId="9">'EN 301 489-1'!$C$333</definedName>
    <definedName name="CTI_LOCATION" localSheetId="28">'KS X 3124'!$C$324</definedName>
    <definedName name="CTI_LOCATION" localSheetId="24">'KS X 3124 KS X NEW'!$C$311</definedName>
    <definedName name="CTI_Remarks" localSheetId="9">'EN 301 489-1'!$K$24</definedName>
    <definedName name="CTI_Remarks" localSheetId="28">'KS X 3124'!$K$23</definedName>
    <definedName name="CTI_Remarks" localSheetId="24">'KS X 3124 KS X NEW'!$K$23</definedName>
    <definedName name="CUR_1" localSheetId="14">'KS C 9800-3'!$F$43</definedName>
    <definedName name="CUR_2" localSheetId="14">'KS C 9800-3'!$H$43</definedName>
    <definedName name="CUR_3" localSheetId="14">'KS C 9800-3'!$J$43</definedName>
    <definedName name="DCPE" localSheetId="10">'EN IEC 55014-1 EN IEC 55014-2'!$K$37</definedName>
    <definedName name="DCPE" localSheetId="5">'KS C 9814-1 KS C 9814-2'!$K$38</definedName>
    <definedName name="DCPE" localSheetId="11">'KS C 9814-1 KS C 9814-2 (2)'!$K$38</definedName>
    <definedName name="DCPE" localSheetId="23">'KS C 9815 KS C 9547'!$K$38</definedName>
    <definedName name="DCPE" localSheetId="16">'KS X 3143 KS C 9814-2'!$K$35</definedName>
    <definedName name="DEVICE_TYPE" localSheetId="12">'FCC Part 15 Subpart B'!$F$27</definedName>
    <definedName name="DIP_50" localSheetId="9">'EN 301 489-1'!$B$313</definedName>
    <definedName name="DIP_50" localSheetId="8">'EN 55032 EN 55035'!$B$370</definedName>
    <definedName name="DIP_50" localSheetId="13">'EN 60601-1-2'!$B$370</definedName>
    <definedName name="DIP_50" localSheetId="10">'EN IEC 55014-1 EN IEC 55014-2'!$B$373</definedName>
    <definedName name="DIP_50_RESULT" localSheetId="9">'EN 301 489-1'!$B$314:$K$318</definedName>
    <definedName name="DIP_50_RESULT" localSheetId="8">'EN 55032 EN 55035'!$B$371:$K$374</definedName>
    <definedName name="DIP_50_RESULT" localSheetId="13">'EN 60601-1-2'!$B$371:$K$374</definedName>
    <definedName name="DIP_50_RESULT" localSheetId="10">'EN IEC 55014-1 EN IEC 55014-2'!$B$374:$K$377</definedName>
    <definedName name="DIP_60" localSheetId="9">'EN 301 489-1'!$B$320</definedName>
    <definedName name="DIP_60" localSheetId="8">'EN 55032 EN 55035'!$B$376</definedName>
    <definedName name="DIP_60" localSheetId="13">'EN 60601-1-2'!$B$376</definedName>
    <definedName name="DIP_60" localSheetId="10">'EN IEC 55014-1 EN IEC 55014-2'!$B$379</definedName>
    <definedName name="DIP_60_RESULT" localSheetId="9">'EN 301 489-1'!$B$321:$K$325</definedName>
    <definedName name="DIP_60_RESULT" localSheetId="8">'EN 55032 EN 55035'!$B$377:$K$380</definedName>
    <definedName name="DIP_60_RESULT" localSheetId="13">'EN 60601-1-2'!$B$377:$K$380</definedName>
    <definedName name="DIP_60_RESULT" localSheetId="10">'EN IEC 55014-1 EN IEC 55014-2'!$B$380:$K$383</definedName>
    <definedName name="DIP_AC" localSheetId="17">'KN 61131-2'!$B$404</definedName>
    <definedName name="DIP_AC" localSheetId="7">'KS C 9610-6-3 KS C 9610-6-1'!$B$328</definedName>
    <definedName name="DIP_AC" localSheetId="6">'KS C 9610-6-4 KS C 9610-6-2'!$B$312</definedName>
    <definedName name="DIP_AC" localSheetId="14">'KS C 9800-3'!$B$354</definedName>
    <definedName name="DIP_AC" localSheetId="5">'KS C 9814-1 KS C 9814-2'!$B$351</definedName>
    <definedName name="DIP_AC" localSheetId="11">'KS C 9814-1 KS C 9814-2 (2)'!$B$351</definedName>
    <definedName name="DIP_AC" localSheetId="23">'KS C 9815 KS C 9547'!$B$311</definedName>
    <definedName name="DIP_AC" localSheetId="4">'KS C 9832 KS C 9835'!$B$401</definedName>
    <definedName name="DIP_AC" localSheetId="27">'KS C IEC 60255-26'!$B$394</definedName>
    <definedName name="DIP_AC" localSheetId="28">'KS X 3124'!$B$312</definedName>
    <definedName name="DIP_AC" localSheetId="24">'KS X 3124 KS X NEW'!$B$298</definedName>
    <definedName name="DIP_AC" localSheetId="16">'KS X 3143 KS C 9814-2'!$B$318</definedName>
    <definedName name="DIP_AC_GENERAL" localSheetId="26">'KS B ISO 8102-1 KS B ISO 8102-2'!$B$358</definedName>
    <definedName name="DIP_AC_GENERAL_RESULT" localSheetId="26">'KS B ISO 8102-1 KS B ISO 8102-2'!$B$359:$K$363</definedName>
    <definedName name="DIP_AC_RESULT" localSheetId="17">'KN 61131-2'!$B$405:$K$409</definedName>
    <definedName name="DIP_AC_RESULT" localSheetId="7">'KS C 9610-6-3 KS C 9610-6-1'!$B$329:$K$333</definedName>
    <definedName name="DIP_AC_RESULT" localSheetId="6">'KS C 9610-6-4 KS C 9610-6-2'!$B$313:$K$317</definedName>
    <definedName name="DIP_AC_RESULT" localSheetId="14">'KS C 9800-3'!$B$355:$K$360</definedName>
    <definedName name="DIP_AC_RESULT" localSheetId="5">'KS C 9814-1 KS C 9814-2'!$B$352:$K$355</definedName>
    <definedName name="DIP_AC_RESULT" localSheetId="11">'KS C 9814-1 KS C 9814-2 (2)'!$B$352:$K$355</definedName>
    <definedName name="DIP_AC_RESULT" localSheetId="23">'KS C 9815 KS C 9547'!$B$312:$K$314</definedName>
    <definedName name="DIP_AC_RESULT" localSheetId="4">'KS C 9832 KS C 9835'!$B$402:$K$405</definedName>
    <definedName name="DIP_AC_RESULT" localSheetId="27">'KS C IEC 60255-26'!$B$395:$K$399</definedName>
    <definedName name="DIP_AC_RESULT" localSheetId="28">'KS X 3124'!$B$313:$K$316</definedName>
    <definedName name="DIP_AC_RESULT" localSheetId="24">'KS X 3124 KS X NEW'!$B$299:$K$303</definedName>
    <definedName name="DIP_AC_RESULT" localSheetId="16">'KS X 3143 KS C 9814-2'!$B$319:$K$322</definedName>
    <definedName name="DIP_AC_SAFETY" localSheetId="26">'KS B ISO 8102-1 KS B ISO 8102-2'!$B$365</definedName>
    <definedName name="DIP_AC_SAFETY_RESULT" localSheetId="26">'KS B ISO 8102-1 KS B ISO 8102-2'!$B$366:$K$369</definedName>
    <definedName name="DIP_AC2" localSheetId="14">'KS C 9800-3'!$B$362</definedName>
    <definedName name="DIP_AC2_RESULT" localSheetId="14">'KS C 9800-3'!$B$363:$K$368</definedName>
    <definedName name="DIP_BASE" localSheetId="4">'KS C 9832 KS C 9835'!$A$384:$L$409</definedName>
    <definedName name="DIP_BATTERY" localSheetId="9">'EN 301 489-1'!$F$43</definedName>
    <definedName name="DIP_BATTERY" localSheetId="28">'KS X 3124'!$F$37</definedName>
    <definedName name="DIP_BATTERY" localSheetId="24">'KS X 3124 KS X NEW'!$F$36</definedName>
    <definedName name="DIP_CHECK" localSheetId="9">'EN 301 489-1'!$C$23</definedName>
    <definedName name="DIP_CHECK" localSheetId="8">'EN 55032 EN 55035'!$C$25</definedName>
    <definedName name="DIP_CHECK" localSheetId="13">'EN 60601-1-2'!$C$25</definedName>
    <definedName name="DIP_CHECK" localSheetId="10">'EN IEC 55014-1 EN IEC 55014-2'!$C$25</definedName>
    <definedName name="DIP_CHECK" localSheetId="17">'KN 61131-2'!$C$23</definedName>
    <definedName name="DIP_CHECK" localSheetId="26">'KS B ISO 8102-1 KS B ISO 8102-2'!$C$21</definedName>
    <definedName name="DIP_CHECK" localSheetId="7">'KS C 9610-6-3 KS C 9610-6-1'!$C$24</definedName>
    <definedName name="DIP_CHECK" localSheetId="6">'KS C 9610-6-4 KS C 9610-6-2'!$C$23</definedName>
    <definedName name="DIP_CHECK" localSheetId="14">'KS C 9800-3'!$C$24</definedName>
    <definedName name="DIP_CHECK" localSheetId="5">'KS C 9814-1 KS C 9814-2'!$C$26</definedName>
    <definedName name="DIP_CHECK" localSheetId="11">'KS C 9814-1 KS C 9814-2 (2)'!$C$26</definedName>
    <definedName name="DIP_CHECK" localSheetId="23">'KS C 9815 KS C 9547'!$C$23</definedName>
    <definedName name="DIP_CHECK" localSheetId="4">'KS C 9832 KS C 9835'!$C$25</definedName>
    <definedName name="DIP_CHECK" localSheetId="27">'KS C IEC 60255-26'!$C$24</definedName>
    <definedName name="DIP_CHECK" localSheetId="20">'KS C IEC 60947-1'!$C$21</definedName>
    <definedName name="DIP_CHECK" localSheetId="21">'KS C IEC 60947-4-1'!#REF!</definedName>
    <definedName name="DIP_CHECK" localSheetId="28">'KS X 3124'!$C$22</definedName>
    <definedName name="DIP_CHECK" localSheetId="24">'KS X 3124 KS X NEW'!$C$22</definedName>
    <definedName name="DIP_CHECK" localSheetId="16">'KS X 3143 KS C 9814-2'!$C$23</definedName>
    <definedName name="DIP_CLASS2" localSheetId="20">'KS C IEC 60947-1'!$B$279</definedName>
    <definedName name="DIP_CLASS2" localSheetId="21">'KS C IEC 60947-4-1'!#REF!</definedName>
    <definedName name="DIP_CLASS2_RESULT" localSheetId="20">'KS C IEC 60947-1'!$B$280:$K$284</definedName>
    <definedName name="DIP_CLASS2_RESULT" localSheetId="21">'KS C IEC 60947-4-1'!#REF!</definedName>
    <definedName name="DIP_CLASS3" localSheetId="20">'KS C IEC 60947-1'!$B$286</definedName>
    <definedName name="DIP_CLASS3" localSheetId="21">'KS C IEC 60947-4-1'!#REF!</definedName>
    <definedName name="DIP_CLASS3_RESULT" localSheetId="20">'KS C IEC 60947-1'!$B$287:$K$293</definedName>
    <definedName name="DIP_CLASS3_RESULT" localSheetId="21">'KS C IEC 60947-4-1'!#REF!</definedName>
    <definedName name="DIP_COMMENTS" localSheetId="9">'EN 301 489-1'!$B$328</definedName>
    <definedName name="DIP_COMMENTS" localSheetId="8">'EN 55032 EN 55035'!$B$383</definedName>
    <definedName name="DIP_COMMENTS" localSheetId="13">'EN 60601-1-2'!$B$383</definedName>
    <definedName name="DIP_COMMENTS" localSheetId="10">'EN IEC 55014-1 EN IEC 55014-2'!$B$386</definedName>
    <definedName name="DIP_COMMENTS" localSheetId="17">'KN 61131-2'!$B$412</definedName>
    <definedName name="DIP_COMMENTS" localSheetId="26">'KS B ISO 8102-1 KS B ISO 8102-2'!$B$372</definedName>
    <definedName name="DIP_COMMENTS" localSheetId="7">'KS C 9610-6-3 KS C 9610-6-1'!$B$336</definedName>
    <definedName name="DIP_COMMENTS" localSheetId="6">'KS C 9610-6-4 KS C 9610-6-2'!$B$320</definedName>
    <definedName name="DIP_COMMENTS" localSheetId="14">'KS C 9800-3'!$B$371</definedName>
    <definedName name="DIP_COMMENTS" localSheetId="5">'KS C 9814-1 KS C 9814-2'!$B$358</definedName>
    <definedName name="DIP_COMMENTS" localSheetId="11">'KS C 9814-1 KS C 9814-2 (2)'!$B$358</definedName>
    <definedName name="DIP_COMMENTS" localSheetId="23">'KS C 9815 KS C 9547'!$B$317</definedName>
    <definedName name="DIP_COMMENTS" localSheetId="4">'KS C 9832 KS C 9835'!$B$408</definedName>
    <definedName name="DIP_COMMENTS" localSheetId="27">'KS C IEC 60255-26'!$B$409</definedName>
    <definedName name="DIP_COMMENTS" localSheetId="20">'KS C IEC 60947-1'!$B$296</definedName>
    <definedName name="DIP_COMMENTS" localSheetId="21">'KS C IEC 60947-4-1'!#REF!</definedName>
    <definedName name="DIP_COMMENTS" localSheetId="28">'KS X 3124'!$B$319</definedName>
    <definedName name="DIP_COMMENTS" localSheetId="24">'KS X 3124 KS X NEW'!$B$306</definedName>
    <definedName name="DIP_COMMENTS" localSheetId="16">'KS X 3143 KS C 9814-2'!$B$325</definedName>
    <definedName name="DIP_DC" localSheetId="27">'KS C IEC 60255-26'!$B$401</definedName>
    <definedName name="DIP_DC_RESULT" localSheetId="27">'KS C IEC 60255-26'!$B$402:$K$406</definedName>
    <definedName name="DIP_ENV" localSheetId="9">'EN 301 489-1'!$B$300:$K$301</definedName>
    <definedName name="DIP_ENV" localSheetId="8">'EN 55032 EN 55035'!$B$358:$K$359</definedName>
    <definedName name="DIP_ENV" localSheetId="13">'EN 60601-1-2'!$B$358:$K$359</definedName>
    <definedName name="DIP_ENV" localSheetId="10">'EN IEC 55014-1 EN IEC 55014-2'!$B$358:$K$359</definedName>
    <definedName name="DIP_ENV" localSheetId="17">'KN 61131-2'!$B$391:$K$392</definedName>
    <definedName name="DIP_ENV" localSheetId="26">'KS B ISO 8102-1 KS B ISO 8102-2'!$B$348:$K$349</definedName>
    <definedName name="DIP_ENV" localSheetId="7">'KS C 9610-6-3 KS C 9610-6-1'!$B$318:$K$319</definedName>
    <definedName name="DIP_ENV" localSheetId="6">'KS C 9610-6-4 KS C 9610-6-2'!$B$302:$K$303</definedName>
    <definedName name="DIP_ENV" localSheetId="14">'KS C 9800-3'!$B$340:$K$341</definedName>
    <definedName name="DIP_ENV" localSheetId="5">'KS C 9814-1 KS C 9814-2'!$B$341:$K$342</definedName>
    <definedName name="DIP_ENV" localSheetId="11">'KS C 9814-1 KS C 9814-2 (2)'!$B$341:$K$342</definedName>
    <definedName name="DIP_ENV" localSheetId="23">'KS C 9815 KS C 9547'!$B$301:$K$302</definedName>
    <definedName name="DIP_ENV" localSheetId="4">'KS C 9832 KS C 9835'!$B$389:$K$390</definedName>
    <definedName name="DIP_ENV" localSheetId="27">'KS C IEC 60255-26'!$B$384:$K$385</definedName>
    <definedName name="DIP_ENV" localSheetId="20">'KS C IEC 60947-1'!$B$264:$K$265</definedName>
    <definedName name="DIP_ENV" localSheetId="21">'KS C IEC 60947-4-1'!#REF!</definedName>
    <definedName name="DIP_ENV" localSheetId="28">'KS X 3124'!$B$300:$K$301</definedName>
    <definedName name="DIP_ENV" localSheetId="24">'KS X 3124 KS X NEW'!$B$285:$K$286</definedName>
    <definedName name="DIP_ENV" localSheetId="16">'KS X 3143 KS C 9814-2'!$B$308:$K$309</definedName>
    <definedName name="DIP_INSTRUMENTS" localSheetId="9">'EN 301 489-1'!$B$303:$K$305</definedName>
    <definedName name="DIP_INSTRUMENTS" localSheetId="8">'EN 55032 EN 55035'!$B$361:$K$363</definedName>
    <definedName name="DIP_INSTRUMENTS" localSheetId="13">'EN 60601-1-2'!$B$361:$K$363</definedName>
    <definedName name="DIP_INSTRUMENTS" localSheetId="10">'EN IEC 55014-1 EN IEC 55014-2'!$B$361:$K$363</definedName>
    <definedName name="DIP_INSTRUMENTS" localSheetId="17">'KN 61131-2'!$B$394:$K$396</definedName>
    <definedName name="DIP_INSTRUMENTS" localSheetId="26">'KS B ISO 8102-1 KS B ISO 8102-2'!$B$351:$K$353</definedName>
    <definedName name="DIP_INSTRUMENTS" localSheetId="7">'KS C 9610-6-3 KS C 9610-6-1'!$B$321:$K$323</definedName>
    <definedName name="DIP_INSTRUMENTS" localSheetId="6">'KS C 9610-6-4 KS C 9610-6-2'!$B$305:$K$307</definedName>
    <definedName name="DIP_INSTRUMENTS" localSheetId="14">'KS C 9800-3'!$B$343:$K$345</definedName>
    <definedName name="DIP_INSTRUMENTS" localSheetId="5">'KS C 9814-1 KS C 9814-2'!$B$344:$K$346</definedName>
    <definedName name="DIP_INSTRUMENTS" localSheetId="11">'KS C 9814-1 KS C 9814-2 (2)'!$B$344:$K$346</definedName>
    <definedName name="DIP_INSTRUMENTS" localSheetId="23">'KS C 9815 KS C 9547'!$B$304:$K$306</definedName>
    <definedName name="DIP_INSTRUMENTS" localSheetId="4">'KS C 9832 KS C 9835'!$B$392:$K$394</definedName>
    <definedName name="DIP_INSTRUMENTS" localSheetId="27">'KS C IEC 60255-26'!$B$387:$K$389</definedName>
    <definedName name="DIP_INSTRUMENTS" localSheetId="20">'KS C IEC 60947-1'!$B$267:$K$269</definedName>
    <definedName name="DIP_INSTRUMENTS" localSheetId="21">'KS C IEC 60947-4-1'!#REF!</definedName>
    <definedName name="DIP_INSTRUMENTS" localSheetId="28">'KS X 3124'!$B$303:$K$305</definedName>
    <definedName name="DIP_INSTRUMENTS" localSheetId="24">'KS X 3124 KS X NEW'!$B$288:$K$290</definedName>
    <definedName name="DIP_INSTRUMENTS" localSheetId="16">'KS X 3143 KS C 9814-2'!$B$311:$K$313</definedName>
    <definedName name="DIP_LOCATION" localSheetId="9">'EN 301 489-1'!$C$298</definedName>
    <definedName name="DIP_LOCATION" localSheetId="8">'EN 55032 EN 55035'!$C$356</definedName>
    <definedName name="DIP_LOCATION" localSheetId="13">'EN 60601-1-2'!$C$356</definedName>
    <definedName name="DIP_LOCATION" localSheetId="10">'EN IEC 55014-1 EN IEC 55014-2'!$C$356</definedName>
    <definedName name="DIP_LOCATION" localSheetId="17">'KN 61131-2'!$C$389</definedName>
    <definedName name="DIP_LOCATION" localSheetId="26">'KS B ISO 8102-1 KS B ISO 8102-2'!$C$346</definedName>
    <definedName name="DIP_LOCATION" localSheetId="7">'KS C 9610-6-3 KS C 9610-6-1'!$C$316</definedName>
    <definedName name="DIP_LOCATION" localSheetId="6">'KS C 9610-6-4 KS C 9610-6-2'!$C$300</definedName>
    <definedName name="DIP_LOCATION" localSheetId="14">'KS C 9800-3'!$C$338</definedName>
    <definedName name="DIP_LOCATION" localSheetId="5">'KS C 9814-1 KS C 9814-2'!$C$339</definedName>
    <definedName name="DIP_LOCATION" localSheetId="11">'KS C 9814-1 KS C 9814-2 (2)'!$C$339</definedName>
    <definedName name="DIP_LOCATION" localSheetId="23">'KS C 9815 KS C 9547'!$C$299</definedName>
    <definedName name="DIP_LOCATION" localSheetId="4">'KS C 9832 KS C 9835'!$C$387</definedName>
    <definedName name="DIP_LOCATION" localSheetId="27">'KS C IEC 60255-26'!$C$382</definedName>
    <definedName name="DIP_LOCATION" localSheetId="20">'KS C IEC 60947-1'!$C$262</definedName>
    <definedName name="DIP_LOCATION" localSheetId="21">'KS C IEC 60947-4-1'!#REF!</definedName>
    <definedName name="DIP_LOCATION" localSheetId="28">'KS X 3124'!$C$298</definedName>
    <definedName name="DIP_LOCATION" localSheetId="24">'KS X 3124 KS X NEW'!$C$283</definedName>
    <definedName name="DIP_LOCATION" localSheetId="16">'KS X 3143 KS C 9814-2'!$C$306</definedName>
    <definedName name="DIP_Remarks" localSheetId="9">'EN 301 489-1'!$K$23</definedName>
    <definedName name="DIP_Remarks" localSheetId="8">'EN 55032 EN 55035'!$K$25</definedName>
    <definedName name="DIP_Remarks" localSheetId="13">'EN 60601-1-2'!$K$25</definedName>
    <definedName name="DIP_Remarks" localSheetId="10">'EN IEC 55014-1 EN IEC 55014-2'!$K$25</definedName>
    <definedName name="DIP_Remarks" localSheetId="17">'KN 61131-2'!$K$23</definedName>
    <definedName name="DIP_Remarks" localSheetId="26">'KS B ISO 8102-1 KS B ISO 8102-2'!$K$21</definedName>
    <definedName name="DIP_Remarks" localSheetId="7">'KS C 9610-6-3 KS C 9610-6-1'!$K$24</definedName>
    <definedName name="DIP_Remarks" localSheetId="6">'KS C 9610-6-4 KS C 9610-6-2'!$K$23</definedName>
    <definedName name="DIP_Remarks" localSheetId="14">'KS C 9800-3'!$K$24</definedName>
    <definedName name="DIP_Remarks" localSheetId="5">'KS C 9814-1 KS C 9814-2'!$K$26</definedName>
    <definedName name="DIP_Remarks" localSheetId="11">'KS C 9814-1 KS C 9814-2 (2)'!$K$26</definedName>
    <definedName name="DIP_Remarks" localSheetId="23">'KS C 9815 KS C 9547'!$K$23</definedName>
    <definedName name="DIP_Remarks" localSheetId="4">'KS C 9832 KS C 9835'!$K$25</definedName>
    <definedName name="DIP_Remarks" localSheetId="27">'KS C IEC 60255-26'!$K$24</definedName>
    <definedName name="DIP_Remarks" localSheetId="20">'KS C IEC 60947-1'!$K$21</definedName>
    <definedName name="DIP_Remarks" localSheetId="21">'KS C IEC 60947-4-1'!#REF!</definedName>
    <definedName name="DIP_Remarks" localSheetId="28">'KS X 3124'!$K$22</definedName>
    <definedName name="DIP_Remarks" localSheetId="24">'KS X 3124 KS X NEW'!$K$22</definedName>
    <definedName name="DIP_Remarks" localSheetId="16">'KS X 3143 KS C 9814-2'!$K$23</definedName>
    <definedName name="DOW_AC" localSheetId="17">'KN 61131-2'!$B$434</definedName>
    <definedName name="DOW_AC" localSheetId="27">'KS C IEC 60255-26'!$B$232</definedName>
    <definedName name="DOW_AC_RESULT" localSheetId="17">'KN 61131-2'!$B$435:$K$436</definedName>
    <definedName name="DOW_AC_RESULT" localSheetId="27">'KS C IEC 60255-26'!$B$233:$K$234</definedName>
    <definedName name="DOW_ACIO" localSheetId="17">'KN 61131-2'!$B$450</definedName>
    <definedName name="DOW_ACIO_RESULT" localSheetId="17">'KN 61131-2'!$B$451:$K$452</definedName>
    <definedName name="DOW_CHECK" localSheetId="18">'KN 50 KN 51'!$C$24</definedName>
    <definedName name="DOW_CHECK" localSheetId="17">'KN 61131-2'!$C$24</definedName>
    <definedName name="DOW_CHECK" localSheetId="27">'KS C IEC 60255-26'!$C$19</definedName>
    <definedName name="DOW_COM" localSheetId="17">'KN 61131-2'!$B$442</definedName>
    <definedName name="DOW_COM_RESULT" localSheetId="17">'KN 61131-2'!$B$443:$K$444</definedName>
    <definedName name="DOW_COMMENTS" localSheetId="18">'KN 50 KN 51'!$B$463</definedName>
    <definedName name="DOW_COMMENTS" localSheetId="17">'KN 61131-2'!$B$459</definedName>
    <definedName name="DOW_COMMENTS" localSheetId="27">'KS C IEC 60255-26'!$B$245</definedName>
    <definedName name="DOW_CONTROL" localSheetId="18">'KN 50 KN 51'!$B$458</definedName>
    <definedName name="DOW_CONTROL_RESULT" localSheetId="18">'KN 50 KN 51'!$B$459:$K$460</definedName>
    <definedName name="DOW_DC" localSheetId="17">'KN 61131-2'!$B$438</definedName>
    <definedName name="DOW_DC_RESULT" localSheetId="17">'KN 61131-2'!$B$439:$K$440</definedName>
    <definedName name="DOW_DCIO" localSheetId="17">'KN 61131-2'!$B$446</definedName>
    <definedName name="DOW_DCIO_RESULT" localSheetId="17">'KN 61131-2'!$B$447:$K$448</definedName>
    <definedName name="DOW_ENV" localSheetId="18">'KN 50 KN 51'!$B$446:$K$447</definedName>
    <definedName name="DOW_ENV" localSheetId="17">'KN 61131-2'!$B$419:$K$420</definedName>
    <definedName name="DOW_ENV" localSheetId="27">'KS C IEC 60255-26'!$B$222:$K$223</definedName>
    <definedName name="DOW_INSTRUMENTS" localSheetId="18">'KN 50 KN 51'!$B$449:$K$451</definedName>
    <definedName name="DOW_INSTRUMENTS" localSheetId="17">'KN 61131-2'!$B$422:$K$424</definedName>
    <definedName name="DOW_INSTRUMENTS" localSheetId="27">'KS C IEC 60255-26'!$B$225:$K$227</definedName>
    <definedName name="DOW_IO" localSheetId="27">'KS C IEC 60255-26'!$B$240</definedName>
    <definedName name="DOW_IO_RESULT" localSheetId="27">'KS C IEC 60255-26'!$B$241:$K$242</definedName>
    <definedName name="DOW_LOCATION" localSheetId="18">'KN 50 KN 51'!$C$444</definedName>
    <definedName name="DOW_LOCATION" localSheetId="17">'KN 61131-2'!$C$417</definedName>
    <definedName name="DOW_LOCATION" localSheetId="27">'KS C IEC 60255-26'!$C$220</definedName>
    <definedName name="DOW_Remarks" localSheetId="18">'KN 50 KN 51'!$K$24</definedName>
    <definedName name="DOW_Remarks" localSheetId="17">'KN 61131-2'!$K$24</definedName>
    <definedName name="DOW_SHIELD" localSheetId="17">'KN 61131-2'!$B$454</definedName>
    <definedName name="DOW_SHIELD_RESULT" localSheetId="17">'KN 61131-2'!$B$455:$K$456</definedName>
    <definedName name="DOW_TEL" localSheetId="27">'KS C IEC 60255-26'!$B$236</definedName>
    <definedName name="DOW_TEL_RESULT" localSheetId="27">'KS C IEC 60255-26'!$B$237:$K$238</definedName>
    <definedName name="DP_CHECK" localSheetId="10">'EN IEC 55014-1 EN IEC 55014-2'!$C$17</definedName>
    <definedName name="DP_CHECK" localSheetId="14">'KS C 9800-3'!#REF!</definedName>
    <definedName name="DP_CHECK" localSheetId="5">'KS C 9814-1 KS C 9814-2'!$C$17</definedName>
    <definedName name="DP_CHECK" localSheetId="11">'KS C 9814-1 KS C 9814-2 (2)'!$C$17</definedName>
    <definedName name="DP_COMMENTS" localSheetId="10">'EN IEC 55014-1 EN IEC 55014-2'!$B$145:$K$145</definedName>
    <definedName name="DP_COMMENTS" localSheetId="14">'KS C 9800-3'!#REF!</definedName>
    <definedName name="DP_COMMENTS" localSheetId="5">'KS C 9814-1 KS C 9814-2'!$B$151:$K$151</definedName>
    <definedName name="DP_COMMENTS" localSheetId="11">'KS C 9814-1 KS C 9814-2 (2)'!$B$151:$K$151</definedName>
    <definedName name="DP_ENV" localSheetId="10">'EN IEC 55014-1 EN IEC 55014-2'!$B$137:$K$138</definedName>
    <definedName name="DP_ENV" localSheetId="14">'KS C 9800-3'!#REF!</definedName>
    <definedName name="DP_ENV" localSheetId="5">'KS C 9814-1 KS C 9814-2'!$B$143:$K$144</definedName>
    <definedName name="DP_ENV" localSheetId="11">'KS C 9814-1 KS C 9814-2 (2)'!$B$143:$K$144</definedName>
    <definedName name="DP_INSTRUMENTS" localSheetId="10">'EN IEC 55014-1 EN IEC 55014-2'!$B$140:$K$142</definedName>
    <definedName name="DP_INSTRUMENTS" localSheetId="14">'KS C 9800-3'!#REF!</definedName>
    <definedName name="DP_INSTRUMENTS" localSheetId="5">'KS C 9814-1 KS C 9814-2'!$B$146:$K$148</definedName>
    <definedName name="DP_INSTRUMENTS" localSheetId="11">'KS C 9814-1 KS C 9814-2 (2)'!$B$146:$K$148</definedName>
    <definedName name="DP_LOCATION" localSheetId="10">'EN IEC 55014-1 EN IEC 55014-2'!$C$135</definedName>
    <definedName name="DP_LOCATION" localSheetId="14">'KS C 9800-3'!#REF!</definedName>
    <definedName name="DP_LOCATION" localSheetId="5">'KS C 9814-1 KS C 9814-2'!$C$141</definedName>
    <definedName name="DP_LOCATION" localSheetId="11">'KS C 9814-1 KS C 9814-2 (2)'!$C$141</definedName>
    <definedName name="DP_Remarks" localSheetId="10">'EN IEC 55014-1 EN IEC 55014-2'!$K$17</definedName>
    <definedName name="DP_Remarks" localSheetId="14">'KS C 9800-3'!#REF!</definedName>
    <definedName name="DP_Remarks" localSheetId="5">'KS C 9814-1 KS C 9814-2'!$K$17</definedName>
    <definedName name="DP_Remarks" localSheetId="11">'KS C 9814-1 KS C 9814-2 (2)'!$K$17</definedName>
    <definedName name="EFT_AC" localSheetId="9">'EN 301 489-1'!$B$217</definedName>
    <definedName name="EFT_AC" localSheetId="8">'EN 55032 EN 55035'!$B$237</definedName>
    <definedName name="EFT_AC" localSheetId="13">'EN 60601-1-2'!$B$237</definedName>
    <definedName name="EFT_AC" localSheetId="10">'EN IEC 55014-1 EN IEC 55014-2'!$B$274</definedName>
    <definedName name="EFT_AC" localSheetId="18">'KN 50 KN 51'!$B$259</definedName>
    <definedName name="EFT_AC" localSheetId="17">'KN 61131-2'!$B$213</definedName>
    <definedName name="EFT_AC" localSheetId="26">'KS B ISO 8102-1 KS B ISO 8102-2'!$B$202</definedName>
    <definedName name="EFT_AC" localSheetId="7">'KS C 9610-6-3 KS C 9610-6-1'!$B$212</definedName>
    <definedName name="EFT_AC" localSheetId="6">'KS C 9610-6-4 KS C 9610-6-2'!$B$196</definedName>
    <definedName name="EFT_AC" localSheetId="14">'KS C 9800-3'!$B$244</definedName>
    <definedName name="EFT_AC" localSheetId="5">'KS C 9814-1 KS C 9814-2'!$B$263</definedName>
    <definedName name="EFT_AC" localSheetId="11">'KS C 9814-1 KS C 9814-2 (2)'!$B$263</definedName>
    <definedName name="EFT_AC" localSheetId="23">'KS C 9815 KS C 9547'!$B$203</definedName>
    <definedName name="EFT_AC" localSheetId="4">'KS C 9832 KS C 9835'!$B$261</definedName>
    <definedName name="EFT_AC" localSheetId="25">'KS C 9992'!$B$167</definedName>
    <definedName name="EFT_AC" localSheetId="27">'KS C IEC 60255-26'!$B$198</definedName>
    <definedName name="EFT_AC" localSheetId="20">'KS C IEC 60947-1'!$B$166</definedName>
    <definedName name="EFT_AC" localSheetId="22">'KS C IEC 60947-2'!$B$187</definedName>
    <definedName name="EFT_AC" localSheetId="21">'KS C IEC 60947-4-1'!$B$163</definedName>
    <definedName name="EFT_AC" localSheetId="28">'KS X 3124'!$B$206</definedName>
    <definedName name="EFT_AC" localSheetId="24">'KS X 3124 KS X NEW'!$B$197</definedName>
    <definedName name="EFT_AC" localSheetId="16">'KS X 3143 KS C 9814-2'!$B$230</definedName>
    <definedName name="EFT_AC" localSheetId="15">'Marine DNVGL'!$B$109</definedName>
    <definedName name="EFT_AC_RESULT" localSheetId="9">'EN 301 489-1'!$B$218:$K$219</definedName>
    <definedName name="EFT_AC_RESULT" localSheetId="8">'EN 55032 EN 55035'!$B$238:$K$239</definedName>
    <definedName name="EFT_AC_RESULT" localSheetId="13">'EN 60601-1-2'!$B$238:$K$239</definedName>
    <definedName name="EFT_AC_RESULT" localSheetId="10">'EN IEC 55014-1 EN IEC 55014-2'!$B$275:$K$276</definedName>
    <definedName name="EFT_AC_RESULT" localSheetId="18">'KN 50 KN 51'!$B$260:$K$261</definedName>
    <definedName name="EFT_AC_RESULT" localSheetId="17">'KN 61131-2'!$B$214:$K$215</definedName>
    <definedName name="EFT_AC_RESULT" localSheetId="26">'KS B ISO 8102-1 KS B ISO 8102-2'!$B$203:$K$204</definedName>
    <definedName name="EFT_AC_RESULT" localSheetId="7">'KS C 9610-6-3 KS C 9610-6-1'!$B$213:$K$214</definedName>
    <definedName name="EFT_AC_RESULT" localSheetId="6">'KS C 9610-6-4 KS C 9610-6-2'!$B$197:$K$198</definedName>
    <definedName name="EFT_AC_RESULT" localSheetId="14">'KS C 9800-3'!$B$245:$K$246</definedName>
    <definedName name="EFT_AC_RESULT" localSheetId="5">'KS C 9814-1 KS C 9814-2'!$B$264:$K$265</definedName>
    <definedName name="EFT_AC_RESULT" localSheetId="11">'KS C 9814-1 KS C 9814-2 (2)'!$B$264:$K$265</definedName>
    <definedName name="EFT_AC_RESULT" localSheetId="23">'KS C 9815 KS C 9547'!$B$204:$K$205</definedName>
    <definedName name="EFT_AC_RESULT" localSheetId="4">'KS C 9832 KS C 9835'!$B$262:$K$263</definedName>
    <definedName name="EFT_AC_RESULT" localSheetId="25">'KS C 9992'!$B$168:$K$169</definedName>
    <definedName name="EFT_AC_RESULT" localSheetId="27">'KS C IEC 60255-26'!$B$199:$K$200</definedName>
    <definedName name="EFT_AC_RESULT" localSheetId="20">'KS C IEC 60947-1'!$B$167:$K$168</definedName>
    <definedName name="EFT_AC_RESULT" localSheetId="22">'KS C IEC 60947-2'!$B$188:$K$189</definedName>
    <definedName name="EFT_AC_RESULT" localSheetId="21">'KS C IEC 60947-4-1'!$B$164:$K$165</definedName>
    <definedName name="EFT_AC_RESULT" localSheetId="28">'KS X 3124'!$B$207:$K$208</definedName>
    <definedName name="EFT_AC_RESULT" localSheetId="24">'KS X 3124 KS X NEW'!$B$198:$K$199</definedName>
    <definedName name="EFT_AC_RESULT" localSheetId="16">'KS X 3143 KS C 9814-2'!$B$231:$K$232</definedName>
    <definedName name="EFT_AC_RESULT" localSheetId="15">'Marine DNVGL'!$B$110:$K$111</definedName>
    <definedName name="EFT_AC_SAFETY" localSheetId="26">'KS B ISO 8102-1 KS B ISO 8102-2'!$B$206</definedName>
    <definedName name="EFT_AC_SAFETY_RESULT" localSheetId="26">'KS B ISO 8102-1 KS B ISO 8102-2'!$B$207:$K$208</definedName>
    <definedName name="EFT_ACIO" localSheetId="18">'KN 50 KN 51'!$B$279</definedName>
    <definedName name="EFT_ACIO" localSheetId="17">'KN 61131-2'!$B$237</definedName>
    <definedName name="EFT_ACIO_RESULT" localSheetId="18">'KN 50 KN 51'!$B$280:$K$281</definedName>
    <definedName name="EFT_ACIO_RESULT" localSheetId="17">'KN 61131-2'!$B$238:$K$239</definedName>
    <definedName name="EFT_ACR" localSheetId="17">'KN 61131-2'!$B$241</definedName>
    <definedName name="EFT_ACR_RESULT" localSheetId="17">'KN 61131-2'!$B$242:$K$243</definedName>
    <definedName name="EFT_BASE" localSheetId="4">'KS C 9832 KS C 9835'!$A$244:$L$275</definedName>
    <definedName name="EFT_BATT" localSheetId="18">'KN 50 KN 51'!$B$243</definedName>
    <definedName name="EFT_BATT_RESULT" localSheetId="18">'KN 50 KN 51'!$B$244:$K$245</definedName>
    <definedName name="EFT_CHECK" localSheetId="9">'EN 301 489-1'!$C$20</definedName>
    <definedName name="EFT_CHECK" localSheetId="8">'EN 55032 EN 55035'!$C$21</definedName>
    <definedName name="EFT_CHECK" localSheetId="13">'EN 60601-1-2'!$C$21</definedName>
    <definedName name="EFT_CHECK" localSheetId="10">'EN IEC 55014-1 EN IEC 55014-2'!$C$22</definedName>
    <definedName name="EFT_CHECK" localSheetId="18">'KN 50 KN 51'!$C$20</definedName>
    <definedName name="EFT_CHECK" localSheetId="17">'KN 61131-2'!$C$19</definedName>
    <definedName name="EFT_CHECK" localSheetId="26">'KS B ISO 8102-1 KS B ISO 8102-2'!$C$18</definedName>
    <definedName name="EFT_CHECK" localSheetId="7">'KS C 9610-6-3 KS C 9610-6-1'!$C$20</definedName>
    <definedName name="EFT_CHECK" localSheetId="6">'KS C 9610-6-4 KS C 9610-6-2'!$C$19</definedName>
    <definedName name="EFT_CHECK" localSheetId="14">'KS C 9800-3'!$C$21</definedName>
    <definedName name="EFT_CHECK" localSheetId="5">'KS C 9814-1 KS C 9814-2'!$C$23</definedName>
    <definedName name="EFT_CHECK" localSheetId="11">'KS C 9814-1 KS C 9814-2 (2)'!$C$23</definedName>
    <definedName name="EFT_CHECK" localSheetId="23">'KS C 9815 KS C 9547'!$C$19</definedName>
    <definedName name="EFT_CHECK" localSheetId="4">'KS C 9832 KS C 9835'!$C$21</definedName>
    <definedName name="EFT_CHECK" localSheetId="25">'KS C 9992'!$C$17</definedName>
    <definedName name="EFT_CHECK" localSheetId="27">'KS C IEC 60255-26'!$C$18</definedName>
    <definedName name="EFT_CHECK" localSheetId="20">'KS C IEC 60947-1'!$C$17</definedName>
    <definedName name="EFT_CHECK" localSheetId="22">'KS C IEC 60947-2'!$C$17</definedName>
    <definedName name="EFT_CHECK" localSheetId="21">'KS C IEC 60947-4-1'!$C$17</definedName>
    <definedName name="EFT_CHECK" localSheetId="28">'KS X 3124'!$C$19</definedName>
    <definedName name="EFT_CHECK" localSheetId="24">'KS X 3124 KS X NEW'!$C$19</definedName>
    <definedName name="EFT_CHECK" localSheetId="16">'KS X 3143 KS C 9814-2'!$C$20</definedName>
    <definedName name="EFT_CHECK" localSheetId="15">'Marine DNVGL'!$C$14</definedName>
    <definedName name="EFT_COM" localSheetId="17">'KN 61131-2'!$B$221</definedName>
    <definedName name="EFT_COM_RESULT" localSheetId="17">'KN 61131-2'!$B$222:$K$223</definedName>
    <definedName name="EFT_COMMENTS" localSheetId="9">'EN 301 489-1'!$B$230</definedName>
    <definedName name="EFT_COMMENTS" localSheetId="8">'EN 55032 EN 55035'!$B$250</definedName>
    <definedName name="EFT_COMMENTS" localSheetId="13">'EN 60601-1-2'!$B$250</definedName>
    <definedName name="EFT_COMMENTS" localSheetId="10">'EN IEC 55014-1 EN IEC 55014-2'!$B$287</definedName>
    <definedName name="EFT_COMMENTS" localSheetId="18">'KN 50 KN 51'!$B$288</definedName>
    <definedName name="EFT_COMMENTS" localSheetId="17">'KN 61131-2'!$B$246</definedName>
    <definedName name="EFT_COMMENTS" localSheetId="26">'KS B ISO 8102-1 KS B ISO 8102-2'!$B$235</definedName>
    <definedName name="EFT_COMMENTS" localSheetId="7">'KS C 9610-6-3 KS C 9610-6-1'!$B$225</definedName>
    <definedName name="EFT_COMMENTS" localSheetId="6">'KS C 9610-6-4 KS C 9610-6-2'!$B$209</definedName>
    <definedName name="EFT_COMMENTS" localSheetId="14">'KS C 9800-3'!$B$265</definedName>
    <definedName name="EFT_COMMENTS" localSheetId="5">'KS C 9814-1 KS C 9814-2'!$B$276</definedName>
    <definedName name="EFT_COMMENTS" localSheetId="11">'KS C 9814-1 KS C 9814-2 (2)'!$B$276</definedName>
    <definedName name="EFT_COMMENTS" localSheetId="23">'KS C 9815 KS C 9547'!$B$216</definedName>
    <definedName name="EFT_COMMENTS" localSheetId="4">'KS C 9832 KS C 9835'!$B$274</definedName>
    <definedName name="EFT_COMMENTS" localSheetId="25">'KS C 9992'!$B$180</definedName>
    <definedName name="EFT_COMMENTS" localSheetId="27">'KS C IEC 60255-26'!$B$215</definedName>
    <definedName name="EFT_COMMENTS" localSheetId="20">'KS C IEC 60947-1'!$B$179</definedName>
    <definedName name="EFT_COMMENTS" localSheetId="22">'KS C IEC 60947-2'!$B$207</definedName>
    <definedName name="EFT_COMMENTS" localSheetId="21">'KS C IEC 60947-4-1'!$B$172</definedName>
    <definedName name="EFT_COMMENTS" localSheetId="28">'KS X 3124'!$B$219</definedName>
    <definedName name="EFT_COMMENTS" localSheetId="24">'KS X 3124 KS X NEW'!$B$210</definedName>
    <definedName name="EFT_COMMENTS" localSheetId="16">'KS X 3143 KS C 9814-2'!$B$243</definedName>
    <definedName name="EFT_COMMENTS" localSheetId="15">'Marine DNVGL'!$B$122</definedName>
    <definedName name="EFT_CONTROL" localSheetId="18">'KN 50 KN 51'!$B$271</definedName>
    <definedName name="EFT_CONTROL_RESULT" localSheetId="18">'KN 50 KN 51'!$B$272:$K$273</definedName>
    <definedName name="EFT_DC" localSheetId="9">'EN 301 489-1'!$B$221</definedName>
    <definedName name="EFT_DC" localSheetId="8">'EN 55032 EN 55035'!$B$241</definedName>
    <definedName name="EFT_DC" localSheetId="13">'EN 60601-1-2'!$B$241</definedName>
    <definedName name="EFT_DC" localSheetId="10">'EN IEC 55014-1 EN IEC 55014-2'!$B$278</definedName>
    <definedName name="EFT_DC" localSheetId="18">'KN 50 KN 51'!$B$255</definedName>
    <definedName name="EFT_DC" localSheetId="17">'KN 61131-2'!$B$217</definedName>
    <definedName name="EFT_DC" localSheetId="26">'KS B ISO 8102-1 KS B ISO 8102-2'!$B$210</definedName>
    <definedName name="EFT_DC" localSheetId="7">'KS C 9610-6-3 KS C 9610-6-1'!$B$216</definedName>
    <definedName name="EFT_DC" localSheetId="6">'KS C 9610-6-4 KS C 9610-6-2'!$B$200</definedName>
    <definedName name="EFT_DC" localSheetId="14">'KS C 9800-3'!$B$260</definedName>
    <definedName name="EFT_DC" localSheetId="5">'KS C 9814-1 KS C 9814-2'!$B$267</definedName>
    <definedName name="EFT_DC" localSheetId="11">'KS C 9814-1 KS C 9814-2 (2)'!$B$267</definedName>
    <definedName name="EFT_DC" localSheetId="23">'KS C 9815 KS C 9547'!$B$207</definedName>
    <definedName name="EFT_DC" localSheetId="4">'KS C 9832 KS C 9835'!$B$265</definedName>
    <definedName name="EFT_DC" localSheetId="25">'KS C 9992'!$B$171</definedName>
    <definedName name="EFT_DC" localSheetId="20">'KS C IEC 60947-1'!$B$170</definedName>
    <definedName name="EFT_DC" localSheetId="22">'KS C IEC 60947-2'!$B$191</definedName>
    <definedName name="EFT_DC" localSheetId="21">'KS C IEC 60947-4-1'!#REF!</definedName>
    <definedName name="EFT_DC" localSheetId="28">'KS X 3124'!$B$210</definedName>
    <definedName name="EFT_DC" localSheetId="24">'KS X 3124 KS X NEW'!$B$201</definedName>
    <definedName name="EFT_DC" localSheetId="16">'KS X 3143 KS C 9814-2'!$B$234</definedName>
    <definedName name="EFT_DC" localSheetId="15">'Marine DNVGL'!$B$113</definedName>
    <definedName name="EFT_DC_RESULT" localSheetId="9">'EN 301 489-1'!$B$222:$K$223</definedName>
    <definedName name="EFT_DC_RESULT" localSheetId="8">'EN 55032 EN 55035'!$B$242:$K$243</definedName>
    <definedName name="EFT_DC_RESULT" localSheetId="13">'EN 60601-1-2'!$B$242:$K$243</definedName>
    <definedName name="EFT_DC_RESULT" localSheetId="10">'EN IEC 55014-1 EN IEC 55014-2'!$B$279:$K$280</definedName>
    <definedName name="EFT_DC_RESULT" localSheetId="18">'KN 50 KN 51'!$B$256:$K$257</definedName>
    <definedName name="EFT_DC_RESULT" localSheetId="17">'KN 61131-2'!$B$218:$K$219</definedName>
    <definedName name="EFT_DC_RESULT" localSheetId="26">'KS B ISO 8102-1 KS B ISO 8102-2'!$B$211:$K$212</definedName>
    <definedName name="EFT_DC_RESULT" localSheetId="7">'KS C 9610-6-3 KS C 9610-6-1'!$B$217:$K$218</definedName>
    <definedName name="EFT_DC_RESULT" localSheetId="6">'KS C 9610-6-4 KS C 9610-6-2'!$B$201:$K$202</definedName>
    <definedName name="EFT_DC_RESULT" localSheetId="14">'KS C 9800-3'!$B$261:$K$262</definedName>
    <definedName name="EFT_DC_RESULT" localSheetId="5">'KS C 9814-1 KS C 9814-2'!$B$268:$K$269</definedName>
    <definedName name="EFT_DC_RESULT" localSheetId="11">'KS C 9814-1 KS C 9814-2 (2)'!$B$268:$K$269</definedName>
    <definedName name="EFT_DC_RESULT" localSheetId="23">'KS C 9815 KS C 9547'!$B$208:$K$209</definedName>
    <definedName name="EFT_DC_RESULT" localSheetId="4">'KS C 9832 KS C 9835'!$B$266:$K$267</definedName>
    <definedName name="EFT_DC_RESULT" localSheetId="25">'KS C 9992'!$B$172:$K$173</definedName>
    <definedName name="EFT_DC_RESULT" localSheetId="20">'KS C IEC 60947-1'!$B$171:$K$172</definedName>
    <definedName name="EFT_DC_RESULT" localSheetId="22">'KS C IEC 60947-2'!$B$192:$K$193</definedName>
    <definedName name="EFT_DC_RESULT" localSheetId="21">'KS C IEC 60947-4-1'!#REF!</definedName>
    <definedName name="EFT_DC_RESULT" localSheetId="28">'KS X 3124'!$B$211:$K$212</definedName>
    <definedName name="EFT_DC_RESULT" localSheetId="24">'KS X 3124 KS X NEW'!$B$202:$K$203</definedName>
    <definedName name="EFT_DC_RESULT" localSheetId="16">'KS X 3143 KS C 9814-2'!$B$235:$K$236</definedName>
    <definedName name="EFT_DC_RESULT" localSheetId="15">'Marine DNVGL'!$B$114:$K$115</definedName>
    <definedName name="EFT_DC_SAFETY" localSheetId="26">'KS B ISO 8102-1 KS B ISO 8102-2'!$B$214</definedName>
    <definedName name="EFT_DC_SAFETY_RESULT" localSheetId="26">'KS B ISO 8102-1 KS B ISO 8102-2'!$B$215:$K$216</definedName>
    <definedName name="EFT_DCIO" localSheetId="18">'KN 50 KN 51'!$B$275</definedName>
    <definedName name="EFT_DCIO" localSheetId="17">'KN 61131-2'!$B$225</definedName>
    <definedName name="EFT_DCIO_RESULT" localSheetId="18">'KN 50 KN 51'!$B$276:$K$277</definedName>
    <definedName name="EFT_DCIO_RESULT" localSheetId="17">'KN 61131-2'!$B$226:$K$227</definedName>
    <definedName name="EFT_DCR" localSheetId="17">'KN 61131-2'!$B$229</definedName>
    <definedName name="EFT_DCR_RESULT" localSheetId="17">'KN 61131-2'!$B$230:$K$231</definedName>
    <definedName name="EFT_ENV" localSheetId="9">'EN 301 489-1'!$B$205:$K$206</definedName>
    <definedName name="EFT_ENV" localSheetId="8">'EN 55032 EN 55035'!$B$225:$K$226</definedName>
    <definedName name="EFT_ENV" localSheetId="13">'EN 60601-1-2'!$B$225:$K$226</definedName>
    <definedName name="EFT_ENV" localSheetId="10">'EN IEC 55014-1 EN IEC 55014-2'!$B$262:$K$263</definedName>
    <definedName name="EFT_ENV" localSheetId="18">'KN 50 KN 51'!$B$223:$K$224</definedName>
    <definedName name="EFT_ENV" localSheetId="17">'KN 61131-2'!$B$196:$K$197</definedName>
    <definedName name="EFT_ENV" localSheetId="26">'KS B ISO 8102-1 KS B ISO 8102-2'!$B$185:$K$186</definedName>
    <definedName name="EFT_ENV" localSheetId="7">'KS C 9610-6-3 KS C 9610-6-1'!$B$202:$K$203</definedName>
    <definedName name="EFT_ENV" localSheetId="6">'KS C 9610-6-4 KS C 9610-6-2'!$B$186:$K$187</definedName>
    <definedName name="EFT_ENV" localSheetId="14">'KS C 9800-3'!$B$230:$K$231</definedName>
    <definedName name="EFT_ENV" localSheetId="5">'KS C 9814-1 KS C 9814-2'!$B$253:$K$254</definedName>
    <definedName name="EFT_ENV" localSheetId="11">'KS C 9814-1 KS C 9814-2 (2)'!$B$253:$K$254</definedName>
    <definedName name="EFT_ENV" localSheetId="23">'KS C 9815 KS C 9547'!$B$193:$K$194</definedName>
    <definedName name="EFT_ENV" localSheetId="4">'KS C 9832 KS C 9835'!$B$249:$K$250</definedName>
    <definedName name="EFT_ENV" localSheetId="25">'KS C 9992'!$B$155:$K$156</definedName>
    <definedName name="EFT_ENV" localSheetId="27">'KS C IEC 60255-26'!$B$188:$K$189</definedName>
    <definedName name="EFT_ENV" localSheetId="20">'KS C IEC 60947-1'!$B$156:$K$157</definedName>
    <definedName name="EFT_ENV" localSheetId="22">'KS C IEC 60947-2'!$B$177:$K$178</definedName>
    <definedName name="EFT_ENV" localSheetId="21">'KS C IEC 60947-4-1'!$B$153:$K$154</definedName>
    <definedName name="EFT_ENV" localSheetId="28">'KS X 3124'!$B$196:$K$197</definedName>
    <definedName name="EFT_ENV" localSheetId="24">'KS X 3124 KS X NEW'!$B$185:$K$186</definedName>
    <definedName name="EFT_ENV" localSheetId="16">'KS X 3143 KS C 9814-2'!$B$220:$K$221</definedName>
    <definedName name="EFT_ENV" localSheetId="15">'Marine DNVGL'!$B$97:$K$98</definedName>
    <definedName name="EFT_INSTRUMENTS" localSheetId="9">'EN 301 489-1'!$B$208:$K$210</definedName>
    <definedName name="EFT_INSTRUMENTS" localSheetId="8">'EN 55032 EN 55035'!$B$228:$K$230</definedName>
    <definedName name="EFT_INSTRUMENTS" localSheetId="13">'EN 60601-1-2'!$B$228:$K$230</definedName>
    <definedName name="EFT_INSTRUMENTS" localSheetId="10">'EN IEC 55014-1 EN IEC 55014-2'!$B$265:$K$267</definedName>
    <definedName name="EFT_INSTRUMENTS" localSheetId="18">'KN 50 KN 51'!$B$226:$K$228</definedName>
    <definedName name="EFT_INSTRUMENTS" localSheetId="17">'KN 61131-2'!$B$199:$K$201</definedName>
    <definedName name="EFT_INSTRUMENTS" localSheetId="26">'KS B ISO 8102-1 KS B ISO 8102-2'!$B$188:$K$190</definedName>
    <definedName name="EFT_INSTRUMENTS" localSheetId="7">'KS C 9610-6-3 KS C 9610-6-1'!$B$205:$K$207</definedName>
    <definedName name="EFT_INSTRUMENTS" localSheetId="6">'KS C 9610-6-4 KS C 9610-6-2'!$B$189:$K$191</definedName>
    <definedName name="EFT_INSTRUMENTS" localSheetId="14">'KS C 9800-3'!$B$233:$K$235</definedName>
    <definedName name="EFT_INSTRUMENTS" localSheetId="5">'KS C 9814-1 KS C 9814-2'!$B$256:$K$258</definedName>
    <definedName name="EFT_INSTRUMENTS" localSheetId="11">'KS C 9814-1 KS C 9814-2 (2)'!$B$256:$K$258</definedName>
    <definedName name="EFT_INSTRUMENTS" localSheetId="23">'KS C 9815 KS C 9547'!$B$196:$K$198</definedName>
    <definedName name="EFT_INSTRUMENTS" localSheetId="4">'KS C 9832 KS C 9835'!$B$252:$K$254</definedName>
    <definedName name="EFT_INSTRUMENTS" localSheetId="25">'KS C 9992'!$B$158:$K$160</definedName>
    <definedName name="EFT_INSTRUMENTS" localSheetId="27">'KS C IEC 60255-26'!$B$191:$K$193</definedName>
    <definedName name="EFT_INSTRUMENTS" localSheetId="20">'KS C IEC 60947-1'!$B$159:$K$161</definedName>
    <definedName name="EFT_INSTRUMENTS" localSheetId="22">'KS C IEC 60947-2'!$B$180:$K$182</definedName>
    <definedName name="EFT_INSTRUMENTS" localSheetId="21">'KS C IEC 60947-4-1'!$B$156:$K$158</definedName>
    <definedName name="EFT_INSTRUMENTS" localSheetId="28">'KS X 3124'!$B$199:$K$201</definedName>
    <definedName name="EFT_INSTRUMENTS" localSheetId="24">'KS X 3124 KS X NEW'!$B$188:$K$190</definedName>
    <definedName name="EFT_INSTRUMENTS" localSheetId="16">'KS X 3143 KS C 9814-2'!$B$223:$K$225</definedName>
    <definedName name="EFT_INSTRUMENTS" localSheetId="15">'Marine DNVGL'!$B$100:$K$102</definedName>
    <definedName name="EFT_IO" localSheetId="18">'KN 50 KN 51'!$B$251</definedName>
    <definedName name="EFT_IO" localSheetId="27">'KS C IEC 60255-26'!$B$206</definedName>
    <definedName name="EFT_IO_RESULT" localSheetId="18">'KN 50 KN 51'!$B$252:$K$253</definedName>
    <definedName name="EFT_IO_RESULT" localSheetId="27">'KS C IEC 60255-26'!$B$207:$K$208</definedName>
    <definedName name="EFT_LOCATION" localSheetId="9">'EN 301 489-1'!$C$203</definedName>
    <definedName name="EFT_LOCATION" localSheetId="8">'EN 55032 EN 55035'!$C$223</definedName>
    <definedName name="EFT_LOCATION" localSheetId="13">'EN 60601-1-2'!$C$223</definedName>
    <definedName name="EFT_LOCATION" localSheetId="10">'EN IEC 55014-1 EN IEC 55014-2'!$C$260</definedName>
    <definedName name="EFT_LOCATION" localSheetId="18">'KN 50 KN 51'!$C$221</definedName>
    <definedName name="EFT_LOCATION" localSheetId="17">'KN 61131-2'!$C$194</definedName>
    <definedName name="EFT_LOCATION" localSheetId="26">'KS B ISO 8102-1 KS B ISO 8102-2'!$C$183</definedName>
    <definedName name="EFT_LOCATION" localSheetId="7">'KS C 9610-6-3 KS C 9610-6-1'!$C$200</definedName>
    <definedName name="EFT_LOCATION" localSheetId="6">'KS C 9610-6-4 KS C 9610-6-2'!$C$184</definedName>
    <definedName name="EFT_LOCATION" localSheetId="14">'KS C 9800-3'!$C$228</definedName>
    <definedName name="EFT_LOCATION" localSheetId="5">'KS C 9814-1 KS C 9814-2'!$C$251</definedName>
    <definedName name="EFT_LOCATION" localSheetId="11">'KS C 9814-1 KS C 9814-2 (2)'!$C$251</definedName>
    <definedName name="EFT_LOCATION" localSheetId="23">'KS C 9815 KS C 9547'!$C$191</definedName>
    <definedName name="EFT_LOCATION" localSheetId="4">'KS C 9832 KS C 9835'!$C$247</definedName>
    <definedName name="EFT_LOCATION" localSheetId="25">'KS C 9992'!$C$153</definedName>
    <definedName name="EFT_LOCATION" localSheetId="27">'KS C IEC 60255-26'!$C$186</definedName>
    <definedName name="EFT_LOCATION" localSheetId="20">'KS C IEC 60947-1'!$C$154</definedName>
    <definedName name="EFT_LOCATION" localSheetId="22">'KS C IEC 60947-2'!$C$175</definedName>
    <definedName name="EFT_LOCATION" localSheetId="21">'KS C IEC 60947-4-1'!$C$151</definedName>
    <definedName name="EFT_LOCATION" localSheetId="28">'KS X 3124'!$C$194</definedName>
    <definedName name="EFT_LOCATION" localSheetId="24">'KS X 3124 KS X NEW'!$C$183</definedName>
    <definedName name="EFT_LOCATION" localSheetId="16">'KS X 3143 KS C 9814-2'!$C$218</definedName>
    <definedName name="EFT_LOCATION" localSheetId="15">'Marine DNVGL'!$C$95</definedName>
    <definedName name="EFT_MONITOR" localSheetId="26">'KS B ISO 8102-1 KS B ISO 8102-2'!$B$226</definedName>
    <definedName name="EFT_MONITOR_RESULT" localSheetId="26">'KS B ISO 8102-1 KS B ISO 8102-2'!$B$227:$K$228</definedName>
    <definedName name="EFT_MONITOR_SAFETY" localSheetId="26">'KS B ISO 8102-1 KS B ISO 8102-2'!$B$230</definedName>
    <definedName name="EFT_MONITOR_SAFETY_RESULT" localSheetId="26">'KS B ISO 8102-1 KS B ISO 8102-2'!$B$231:$K$232</definedName>
    <definedName name="EFT_PE" localSheetId="27">'KS C IEC 60255-26'!$B$210</definedName>
    <definedName name="EFT_PE_RESULT" localSheetId="27">'KS C IEC 60255-26'!$B$211:$K$212</definedName>
    <definedName name="EFT_PE1" localSheetId="18">'KN 50 KN 51'!$B$263</definedName>
    <definedName name="EFT_PE1_RESULT" localSheetId="18">'KN 50 KN 51'!$B$264:$K$265</definedName>
    <definedName name="EFT_PE2" localSheetId="18">'KN 50 KN 51'!$B$283</definedName>
    <definedName name="EFT_PE2_RESULT" localSheetId="18">'KN 50 KN 51'!$B$284:$K$285</definedName>
    <definedName name="EFT_Remarks" localSheetId="9">'EN 301 489-1'!$K$20</definedName>
    <definedName name="EFT_Remarks" localSheetId="8">'EN 55032 EN 55035'!$K$21</definedName>
    <definedName name="EFT_Remarks" localSheetId="13">'EN 60601-1-2'!$K$21</definedName>
    <definedName name="EFT_Remarks" localSheetId="10">'EN IEC 55014-1 EN IEC 55014-2'!$K$22</definedName>
    <definedName name="EFT_Remarks" localSheetId="18">'KN 50 KN 51'!$K$20</definedName>
    <definedName name="EFT_Remarks" localSheetId="17">'KN 61131-2'!$K$19</definedName>
    <definedName name="EFT_Remarks" localSheetId="26">'KS B ISO 8102-1 KS B ISO 8102-2'!$K$18</definedName>
    <definedName name="EFT_Remarks" localSheetId="19">'KS C 3369'!$K$15</definedName>
    <definedName name="EFT_Remarks" localSheetId="7">'KS C 9610-6-3 KS C 9610-6-1'!$K$20</definedName>
    <definedName name="EFT_Remarks" localSheetId="6">'KS C 9610-6-4 KS C 9610-6-2'!$K$19</definedName>
    <definedName name="EFT_Remarks" localSheetId="14">'KS C 9800-3'!$K$21</definedName>
    <definedName name="EFT_Remarks" localSheetId="5">'KS C 9814-1 KS C 9814-2'!$K$23</definedName>
    <definedName name="EFT_Remarks" localSheetId="11">'KS C 9814-1 KS C 9814-2 (2)'!$K$23</definedName>
    <definedName name="EFT_Remarks" localSheetId="23">'KS C 9815 KS C 9547'!$K$19</definedName>
    <definedName name="EFT_Remarks" localSheetId="4">'KS C 9832 KS C 9835'!$K$21</definedName>
    <definedName name="EFT_Remarks" localSheetId="25">'KS C 9992'!$K$17</definedName>
    <definedName name="EFT_Remarks" localSheetId="27">'KS C IEC 60255-26'!$K$18</definedName>
    <definedName name="EFT_Remarks" localSheetId="20">'KS C IEC 60947-1'!$K$17</definedName>
    <definedName name="EFT_Remarks" localSheetId="22">'KS C IEC 60947-2'!$K$17</definedName>
    <definedName name="EFT_Remarks" localSheetId="21">'KS C IEC 60947-4-1'!$K$17</definedName>
    <definedName name="EFT_Remarks" localSheetId="28">'KS X 3124'!$K$19</definedName>
    <definedName name="EFT_Remarks" localSheetId="24">'KS X 3124 KS X NEW'!$K$19</definedName>
    <definedName name="EFT_Remarks" localSheetId="16">'KS X 3143 KS C 9814-2'!$K$20</definedName>
    <definedName name="EFT_Remarks" localSheetId="15">'Marine DNVGL'!$K$14</definedName>
    <definedName name="EFT_SHIELD" localSheetId="17">'KN 61131-2'!$B$233</definedName>
    <definedName name="EFT_SHIELD_RESULT" localSheetId="17">'KN 61131-2'!$B$234:$K$235</definedName>
    <definedName name="EFT_SIGNAL" localSheetId="9">'EN 301 489-1'!$B$225</definedName>
    <definedName name="EFT_SIGNAL" localSheetId="8">'EN 55032 EN 55035'!$B$245</definedName>
    <definedName name="EFT_SIGNAL" localSheetId="13">'EN 60601-1-2'!$B$245</definedName>
    <definedName name="EFT_SIGNAL" localSheetId="10">'EN IEC 55014-1 EN IEC 55014-2'!$B$282</definedName>
    <definedName name="EFT_SIGNAL" localSheetId="26">'KS B ISO 8102-1 KS B ISO 8102-2'!$B$218</definedName>
    <definedName name="EFT_SIGNAL" localSheetId="7">'KS C 9610-6-3 KS C 9610-6-1'!$B$220</definedName>
    <definedName name="EFT_SIGNAL" localSheetId="6">'KS C 9610-6-4 KS C 9610-6-2'!$B$204</definedName>
    <definedName name="EFT_SIGNAL" localSheetId="14">'KS C 9800-3'!$B$252</definedName>
    <definedName name="EFT_SIGNAL" localSheetId="5">'KS C 9814-1 KS C 9814-2'!$B$271</definedName>
    <definedName name="EFT_SIGNAL" localSheetId="11">'KS C 9814-1 KS C 9814-2 (2)'!$B$271</definedName>
    <definedName name="EFT_SIGNAL" localSheetId="23">'KS C 9815 KS C 9547'!$B$211</definedName>
    <definedName name="EFT_SIGNAL" localSheetId="4">'KS C 9832 KS C 9835'!$B$269</definedName>
    <definedName name="EFT_SIGNAL" localSheetId="25">'KS C 9992'!$B$175</definedName>
    <definedName name="EFT_SIGNAL" localSheetId="20">'KS C IEC 60947-1'!$B$174</definedName>
    <definedName name="EFT_SIGNAL" localSheetId="22">'KS C IEC 60947-2'!$B$195</definedName>
    <definedName name="EFT_SIGNAL" localSheetId="21">'KS C IEC 60947-4-1'!$B$167</definedName>
    <definedName name="EFT_SIGNAL" localSheetId="28">'KS X 3124'!$B$214</definedName>
    <definedName name="EFT_SIGNAL" localSheetId="24">'KS X 3124 KS X NEW'!$B$205</definedName>
    <definedName name="EFT_SIGNAL" localSheetId="16">'KS X 3143 KS C 9814-2'!$B$238</definedName>
    <definedName name="EFT_SIGNAL" localSheetId="15">'Marine DNVGL'!$B$117</definedName>
    <definedName name="EFT_SIGNAL_RESULT" localSheetId="9">'EN 301 489-1'!$B$226:$K$227</definedName>
    <definedName name="EFT_SIGNAL_RESULT" localSheetId="8">'EN 55032 EN 55035'!$B$246:$K$247</definedName>
    <definedName name="EFT_SIGNAL_RESULT" localSheetId="13">'EN 60601-1-2'!$B$246:$K$247</definedName>
    <definedName name="EFT_SIGNAL_RESULT" localSheetId="10">'EN IEC 55014-1 EN IEC 55014-2'!$B$283:$K$284</definedName>
    <definedName name="EFT_SIGNAL_RESULT" localSheetId="26">'KS B ISO 8102-1 KS B ISO 8102-2'!$B$219:$K$220</definedName>
    <definedName name="EFT_SIGNAL_RESULT" localSheetId="7">'KS C 9610-6-3 KS C 9610-6-1'!$B$221:$K$222</definedName>
    <definedName name="EFT_SIGNAL_RESULT" localSheetId="6">'KS C 9610-6-4 KS C 9610-6-2'!$B$205:$K$206</definedName>
    <definedName name="EFT_SIGNAL_RESULT" localSheetId="14">'KS C 9800-3'!$B$253:$K$254</definedName>
    <definedName name="EFT_SIGNAL_RESULT" localSheetId="5">'KS C 9814-1 KS C 9814-2'!$B$272:$K$273</definedName>
    <definedName name="EFT_SIGNAL_RESULT" localSheetId="11">'KS C 9814-1 KS C 9814-2 (2)'!$B$272:$K$273</definedName>
    <definedName name="EFT_SIGNAL_RESULT" localSheetId="23">'KS C 9815 KS C 9547'!$B$212:$K$213</definedName>
    <definedName name="EFT_SIGNAL_RESULT" localSheetId="4">'KS C 9832 KS C 9835'!$B$270:$K$271</definedName>
    <definedName name="EFT_SIGNAL_RESULT" localSheetId="25">'KS C 9992'!$B$176:$K$177</definedName>
    <definedName name="EFT_SIGNAL_RESULT" localSheetId="20">'KS C IEC 60947-1'!$B$175:$K$176</definedName>
    <definedName name="EFT_SIGNAL_RESULT" localSheetId="22">'KS C IEC 60947-2'!$B$196:$K$197</definedName>
    <definedName name="EFT_SIGNAL_RESULT" localSheetId="21">'KS C IEC 60947-4-1'!$B$168:$K$169</definedName>
    <definedName name="EFT_SIGNAL_RESULT" localSheetId="28">'KS X 3124'!$B$215:$K$216</definedName>
    <definedName name="EFT_SIGNAL_RESULT" localSheetId="24">'KS X 3124 KS X NEW'!$B$206:$K$207</definedName>
    <definedName name="EFT_SIGNAL_RESULT" localSheetId="16">'KS X 3143 KS C 9814-2'!$B$239:$K$240</definedName>
    <definedName name="EFT_SIGNAL_RESULT" localSheetId="15">'Marine DNVGL'!$B$118:$K$119</definedName>
    <definedName name="EFT_SIGNAL_SAFETY" localSheetId="26">'KS B ISO 8102-1 KS B ISO 8102-2'!$B$222</definedName>
    <definedName name="EFT_SIGNAL_SAFETY_RESULT" localSheetId="26">'KS B ISO 8102-1 KS B ISO 8102-2'!$B$223:$K$224</definedName>
    <definedName name="EFT_SIGNAL1" localSheetId="18">'KN 50 KN 51'!$B$247</definedName>
    <definedName name="EFT_SIGNAL1_RESULT" localSheetId="18">'KN 50 KN 51'!$B$248:$K$249</definedName>
    <definedName name="EFT_SIGNAL2" localSheetId="18">'KN 50 KN 51'!$B$267</definedName>
    <definedName name="EFT_SIGNAL2_RESULT" localSheetId="18">'KN 50 KN 51'!$B$268:$K$269</definedName>
    <definedName name="EFT_TEL" localSheetId="27">'KS C IEC 60255-26'!$B$202</definedName>
    <definedName name="EFT_TEL_RESULT" localSheetId="27">'KS C IEC 60255-26'!$B$203:$K$204</definedName>
    <definedName name="EMC_SUMMARY" localSheetId="19">'KS C 3369'!$B$89:$K$91</definedName>
    <definedName name="EMF_COMMENTS" localSheetId="19">'KS C 3369'!$B$94</definedName>
    <definedName name="EMF_ENCLOSURE" localSheetId="19">'KS C 3369'!$B$81</definedName>
    <definedName name="EMF_ENCLOSURE_RESULT" localSheetId="19">'KS C 3369'!$B$82:$K$86</definedName>
    <definedName name="EMF_ENV" localSheetId="19">'KS C 3369'!$B$71:$K$72</definedName>
    <definedName name="EMF_INSTRUMENTS" localSheetId="19">'KS C 3369'!$B$74:$K$76</definedName>
    <definedName name="EMF_LOCATION" localSheetId="19">'KS C 3369'!$C$69</definedName>
    <definedName name="EMF_Remarks" localSheetId="19">'KS C 3369'!$K$13</definedName>
    <definedName name="EMF1_CHECK" localSheetId="19">'KS C 3369'!$C$13</definedName>
    <definedName name="EMF2_CHECK" localSheetId="19">'KS C 3369'!$C$14</definedName>
    <definedName name="EMF3_CHECK" localSheetId="19">'KS C 3369'!$C$15</definedName>
    <definedName name="ENV_1" localSheetId="14">'KS C 9800-3'!$F$42</definedName>
    <definedName name="ENV_2" localSheetId="14">'KS C 9800-3'!$G$42</definedName>
    <definedName name="eqName" localSheetId="1">Layout!$P$9</definedName>
    <definedName name="ESD_BASE" localSheetId="4">'KS C 9832 KS C 9835'!$A$170:$L$194</definedName>
    <definedName name="ESD_CHECK" localSheetId="9">'EN 301 489-1'!$C$18</definedName>
    <definedName name="ESD_CHECK" localSheetId="8">'EN 55032 EN 55035'!$C$19</definedName>
    <definedName name="ESD_CHECK" localSheetId="13">'EN 60601-1-2'!$C$19</definedName>
    <definedName name="ESD_CHECK" localSheetId="10">'EN IEC 55014-1 EN IEC 55014-2'!$C$20</definedName>
    <definedName name="ESD_CHECK" localSheetId="18">'KN 50 KN 51'!$C$18</definedName>
    <definedName name="ESD_CHECK" localSheetId="17">'KN 61131-2'!$C$17</definedName>
    <definedName name="ESD_CHECK" localSheetId="26">'KS B ISO 8102-1 KS B ISO 8102-2'!$C$16</definedName>
    <definedName name="ESD_CHECK" localSheetId="7">'KS C 9610-6-3 KS C 9610-6-1'!$C$18</definedName>
    <definedName name="ESD_CHECK" localSheetId="6">'KS C 9610-6-4 KS C 9610-6-2'!$C$17</definedName>
    <definedName name="ESD_CHECK" localSheetId="14">'KS C 9800-3'!$C$19</definedName>
    <definedName name="ESD_CHECK" localSheetId="5">'KS C 9814-1 KS C 9814-2'!$C$21</definedName>
    <definedName name="ESD_CHECK" localSheetId="11">'KS C 9814-1 KS C 9814-2 (2)'!$C$21</definedName>
    <definedName name="ESD_CHECK" localSheetId="23">'KS C 9815 KS C 9547'!$C$17</definedName>
    <definedName name="ESD_CHECK" localSheetId="4">'KS C 9832 KS C 9835'!$C$19</definedName>
    <definedName name="ESD_CHECK" localSheetId="25">'KS C 9992'!$C$15</definedName>
    <definedName name="ESD_CHECK" localSheetId="27">'KS C IEC 60255-26'!$C$16</definedName>
    <definedName name="ESD_CHECK" localSheetId="20">'KS C IEC 60947-1'!$C$15</definedName>
    <definedName name="ESD_CHECK" localSheetId="22">'KS C IEC 60947-2'!$C$15</definedName>
    <definedName name="ESD_CHECK" localSheetId="21">'KS C IEC 60947-4-1'!$C$15</definedName>
    <definedName name="ESD_CHECK" localSheetId="28">'KS X 3124'!$C$17</definedName>
    <definedName name="ESD_CHECK" localSheetId="24">'KS X 3124 KS X NEW'!$C$17</definedName>
    <definedName name="ESD_CHECK" localSheetId="16">'KS X 3143 KS C 9814-2'!$C$18</definedName>
    <definedName name="ESD_CHECK" localSheetId="15">'Marine DNVGL'!$C$18</definedName>
    <definedName name="ESD_COMMENTS" localSheetId="9">'EN 301 489-1'!$B$173</definedName>
    <definedName name="ESD_COMMENTS" localSheetId="8">'EN 55032 EN 55035'!$B$187</definedName>
    <definedName name="ESD_COMMENTS" localSheetId="13">'EN 60601-1-2'!$B$187</definedName>
    <definedName name="ESD_COMMENTS" localSheetId="10">'EN IEC 55014-1 EN IEC 55014-2'!$B$230</definedName>
    <definedName name="ESD_COMMENTS" localSheetId="18">'KN 50 KN 51'!$B$176</definedName>
    <definedName name="ESD_COMMENTS" localSheetId="17">'KN 61131-2'!$B$156</definedName>
    <definedName name="ESD_COMMENTS" localSheetId="26">'KS B ISO 8102-1 KS B ISO 8102-2'!$B$146</definedName>
    <definedName name="ESD_COMMENTS" localSheetId="7">'KS C 9610-6-3 KS C 9610-6-1'!$B$170</definedName>
    <definedName name="ESD_COMMENTS" localSheetId="6">'KS C 9610-6-4 KS C 9610-6-2'!$B$154</definedName>
    <definedName name="ESD_COMMENTS" localSheetId="14">'KS C 9800-3'!$B$196</definedName>
    <definedName name="ESD_COMMENTS" localSheetId="5">'KS C 9814-1 KS C 9814-2'!$B$221</definedName>
    <definedName name="ESD_COMMENTS" localSheetId="11">'KS C 9814-1 KS C 9814-2 (2)'!$B$221</definedName>
    <definedName name="ESD_COMMENTS" localSheetId="23">'KS C 9815 KS C 9547'!$B$161</definedName>
    <definedName name="ESD_COMMENTS" localSheetId="4">'KS C 9832 KS C 9835'!$B$193</definedName>
    <definedName name="ESD_COMMENTS" localSheetId="25">'KS C 9992'!$B$123</definedName>
    <definedName name="ESD_COMMENTS" localSheetId="27">'KS C IEC 60255-26'!$B$142</definedName>
    <definedName name="ESD_COMMENTS" localSheetId="20">'KS C IEC 60947-1'!$B$124</definedName>
    <definedName name="ESD_COMMENTS" localSheetId="22">'KS C IEC 60947-2'!$B$128</definedName>
    <definedName name="ESD_COMMENTS" localSheetId="21">'KS C IEC 60947-4-1'!$B$121</definedName>
    <definedName name="ESD_COMMENTS" localSheetId="28">'KS X 3124'!$B$154</definedName>
    <definedName name="ESD_COMMENTS" localSheetId="24">'KS X 3124 KS X NEW'!$B$153</definedName>
    <definedName name="ESD_COMMENTS" localSheetId="16">'KS X 3143 KS C 9814-2'!$B$188</definedName>
    <definedName name="ESD_COMMENTS" localSheetId="15">'Marine DNVGL'!$B$238</definedName>
    <definedName name="ESD_ENCLOSURE" localSheetId="9">'EN 301 489-1'!$B$165</definedName>
    <definedName name="ESD_ENCLOSURE" localSheetId="8">'EN 55032 EN 55035'!$B$179</definedName>
    <definedName name="ESD_ENCLOSURE" localSheetId="13">'EN 60601-1-2'!$B$179</definedName>
    <definedName name="ESD_ENCLOSURE" localSheetId="10">'EN IEC 55014-1 EN IEC 55014-2'!$B$222</definedName>
    <definedName name="ESD_ENCLOSURE" localSheetId="18">'KN 50 KN 51'!$B$168</definedName>
    <definedName name="ESD_ENCLOSURE" localSheetId="17">'KN 61131-2'!$B$148</definedName>
    <definedName name="ESD_ENCLOSURE" localSheetId="7">'KS C 9610-6-3 KS C 9610-6-1'!$B$162</definedName>
    <definedName name="ESD_ENCLOSURE" localSheetId="6">'KS C 9610-6-4 KS C 9610-6-2'!$B$146</definedName>
    <definedName name="ESD_ENCLOSURE" localSheetId="14">'KS C 9800-3'!$B$188</definedName>
    <definedName name="ESD_ENCLOSURE" localSheetId="5">'KS C 9814-1 KS C 9814-2'!$B$213</definedName>
    <definedName name="ESD_ENCLOSURE" localSheetId="11">'KS C 9814-1 KS C 9814-2 (2)'!$B$213</definedName>
    <definedName name="ESD_ENCLOSURE" localSheetId="23">'KS C 9815 KS C 9547'!$B$153</definedName>
    <definedName name="ESD_ENCLOSURE" localSheetId="4">'KS C 9832 KS C 9835'!$B$185</definedName>
    <definedName name="ESD_ENCLOSURE" localSheetId="25">'KS C 9992'!$B$115</definedName>
    <definedName name="ESD_ENCLOSURE" localSheetId="27">'KS C IEC 60255-26'!$B$134</definedName>
    <definedName name="ESD_ENCLOSURE" localSheetId="20">'KS C IEC 60947-1'!$B$116</definedName>
    <definedName name="ESD_ENCLOSURE" localSheetId="22">'KS C IEC 60947-2'!$B$113</definedName>
    <definedName name="ESD_ENCLOSURE" localSheetId="21">'KS C IEC 60947-4-1'!$B$113</definedName>
    <definedName name="ESD_ENCLOSURE" localSheetId="28">'KS X 3124'!$B$147</definedName>
    <definedName name="ESD_ENCLOSURE" localSheetId="24">'KS X 3124 KS X NEW'!$B$146</definedName>
    <definedName name="ESD_ENCLOSURE" localSheetId="16">'KS X 3143 KS C 9814-2'!$B$180</definedName>
    <definedName name="ESD_ENCLOSURE" localSheetId="15">'Marine DNVGL'!$B$230</definedName>
    <definedName name="ESD_ENCLOSURE_RESULT" localSheetId="9">'EN 301 489-1'!$B$166:$K$170</definedName>
    <definedName name="ESD_ENCLOSURE_RESULT" localSheetId="8">'EN 55032 EN 55035'!$B$180:$K$184</definedName>
    <definedName name="ESD_ENCLOSURE_RESULT" localSheetId="13">'EN 60601-1-2'!$B$180:$K$184</definedName>
    <definedName name="ESD_ENCLOSURE_RESULT" localSheetId="10">'EN IEC 55014-1 EN IEC 55014-2'!$B$223:$K$227</definedName>
    <definedName name="ESD_ENCLOSURE_RESULT" localSheetId="18">'KN 50 KN 51'!$B$169:$K$173</definedName>
    <definedName name="ESD_ENCLOSURE_RESULT" localSheetId="17">'KN 61131-2'!$B$149:$K$153</definedName>
    <definedName name="ESD_ENCLOSURE_RESULT" localSheetId="7">'KS C 9610-6-3 KS C 9610-6-1'!$B$163:$K$167</definedName>
    <definedName name="ESD_ENCLOSURE_RESULT" localSheetId="6">'KS C 9610-6-4 KS C 9610-6-2'!$B$147:$K$151</definedName>
    <definedName name="ESD_ENCLOSURE_RESULT" localSheetId="14">'KS C 9800-3'!$B$189:$K$193</definedName>
    <definedName name="ESD_ENCLOSURE_RESULT" localSheetId="5">'KS C 9814-1 KS C 9814-2'!$B$214:$K$218</definedName>
    <definedName name="ESD_ENCLOSURE_RESULT" localSheetId="11">'KS C 9814-1 KS C 9814-2 (2)'!$B$214:$K$218</definedName>
    <definedName name="ESD_ENCLOSURE_RESULT" localSheetId="23">'KS C 9815 KS C 9547'!$B$154:$K$158</definedName>
    <definedName name="ESD_ENCLOSURE_RESULT" localSheetId="4">'KS C 9832 KS C 9835'!$B$186:$K$190</definedName>
    <definedName name="ESD_ENCLOSURE_RESULT" localSheetId="25">'KS C 9992'!$B$116:$K$120</definedName>
    <definedName name="ESD_ENCLOSURE_RESULT" localSheetId="27">'KS C IEC 60255-26'!$B$135:$K$139</definedName>
    <definedName name="ESD_ENCLOSURE_RESULT" localSheetId="20">'KS C IEC 60947-1'!$B$117:$K$121</definedName>
    <definedName name="ESD_ENCLOSURE_RESULT" localSheetId="22">'KS C IEC 60947-2'!$B$114:$K$118</definedName>
    <definedName name="ESD_ENCLOSURE_RESULT" localSheetId="21">'KS C IEC 60947-4-1'!$B$114:$K$118</definedName>
    <definedName name="ESD_ENCLOSURE_RESULT" localSheetId="28">'KS X 3124'!$B$148:$K$151</definedName>
    <definedName name="ESD_ENCLOSURE_RESULT" localSheetId="24">'KS X 3124 KS X NEW'!$B$147:$K$150</definedName>
    <definedName name="ESD_ENCLOSURE_RESULT" localSheetId="16">'KS X 3143 KS C 9814-2'!$B$181:$K$185</definedName>
    <definedName name="ESD_ENCLOSURE_RESULT" localSheetId="15">'Marine DNVGL'!$B$231:$K$235</definedName>
    <definedName name="ESD_ENV" localSheetId="9">'EN 301 489-1'!$B$155:$K$156</definedName>
    <definedName name="ESD_ENV" localSheetId="8">'EN 55032 EN 55035'!$B$169:$K$170</definedName>
    <definedName name="ESD_ENV" localSheetId="13">'EN 60601-1-2'!$B$169:$K$170</definedName>
    <definedName name="ESD_ENV" localSheetId="10">'EN IEC 55014-1 EN IEC 55014-2'!$B$212:$K$213</definedName>
    <definedName name="ESD_ENV" localSheetId="18">'KN 50 KN 51'!$B$157:$K$158</definedName>
    <definedName name="ESD_ENV" localSheetId="17">'KN 61131-2'!$B$138:$K$139</definedName>
    <definedName name="ESD_ENV" localSheetId="26">'KS B ISO 8102-1 KS B ISO 8102-2'!$B$121:$K$122</definedName>
    <definedName name="ESD_ENV" localSheetId="7">'KS C 9610-6-3 KS C 9610-6-1'!$B$152:$K$153</definedName>
    <definedName name="ESD_ENV" localSheetId="6">'KS C 9610-6-4 KS C 9610-6-2'!$B$136:$K$137</definedName>
    <definedName name="ESD_ENV" localSheetId="14">'KS C 9800-3'!$B$178:$K$179</definedName>
    <definedName name="ESD_ENV" localSheetId="5">'KS C 9814-1 KS C 9814-2'!$B$203:$K$204</definedName>
    <definedName name="ESD_ENV" localSheetId="11">'KS C 9814-1 KS C 9814-2 (2)'!$B$203:$K$204</definedName>
    <definedName name="ESD_ENV" localSheetId="23">'KS C 9815 KS C 9547'!$B$143:$K$144</definedName>
    <definedName name="ESD_ENV" localSheetId="4">'KS C 9832 KS C 9835'!$B$175:$K$176</definedName>
    <definedName name="ESD_ENV" localSheetId="25">'KS C 9992'!$B$105:$K$106</definedName>
    <definedName name="ESD_ENV" localSheetId="27">'KS C IEC 60255-26'!$B$124:$K$125</definedName>
    <definedName name="ESD_ENV" localSheetId="20">'KS C IEC 60947-1'!$B$106:$K$107</definedName>
    <definedName name="ESD_ENV" localSheetId="22">'KS C IEC 60947-2'!$B$103:$K$104</definedName>
    <definedName name="ESD_ENV" localSheetId="21">'KS C IEC 60947-4-1'!$B$103:$K$104</definedName>
    <definedName name="ESD_ENV" localSheetId="28">'KS X 3124'!$B$137:$K$138</definedName>
    <definedName name="ESD_ENV" localSheetId="24">'KS X 3124 KS X NEW'!$B$136:$K$137</definedName>
    <definedName name="ESD_ENV" localSheetId="16">'KS X 3143 KS C 9814-2'!$B$170:$K$171</definedName>
    <definedName name="ESD_ENV" localSheetId="15">'Marine DNVGL'!$B$220:$K$221</definedName>
    <definedName name="ESD_GENERAL" localSheetId="26">'KS B ISO 8102-1 KS B ISO 8102-2'!$B$131</definedName>
    <definedName name="ESD_GENERAL_RESULT" localSheetId="26">'KS B ISO 8102-1 KS B ISO 8102-2'!$B$132:$K$136</definedName>
    <definedName name="ESD_INDUSTRY" localSheetId="18">'KN 50 KN 51'!$D$168</definedName>
    <definedName name="ESD_INDUSTRY_RESULT" localSheetId="18">'KN 50 KN 51'!$B$169:$K$173</definedName>
    <definedName name="ESD_INSTRUMENTS" localSheetId="9">'EN 301 489-1'!$B$158:$K$160</definedName>
    <definedName name="ESD_INSTRUMENTS" localSheetId="8">'EN 55032 EN 55035'!$B$172:$K$174</definedName>
    <definedName name="ESD_INSTRUMENTS" localSheetId="13">'EN 60601-1-2'!$B$172:$K$174</definedName>
    <definedName name="ESD_INSTRUMENTS" localSheetId="10">'EN IEC 55014-1 EN IEC 55014-2'!$B$215:$K$217</definedName>
    <definedName name="ESD_INSTRUMENTS" localSheetId="18">'KN 50 KN 51'!$B$160:$K$162</definedName>
    <definedName name="ESD_INSTRUMENTS" localSheetId="17">'KN 61131-2'!$B$141:$K$143</definedName>
    <definedName name="ESD_INSTRUMENTS" localSheetId="26">'KS B ISO 8102-1 KS B ISO 8102-2'!$B$124:$K$126</definedName>
    <definedName name="ESD_INSTRUMENTS" localSheetId="7">'KS C 9610-6-3 KS C 9610-6-1'!$B$155:$K$157</definedName>
    <definedName name="ESD_INSTRUMENTS" localSheetId="6">'KS C 9610-6-4 KS C 9610-6-2'!$B$139:$K$141</definedName>
    <definedName name="ESD_INSTRUMENTS" localSheetId="14">'KS C 9800-3'!$B$181:$K$183</definedName>
    <definedName name="ESD_INSTRUMENTS" localSheetId="5">'KS C 9814-1 KS C 9814-2'!$B$206:$K$208</definedName>
    <definedName name="ESD_INSTRUMENTS" localSheetId="11">'KS C 9814-1 KS C 9814-2 (2)'!$B$206:$K$208</definedName>
    <definedName name="ESD_INSTRUMENTS" localSheetId="23">'KS C 9815 KS C 9547'!$B$146:$K$148</definedName>
    <definedName name="ESD_INSTRUMENTS" localSheetId="4">'KS C 9832 KS C 9835'!$B$178:$K$180</definedName>
    <definedName name="ESD_INSTRUMENTS" localSheetId="25">'KS C 9992'!$B$108:$K$110</definedName>
    <definedName name="ESD_INSTRUMENTS" localSheetId="27">'KS C IEC 60255-26'!$B$127:$K$129</definedName>
    <definedName name="ESD_INSTRUMENTS" localSheetId="20">'KS C IEC 60947-1'!$B$109:$K$111</definedName>
    <definedName name="ESD_INSTRUMENTS" localSheetId="22">'KS C IEC 60947-2'!$B$106:$K$108</definedName>
    <definedName name="ESD_INSTRUMENTS" localSheetId="21">'KS C IEC 60947-4-1'!$B$106:$K$108</definedName>
    <definedName name="ESD_INSTRUMENTS" localSheetId="28">'KS X 3124'!$B$140:$K$142</definedName>
    <definedName name="ESD_INSTRUMENTS" localSheetId="24">'KS X 3124 KS X NEW'!$B$139:$K$141</definedName>
    <definedName name="ESD_INSTRUMENTS" localSheetId="16">'KS X 3143 KS C 9814-2'!$B$173:$K$175</definedName>
    <definedName name="ESD_INSTRUMENTS" localSheetId="15">'Marine DNVGL'!$B$223:$K$225</definedName>
    <definedName name="ESD_LOCATION" localSheetId="9">'EN 301 489-1'!$C$153</definedName>
    <definedName name="ESD_LOCATION" localSheetId="8">'EN 55032 EN 55035'!$C$167</definedName>
    <definedName name="ESD_LOCATION" localSheetId="13">'EN 60601-1-2'!$C$167</definedName>
    <definedName name="ESD_LOCATION" localSheetId="10">'EN IEC 55014-1 EN IEC 55014-2'!$C$210</definedName>
    <definedName name="ESD_LOCATION" localSheetId="18">'KN 50 KN 51'!$C$155</definedName>
    <definedName name="ESD_LOCATION" localSheetId="17">'KN 61131-2'!$C$136</definedName>
    <definedName name="ESD_LOCATION" localSheetId="26">'KS B ISO 8102-1 KS B ISO 8102-2'!$C$119</definedName>
    <definedName name="ESD_LOCATION" localSheetId="7">'KS C 9610-6-3 KS C 9610-6-1'!$C$150</definedName>
    <definedName name="ESD_LOCATION" localSheetId="6">'KS C 9610-6-4 KS C 9610-6-2'!$C$134</definedName>
    <definedName name="ESD_LOCATION" localSheetId="14">'KS C 9800-3'!$C$176</definedName>
    <definedName name="ESD_LOCATION" localSheetId="5">'KS C 9814-1 KS C 9814-2'!$C$201</definedName>
    <definedName name="ESD_LOCATION" localSheetId="11">'KS C 9814-1 KS C 9814-2 (2)'!$C$201</definedName>
    <definedName name="ESD_LOCATION" localSheetId="23">'KS C 9815 KS C 9547'!$C$141</definedName>
    <definedName name="ESD_LOCATION" localSheetId="4">'KS C 9832 KS C 9835'!$C$173</definedName>
    <definedName name="ESD_LOCATION" localSheetId="25">'KS C 9992'!$C$103</definedName>
    <definedName name="ESD_LOCATION" localSheetId="27">'KS C IEC 60255-26'!$C$122</definedName>
    <definedName name="ESD_LOCATION" localSheetId="20">'KS C IEC 60947-1'!$C$104</definedName>
    <definedName name="ESD_LOCATION" localSheetId="22">'KS C IEC 60947-2'!$C$101</definedName>
    <definedName name="ESD_LOCATION" localSheetId="21">'KS C IEC 60947-4-1'!$C$101</definedName>
    <definedName name="ESD_LOCATION" localSheetId="28">'KS X 3124'!$C$135</definedName>
    <definedName name="ESD_LOCATION" localSheetId="24">'KS X 3124 KS X NEW'!$C$134</definedName>
    <definedName name="ESD_LOCATION" localSheetId="16">'KS X 3143 KS C 9814-2'!$C$168</definedName>
    <definedName name="ESD_LOCATION" localSheetId="15">'Marine DNVGL'!$C$218</definedName>
    <definedName name="ESD_Remarks" localSheetId="9">'EN 301 489-1'!$K$18</definedName>
    <definedName name="ESD_Remarks" localSheetId="8">'EN 55032 EN 55035'!$K$19</definedName>
    <definedName name="ESD_Remarks" localSheetId="13">'EN 60601-1-2'!$K$19</definedName>
    <definedName name="ESD_Remarks" localSheetId="10">'EN IEC 55014-1 EN IEC 55014-2'!$K$20</definedName>
    <definedName name="ESD_Remarks" localSheetId="18">'KN 50 KN 51'!$K$18</definedName>
    <definedName name="ESD_Remarks" localSheetId="17">'KN 61131-2'!$K$17</definedName>
    <definedName name="ESD_Remarks" localSheetId="26">'KS B ISO 8102-1 KS B ISO 8102-2'!$K$16</definedName>
    <definedName name="ESD_Remarks" localSheetId="7">'KS C 9610-6-3 KS C 9610-6-1'!$K$18</definedName>
    <definedName name="ESD_Remarks" localSheetId="6">'KS C 9610-6-4 KS C 9610-6-2'!$K$17</definedName>
    <definedName name="ESD_Remarks" localSheetId="14">'KS C 9800-3'!$K$19</definedName>
    <definedName name="ESD_Remarks" localSheetId="5">'KS C 9814-1 KS C 9814-2'!$K$21</definedName>
    <definedName name="ESD_Remarks" localSheetId="11">'KS C 9814-1 KS C 9814-2 (2)'!$K$21</definedName>
    <definedName name="ESD_Remarks" localSheetId="23">'KS C 9815 KS C 9547'!$K$17</definedName>
    <definedName name="ESD_Remarks" localSheetId="4">'KS C 9832 KS C 9835'!$K$19</definedName>
    <definedName name="ESD_Remarks" localSheetId="25">'KS C 9992'!$K$15</definedName>
    <definedName name="ESD_Remarks" localSheetId="27">'KS C IEC 60255-26'!$K$16</definedName>
    <definedName name="ESD_Remarks" localSheetId="20">'KS C IEC 60947-1'!$K$15</definedName>
    <definedName name="ESD_Remarks" localSheetId="22">'KS C IEC 60947-2'!$K$15</definedName>
    <definedName name="ESD_Remarks" localSheetId="21">'KS C IEC 60947-4-1'!$K$15</definedName>
    <definedName name="ESD_Remarks" localSheetId="28">'KS X 3124'!$K$17</definedName>
    <definedName name="ESD_Remarks" localSheetId="24">'KS X 3124 KS X NEW'!$K$17</definedName>
    <definedName name="ESD_Remarks" localSheetId="16">'KS X 3143 KS C 9814-2'!$K$18</definedName>
    <definedName name="ESD_Remarks" localSheetId="15">'Marine DNVGL'!$K$18</definedName>
    <definedName name="ESD_SAFETY" localSheetId="26">'KS B ISO 8102-1 KS B ISO 8102-2'!$B$138</definedName>
    <definedName name="ESD_SAFETY_RESULT" localSheetId="26">'KS B ISO 8102-1 KS B ISO 8102-2'!$B$139:$K$143</definedName>
    <definedName name="EUT_Complement" localSheetId="9">'EN 301 489-1'!$D$49</definedName>
    <definedName name="EUT_Complement" localSheetId="8">'EN 55032 EN 55035'!$D$49</definedName>
    <definedName name="EUT_Complement" localSheetId="13">'EN 60601-1-2'!$D$49</definedName>
    <definedName name="EUT_Complement" localSheetId="10">'EN IEC 55014-1 EN IEC 55014-2'!$D$45</definedName>
    <definedName name="EUT_Complement" localSheetId="12">'FCC Part 15 Subpart B'!$D$35</definedName>
    <definedName name="EUT_Complement" localSheetId="18">'KN 50 KN 51'!$D$46</definedName>
    <definedName name="EUT_Complement" localSheetId="17">'KN 61131-2'!$D$42</definedName>
    <definedName name="EUT_Complement" localSheetId="26">'KS B ISO 8102-1 KS B ISO 8102-2'!$D$39</definedName>
    <definedName name="EUT_Complement" localSheetId="19">'KS C 3369'!$D$34</definedName>
    <definedName name="EUT_Complement" localSheetId="7">'KS C 9610-6-3 KS C 9610-6-1'!$D$41</definedName>
    <definedName name="EUT_Complement" localSheetId="6">'KS C 9610-6-4 KS C 9610-6-2'!$D$40</definedName>
    <definedName name="EUT_Complement" localSheetId="14">'KS C 9800-3'!$D$51</definedName>
    <definedName name="EUT_Complement" localSheetId="5">'KS C 9814-1 KS C 9814-2'!$D$46</definedName>
    <definedName name="EUT_Complement" localSheetId="11">'KS C 9814-1 KS C 9814-2 (2)'!$D$46</definedName>
    <definedName name="EUT_Complement" localSheetId="23">'KS C 9815 KS C 9547'!$D$48</definedName>
    <definedName name="EUT_Complement" localSheetId="4">'KS C 9832 KS C 9835'!$D$48</definedName>
    <definedName name="EUT_Complement" localSheetId="25">'KS C 9992'!$D$39</definedName>
    <definedName name="EUT_Complement" localSheetId="27">'KS C IEC 60255-26'!$D$44</definedName>
    <definedName name="EUT_Complement" localSheetId="20">'KS C IEC 60947-1'!$D$40</definedName>
    <definedName name="EUT_Complement" localSheetId="22">'KS C IEC 60947-2'!$D$37</definedName>
    <definedName name="EUT_Complement" localSheetId="21">'KS C IEC 60947-4-1'!$D$37</definedName>
    <definedName name="EUT_Complement" localSheetId="28">'KS X 3124'!$D$43</definedName>
    <definedName name="EUT_Complement" localSheetId="24">'KS X 3124 KS X NEW'!$D$42</definedName>
    <definedName name="EUT_Complement" localSheetId="16">'KS X 3143 KS C 9814-2'!$D$43</definedName>
    <definedName name="EUT_Complement" localSheetId="15">'Marine DNVGL'!$D$39</definedName>
    <definedName name="EUT_Complement_detail" localSheetId="9">'EN 301 489-1'!$B$50</definedName>
    <definedName name="EUT_Complement_detail" localSheetId="8">'EN 55032 EN 55035'!$B$50</definedName>
    <definedName name="EUT_Complement_detail" localSheetId="13">'EN 60601-1-2'!$B$50</definedName>
    <definedName name="EUT_Complement_detail" localSheetId="10">'EN IEC 55014-1 EN IEC 55014-2'!$B$46</definedName>
    <definedName name="EUT_Complement_detail" localSheetId="12">'FCC Part 15 Subpart B'!$B$36</definedName>
    <definedName name="EUT_Complement_detail" localSheetId="18">'KN 50 KN 51'!$B$47</definedName>
    <definedName name="EUT_Complement_detail" localSheetId="17">'KN 61131-2'!$B$43</definedName>
    <definedName name="EUT_Complement_detail" localSheetId="26">'KS B ISO 8102-1 KS B ISO 8102-2'!$B$40</definedName>
    <definedName name="EUT_Complement_detail" localSheetId="19">'KS C 3369'!$B$35</definedName>
    <definedName name="EUT_Complement_detail" localSheetId="7">'KS C 9610-6-3 KS C 9610-6-1'!$B$42</definedName>
    <definedName name="EUT_Complement_detail" localSheetId="6">'KS C 9610-6-4 KS C 9610-6-2'!$B$41</definedName>
    <definedName name="EUT_Complement_detail" localSheetId="14">'KS C 9800-3'!$B$52</definedName>
    <definedName name="EUT_Complement_detail" localSheetId="5">'KS C 9814-1 KS C 9814-2'!$B$47</definedName>
    <definedName name="EUT_Complement_detail" localSheetId="11">'KS C 9814-1 KS C 9814-2 (2)'!$B$47</definedName>
    <definedName name="EUT_Complement_detail" localSheetId="23">'KS C 9815 KS C 9547'!$B$49</definedName>
    <definedName name="EUT_Complement_detail" localSheetId="4">'KS C 9832 KS C 9835'!$B$49</definedName>
    <definedName name="EUT_Complement_detail" localSheetId="25">'KS C 9992'!$B$40</definedName>
    <definedName name="EUT_Complement_detail" localSheetId="27">'KS C IEC 60255-26'!$B$45</definedName>
    <definedName name="EUT_Complement_detail" localSheetId="20">'KS C IEC 60947-1'!$B$41</definedName>
    <definedName name="EUT_Complement_detail" localSheetId="22">'KS C IEC 60947-2'!$B$38</definedName>
    <definedName name="EUT_Complement_detail" localSheetId="21">'KS C IEC 60947-4-1'!$B$38</definedName>
    <definedName name="EUT_Complement_detail" localSheetId="28">'KS X 3124'!$B$44</definedName>
    <definedName name="EUT_Complement_detail" localSheetId="24">'KS X 3124 KS X NEW'!$B$43</definedName>
    <definedName name="EUT_Complement_detail" localSheetId="16">'KS X 3143 KS C 9814-2'!$B$44</definedName>
    <definedName name="EUT_Complement_detail" localSheetId="15">'Marine DNVGL'!$B$40</definedName>
    <definedName name="EUT_ports" localSheetId="12">'FCC Part 15 Subpart B'!$B$56:$K$58</definedName>
    <definedName name="FCC_TypeofDevice" localSheetId="12">'FCC Part 15 Subpart B'!$P$5:$P$20</definedName>
    <definedName name="Fixed_equipment" localSheetId="28">'KS X 3124'!$F$35</definedName>
    <definedName name="Fixed_equipment" localSheetId="24">'KS X 3124 KS X NEW'!$F$35</definedName>
    <definedName name="FK_CHECK" localSheetId="9">'EN 301 489-1'!$C$17</definedName>
    <definedName name="FK_CHECK" localSheetId="8">'EN 55032 EN 55035'!$C$18</definedName>
    <definedName name="FK_CHECK" localSheetId="13">'EN 60601-1-2'!$C$18</definedName>
    <definedName name="FK_CHECK" localSheetId="14">'KS C 9800-3'!$C$18</definedName>
    <definedName name="FK_COMMENTS" localSheetId="9">'EN 301 489-1'!$B$148:$K$148</definedName>
    <definedName name="FK_COMMENTS" localSheetId="8">'EN 55032 EN 55035'!$B$162:$K$162</definedName>
    <definedName name="FK_COMMENTS" localSheetId="13">'EN 60601-1-2'!$B$162:$K$162</definedName>
    <definedName name="FK_COMMENTS" localSheetId="10">'EN IEC 55014-1 EN IEC 55014-2'!$B$205:$K$205</definedName>
    <definedName name="FK_COMMENTS" localSheetId="14">'KS C 9800-3'!$B$171:$K$171</definedName>
    <definedName name="FK_ENV" localSheetId="9">'EN 301 489-1'!$B$140:$K$141</definedName>
    <definedName name="FK_ENV" localSheetId="8">'EN 55032 EN 55035'!$B$154:$K$155</definedName>
    <definedName name="FK_ENV" localSheetId="13">'EN 60601-1-2'!$B$154:$K$155</definedName>
    <definedName name="FK_ENV" localSheetId="10">'EN IEC 55014-1 EN IEC 55014-2'!$B$197:$K$198</definedName>
    <definedName name="FK_ENV" localSheetId="14">'KS C 9800-3'!$B$163:$K$164</definedName>
    <definedName name="FK_INSTRUMENTS" localSheetId="9">'EN 301 489-1'!$B$143:$K$145</definedName>
    <definedName name="FK_INSTRUMENTS" localSheetId="8">'EN 55032 EN 55035'!$B$157:$K$159</definedName>
    <definedName name="FK_INSTRUMENTS" localSheetId="13">'EN 60601-1-2'!$B$157:$K$159</definedName>
    <definedName name="FK_INSTRUMENTS" localSheetId="10">'EN IEC 55014-1 EN IEC 55014-2'!$B$200:$K$202</definedName>
    <definedName name="FK_INSTRUMENTS" localSheetId="14">'KS C 9800-3'!$B$166:$K$168</definedName>
    <definedName name="FK_LOCATION" localSheetId="9">'EN 301 489-1'!$C$138</definedName>
    <definedName name="FK_LOCATION" localSheetId="8">'EN 55032 EN 55035'!$C$152</definedName>
    <definedName name="FK_LOCATION" localSheetId="13">'EN 60601-1-2'!$C$152</definedName>
    <definedName name="FK_LOCATION" localSheetId="10">'EN IEC 55014-1 EN IEC 55014-2'!$C$195</definedName>
    <definedName name="FK_LOCATION" localSheetId="14">'KS C 9800-3'!$C$161</definedName>
    <definedName name="FK_Remarks" localSheetId="9">'EN 301 489-1'!$K$17</definedName>
    <definedName name="FK_Remarks" localSheetId="8">'EN 55032 EN 55035'!$K$18</definedName>
    <definedName name="FK_Remarks" localSheetId="13">'EN 60601-1-2'!$K$18</definedName>
    <definedName name="FV_AC" localSheetId="14">'KS C 9800-3'!$B$446</definedName>
    <definedName name="FV_AC_RESULT" localSheetId="14">'KS C 9800-3'!$B$447:$K$448</definedName>
    <definedName name="FV_AC2" localSheetId="14">'KS C 9800-3'!$B$450</definedName>
    <definedName name="FV_AC2_RESULT" localSheetId="14">'KS C 9800-3'!$B$451:$K$452</definedName>
    <definedName name="FV_CHECK" localSheetId="14">'KS C 9800-3'!$C$27</definedName>
    <definedName name="FV_COMMENTS" localSheetId="14">'KS C 9800-3'!$B$455</definedName>
    <definedName name="FV_ENV" localSheetId="14">'KS C 9800-3'!$B$435:$K$436</definedName>
    <definedName name="FV_INSTRUMENTS" localSheetId="14">'KS C 9800-3'!$B$438:$K$440</definedName>
    <definedName name="FV_LOCATION" localSheetId="14">'KS C 9800-3'!$C$433</definedName>
    <definedName name="G_Remarks" localSheetId="9">'EN 301 489-1'!$C$25</definedName>
    <definedName name="G_Remarks" localSheetId="8">'EN 55032 EN 55035'!$C$26</definedName>
    <definedName name="G_Remarks" localSheetId="13">'EN 60601-1-2'!$C$26</definedName>
    <definedName name="G_Remarks" localSheetId="10">'EN IEC 55014-1 EN IEC 55014-2'!$C$26</definedName>
    <definedName name="G_Remarks" localSheetId="12">'FCC Part 15 Subpart B'!$C$16</definedName>
    <definedName name="G_Remarks" localSheetId="18">'KN 50 KN 51'!$C$25</definedName>
    <definedName name="G_Remarks" localSheetId="17">'KN 61131-2'!$C$25</definedName>
    <definedName name="G_Remarks" localSheetId="26">'KS B ISO 8102-1 KS B ISO 8102-2'!$C$22</definedName>
    <definedName name="G_Remarks" localSheetId="19">'KS C 3369'!$C$16</definedName>
    <definedName name="G_Remarks" localSheetId="7">'KS C 9610-6-3 KS C 9610-6-1'!$C$25</definedName>
    <definedName name="G_Remarks" localSheetId="6">'KS C 9610-6-4 KS C 9610-6-2'!$C$24</definedName>
    <definedName name="G_Remarks" localSheetId="14">'KS C 9800-3'!$C$31</definedName>
    <definedName name="G_Remarks" localSheetId="5">'KS C 9814-1 KS C 9814-2'!$C$27</definedName>
    <definedName name="G_Remarks" localSheetId="11">'KS C 9814-1 KS C 9814-2 (2)'!$C$27</definedName>
    <definedName name="G_Remarks" localSheetId="23">'KS C 9815 KS C 9547'!$C$24</definedName>
    <definedName name="G_Remarks" localSheetId="4">'KS C 9832 KS C 9835'!$C$26</definedName>
    <definedName name="G_Remarks" localSheetId="25">'KS C 9992'!$C$21</definedName>
    <definedName name="G_Remarks" localSheetId="27">'KS C IEC 60255-26'!$C$27</definedName>
    <definedName name="G_Remarks" localSheetId="20">'KS C IEC 60947-1'!$C$22</definedName>
    <definedName name="G_Remarks" localSheetId="22">'KS C IEC 60947-2'!$C$20</definedName>
    <definedName name="G_Remarks" localSheetId="21">'KS C IEC 60947-4-1'!$C$20</definedName>
    <definedName name="G_Remarks" localSheetId="28">'KS X 3124'!$C$24</definedName>
    <definedName name="G_Remarks" localSheetId="24">'KS X 3124 KS X NEW'!$C$24</definedName>
    <definedName name="G_Remarks" localSheetId="16">'KS X 3143 KS C 9814-2'!$C$24</definedName>
    <definedName name="G_Remarks" localSheetId="15">'Marine DNVGL'!$C$21</definedName>
    <definedName name="G_Remarks_contents" localSheetId="9">'EN 301 489-1'!$K$13:$K$24</definedName>
    <definedName name="G_Remarks_contents" localSheetId="8">'EN 55032 EN 55035'!$K$13:$K$25</definedName>
    <definedName name="G_Remarks_contents" localSheetId="13">'EN 60601-1-2'!$K$13:$K$25</definedName>
    <definedName name="G_Remarks_contents" localSheetId="10">'EN IEC 55014-1 EN IEC 55014-2'!$K$13:$K$25</definedName>
    <definedName name="G_Remarks_contents" localSheetId="12">'FCC Part 15 Subpart B'!$K$13:$K$14</definedName>
    <definedName name="G_Remarks_contents" localSheetId="18">'KN 50 KN 51'!$K$13:$K$24</definedName>
    <definedName name="G_Remarks_contents" localSheetId="17">'KN 61131-2'!$K$13:$K$24</definedName>
    <definedName name="G_Remarks_contents" localSheetId="26">'KS B ISO 8102-1 KS B ISO 8102-2'!$K$13:$K$21</definedName>
    <definedName name="G_Remarks_contents" localSheetId="19">'KS C 3369'!$K$13:$K$15</definedName>
    <definedName name="G_Remarks_contents" localSheetId="7">'KS C 9610-6-3 KS C 9610-6-1'!$K$13:$K$24</definedName>
    <definedName name="G_Remarks_contents" localSheetId="6">'KS C 9610-6-4 KS C 9610-6-2'!$K$13:$K$23</definedName>
    <definedName name="G_Remarks_contents" localSheetId="14">'KS C 9800-3'!$K$13:$K$24</definedName>
    <definedName name="G_Remarks_contents" localSheetId="5">'KS C 9814-1 KS C 9814-2'!$K$13:$K$26</definedName>
    <definedName name="G_Remarks_contents" localSheetId="11">'KS C 9814-1 KS C 9814-2 (2)'!$K$13:$K$26</definedName>
    <definedName name="G_Remarks_contents" localSheetId="23">'KS C 9815 KS C 9547'!$K$13:$K$23</definedName>
    <definedName name="G_Remarks_contents" localSheetId="4">'KS C 9832 KS C 9835'!$K$13:$K$25</definedName>
    <definedName name="G_Remarks_contents" localSheetId="25">'KS C 9992'!$K$13:$K$20</definedName>
    <definedName name="G_Remarks_contents" localSheetId="27">'KS C IEC 60255-26'!$K$13:$K$26</definedName>
    <definedName name="G_Remarks_contents" localSheetId="20">'KS C IEC 60947-1'!$K$13:$K$21</definedName>
    <definedName name="G_Remarks_contents" localSheetId="22">'KS C IEC 60947-2'!$K$13:$K$19</definedName>
    <definedName name="G_Remarks_contents" localSheetId="21">'KS C IEC 60947-4-1'!$K$13:$K$19</definedName>
    <definedName name="G_Remarks_contents" localSheetId="28">'KS X 3124'!$K$13:$K$23</definedName>
    <definedName name="G_Remarks_contents" localSheetId="24">'KS X 3124 KS X NEW'!$K$13:$K$23</definedName>
    <definedName name="G_Remarks_contents" localSheetId="16">'KS X 3143 KS C 9814-2'!$K$13:$K$23</definedName>
    <definedName name="G_Remarks_contents" localSheetId="15">'Marine DNVGL'!$K$13:$K$20</definedName>
    <definedName name="GH_BASE" localSheetId="4">'KS C 9832 KS C 9835'!$A$155:$L$169</definedName>
    <definedName name="GH_CHECK" localSheetId="10">'EN IEC 55014-1 EN IEC 55014-2'!#REF!</definedName>
    <definedName name="GH_CHECK" localSheetId="18">'KN 50 KN 51'!$C$17</definedName>
    <definedName name="GH_CHECK" localSheetId="17">'KN 61131-2'!$C$16</definedName>
    <definedName name="GH_CHECK" localSheetId="7">'KS C 9610-6-3 KS C 9610-6-1'!$C$17</definedName>
    <definedName name="GH_CHECK" localSheetId="6">'KS C 9610-6-4 KS C 9610-6-2'!$C$16</definedName>
    <definedName name="GH_CHECK" localSheetId="14">'KS C 9800-3'!#REF!</definedName>
    <definedName name="GH_CHECK" localSheetId="5">'KS C 9814-1 KS C 9814-2'!$C$20</definedName>
    <definedName name="GH_CHECK" localSheetId="11">'KS C 9814-1 KS C 9814-2 (2)'!$C$20</definedName>
    <definedName name="GH_CHECK" localSheetId="4">'KS C 9832 KS C 9835'!$C$18</definedName>
    <definedName name="GH_CHECK" localSheetId="27">'KS C IEC 60255-26'!$C$15</definedName>
    <definedName name="GH_CHECK" localSheetId="28">'KS X 3124'!$C$16</definedName>
    <definedName name="GH_CHECK" localSheetId="24">'KS X 3124 KS X NEW'!$C$16</definedName>
    <definedName name="GH_COMMENTS" localSheetId="10">'EN IEC 55014-1 EN IEC 55014-2'!#REF!</definedName>
    <definedName name="GH_COMMENTS" localSheetId="18">'KN 50 KN 51'!$B$150:$K$150</definedName>
    <definedName name="GH_COMMENTS" localSheetId="17">'KN 61131-2'!$B$131:$K$131</definedName>
    <definedName name="GH_COMMENTS" localSheetId="7">'KS C 9610-6-3 KS C 9610-6-1'!$B$145:$K$145</definedName>
    <definedName name="GH_COMMENTS" localSheetId="6">'KS C 9610-6-4 KS C 9610-6-2'!$B$129:$K$129</definedName>
    <definedName name="GH_COMMENTS" localSheetId="14">'KS C 9800-3'!#REF!</definedName>
    <definedName name="GH_COMMENTS" localSheetId="5">'KS C 9814-1 KS C 9814-2'!$B$196:$K$196</definedName>
    <definedName name="GH_COMMENTS" localSheetId="11">'KS C 9814-1 KS C 9814-2 (2)'!$B$196:$K$196</definedName>
    <definedName name="GH_COMMENTS" localSheetId="4">'KS C 9832 KS C 9835'!$B$168:$K$168</definedName>
    <definedName name="GH_COMMENTS" localSheetId="27">'KS C IEC 60255-26'!$B$117:$K$117</definedName>
    <definedName name="GH_COMMENTS" localSheetId="28">'KS X 3124'!$B$130:$K$130</definedName>
    <definedName name="GH_COMMENTS" localSheetId="24">'KS X 3124 KS X NEW'!$B$129:$K$129</definedName>
    <definedName name="GH_COMMENTS" localSheetId="16">'KS X 3143 KS C 9814-2'!$B$163:$K$163</definedName>
    <definedName name="GH_ENV" localSheetId="10">'EN IEC 55014-1 EN IEC 55014-2'!#REF!</definedName>
    <definedName name="GH_ENV" localSheetId="18">'KN 50 KN 51'!$B$142:$K$143</definedName>
    <definedName name="GH_ENV" localSheetId="17">'KN 61131-2'!$B$123:$K$124</definedName>
    <definedName name="GH_ENV" localSheetId="7">'KS C 9610-6-3 KS C 9610-6-1'!$B$137:$K$138</definedName>
    <definedName name="GH_ENV" localSheetId="6">'KS C 9610-6-4 KS C 9610-6-2'!$B$121:$K$122</definedName>
    <definedName name="GH_ENV" localSheetId="14">'KS C 9800-3'!#REF!</definedName>
    <definedName name="GH_ENV" localSheetId="5">'KS C 9814-1 KS C 9814-2'!$B$188:$K$189</definedName>
    <definedName name="GH_ENV" localSheetId="11">'KS C 9814-1 KS C 9814-2 (2)'!$B$188:$K$189</definedName>
    <definedName name="GH_ENV" localSheetId="4">'KS C 9832 KS C 9835'!$B$160:$K$161</definedName>
    <definedName name="GH_ENV" localSheetId="27">'KS C IEC 60255-26'!$B$109:$K$110</definedName>
    <definedName name="GH_ENV" localSheetId="28">'KS X 3124'!$B$122:$K$123</definedName>
    <definedName name="GH_ENV" localSheetId="24">'KS X 3124 KS X NEW'!$B$121:$K$122</definedName>
    <definedName name="GH_ENV" localSheetId="16">'KS X 3143 KS C 9814-2'!$B$155:$K$156</definedName>
    <definedName name="GH_INSTRUMENTS" localSheetId="10">'EN IEC 55014-1 EN IEC 55014-2'!#REF!</definedName>
    <definedName name="GH_INSTRUMENTS" localSheetId="18">'KN 50 KN 51'!$B$145:$K$147</definedName>
    <definedName name="GH_INSTRUMENTS" localSheetId="17">'KN 61131-2'!$B$126:$K$128</definedName>
    <definedName name="GH_INSTRUMENTS" localSheetId="7">'KS C 9610-6-3 KS C 9610-6-1'!$B$140:$K$142</definedName>
    <definedName name="GH_INSTRUMENTS" localSheetId="6">'KS C 9610-6-4 KS C 9610-6-2'!$B$124:$K$126</definedName>
    <definedName name="GH_INSTRUMENTS" localSheetId="14">'KS C 9800-3'!#REF!</definedName>
    <definedName name="GH_INSTRUMENTS" localSheetId="5">'KS C 9814-1 KS C 9814-2'!$B$191:$K$193</definedName>
    <definedName name="GH_INSTRUMENTS" localSheetId="11">'KS C 9814-1 KS C 9814-2 (2)'!$B$191:$K$193</definedName>
    <definedName name="GH_INSTRUMENTS" localSheetId="4">'KS C 9832 KS C 9835'!$B$163:$K$165</definedName>
    <definedName name="GH_INSTRUMENTS" localSheetId="27">'KS C IEC 60255-26'!$B$112:$K$114</definedName>
    <definedName name="GH_INSTRUMENTS" localSheetId="28">'KS X 3124'!$B$125:$K$127</definedName>
    <definedName name="GH_INSTRUMENTS" localSheetId="24">'KS X 3124 KS X NEW'!$B$124:$K$126</definedName>
    <definedName name="GH_INSTRUMENTS" localSheetId="16">'KS X 3143 KS C 9814-2'!$B$158:$K$160</definedName>
    <definedName name="GH_LOCATION" localSheetId="10">'EN IEC 55014-1 EN IEC 55014-2'!#REF!</definedName>
    <definedName name="GH_LOCATION" localSheetId="18">'KN 50 KN 51'!$C$140</definedName>
    <definedName name="GH_LOCATION" localSheetId="17">'KN 61131-2'!$C$121</definedName>
    <definedName name="GH_LOCATION" localSheetId="7">'KS C 9610-6-3 KS C 9610-6-1'!$C$135</definedName>
    <definedName name="GH_LOCATION" localSheetId="6">'KS C 9610-6-4 KS C 9610-6-2'!$C$119</definedName>
    <definedName name="GH_LOCATION" localSheetId="14">'KS C 9800-3'!#REF!</definedName>
    <definedName name="GH_LOCATION" localSheetId="5">'KS C 9814-1 KS C 9814-2'!$C$186</definedName>
    <definedName name="GH_LOCATION" localSheetId="11">'KS C 9814-1 KS C 9814-2 (2)'!$C$186</definedName>
    <definedName name="GH_LOCATION" localSheetId="4">'KS C 9832 KS C 9835'!$C$158</definedName>
    <definedName name="GH_LOCATION" localSheetId="27">'KS C IEC 60255-26'!$C$107</definedName>
    <definedName name="GH_LOCATION" localSheetId="28">'KS X 3124'!$C$120</definedName>
    <definedName name="GH_LOCATION" localSheetId="24">'KS X 3124 KS X NEW'!$C$119</definedName>
    <definedName name="GH_LOCATION" localSheetId="16">'KS X 3143 KS C 9814-2'!$C$153</definedName>
    <definedName name="GH_Remarks" localSheetId="10">'EN IEC 55014-1 EN IEC 55014-2'!#REF!</definedName>
    <definedName name="GH_Remarks" localSheetId="18">'KN 50 KN 51'!$K$17</definedName>
    <definedName name="GH_Remarks" localSheetId="17">'KN 61131-2'!$K$16</definedName>
    <definedName name="GH_Remarks" localSheetId="7">'KS C 9610-6-3 KS C 9610-6-1'!$K$17</definedName>
    <definedName name="GH_Remarks" localSheetId="6">'KS C 9610-6-4 KS C 9610-6-2'!$K$16</definedName>
    <definedName name="GH_Remarks" localSheetId="14">'KS C 9800-3'!#REF!</definedName>
    <definedName name="GH_Remarks" localSheetId="5">'KS C 9814-1 KS C 9814-2'!$K$20</definedName>
    <definedName name="GH_Remarks" localSheetId="11">'KS C 9814-1 KS C 9814-2 (2)'!$K$20</definedName>
    <definedName name="GH_Remarks" localSheetId="4">'KS C 9832 KS C 9835'!$K$18</definedName>
    <definedName name="GH_Remarks" localSheetId="27">'KS C IEC 60255-26'!$K$15</definedName>
    <definedName name="GH_Remarks" localSheetId="28">'KS X 3124'!$K$16</definedName>
    <definedName name="GH_Remarks" localSheetId="24">'KS X 3124 KS X NEW'!$K$16</definedName>
    <definedName name="GSS_CHECK" localSheetId="27">'KS C IEC 60255-26'!$C$26</definedName>
    <definedName name="GSS_COMMENTS" localSheetId="27">'KS C IEC 60255-26'!$B$453</definedName>
    <definedName name="GSS_INSTRUMENTS" localSheetId="27">'KS C IEC 60255-26'!$B$441:$K$443</definedName>
    <definedName name="GSS_LOCATION" localSheetId="27">'KS C IEC 60255-26'!$C$436</definedName>
    <definedName name="GSS_MAINS" localSheetId="27">'KS C IEC 60255-26'!$B$448</definedName>
    <definedName name="GSS_MAINS_RESULT" localSheetId="27">'KS C IEC 60255-26'!$B$449:$K$450</definedName>
    <definedName name="GSS_Remarks" localSheetId="27">'KS C IEC 60255-26'!$K$26</definedName>
    <definedName name="HM_cat_A" localSheetId="9">'EN 301 489-1'!$F$41</definedName>
    <definedName name="HM_cat_A" localSheetId="8">'EN 55032 EN 55035'!$F$42</definedName>
    <definedName name="HM_cat_A" localSheetId="13">'EN 60601-1-2'!$F$42</definedName>
    <definedName name="HM_cat_B" localSheetId="9">'EN 301 489-1'!$H$41</definedName>
    <definedName name="HM_cat_B" localSheetId="8">'EN 55032 EN 55035'!$H$42</definedName>
    <definedName name="HM_cat_B" localSheetId="13">'EN 60601-1-2'!$H$42</definedName>
    <definedName name="HM_cat_C1" localSheetId="9">'EN 301 489-1'!$J$41</definedName>
    <definedName name="HM_cat_C1" localSheetId="8">'EN 55032 EN 55035'!$J$42</definedName>
    <definedName name="HM_cat_C1" localSheetId="13">'EN 60601-1-2'!$J$42</definedName>
    <definedName name="HM_cat_C2" localSheetId="9">'EN 301 489-1'!$F$42</definedName>
    <definedName name="HM_cat_C2" localSheetId="8">'EN 55032 EN 55035'!$F$43</definedName>
    <definedName name="HM_cat_C2" localSheetId="13">'EN 60601-1-2'!$F$43</definedName>
    <definedName name="HM_cat_C3" localSheetId="9">'EN 301 489-1'!$H$42</definedName>
    <definedName name="HM_cat_C3" localSheetId="8">'EN 55032 EN 55035'!$H$43</definedName>
    <definedName name="HM_cat_C3" localSheetId="13">'EN 60601-1-2'!$H$43</definedName>
    <definedName name="HM_cat_D" localSheetId="9">'EN 301 489-1'!$J$42</definedName>
    <definedName name="HM_cat_D" localSheetId="8">'EN 55032 EN 55035'!$J$43</definedName>
    <definedName name="HM_cat_D" localSheetId="13">'EN 60601-1-2'!$J$43</definedName>
    <definedName name="HM_CHECK" localSheetId="9">'EN 301 489-1'!$C$16</definedName>
    <definedName name="HM_CHECK" localSheetId="8">'EN 55032 EN 55035'!$C$17</definedName>
    <definedName name="HM_CHECK" localSheetId="13">'EN 60601-1-2'!$C$17</definedName>
    <definedName name="HM_CHECK" localSheetId="14">'KS C 9800-3'!$C$17</definedName>
    <definedName name="HM_COMMENTS" localSheetId="9">'EN 301 489-1'!$B$133:$K$133</definedName>
    <definedName name="HM_COMMENTS" localSheetId="8">'EN 55032 EN 55035'!$B$147:$K$147</definedName>
    <definedName name="HM_COMMENTS" localSheetId="13">'EN 60601-1-2'!$B$147:$K$147</definedName>
    <definedName name="HM_COMMENTS" localSheetId="10">'EN IEC 55014-1 EN IEC 55014-2'!$B$190:$K$190</definedName>
    <definedName name="HM_COMMENTS" localSheetId="14">'KS C 9800-3'!$B$156:$K$156</definedName>
    <definedName name="HM_ENV" localSheetId="9">'EN 301 489-1'!$B$125:$K$126</definedName>
    <definedName name="HM_ENV" localSheetId="8">'EN 55032 EN 55035'!$B$139:$K$140</definedName>
    <definedName name="HM_ENV" localSheetId="13">'EN 60601-1-2'!$B$139:$K$140</definedName>
    <definedName name="HM_ENV" localSheetId="10">'EN IEC 55014-1 EN IEC 55014-2'!$B$182:$K$183</definedName>
    <definedName name="HM_ENV" localSheetId="14">'KS C 9800-3'!$B$148:$K$149</definedName>
    <definedName name="HM_INSTRUMENTS" localSheetId="9">'EN 301 489-1'!$B$128:$K$130</definedName>
    <definedName name="HM_INSTRUMENTS" localSheetId="8">'EN 55032 EN 55035'!$B$142:$K$144</definedName>
    <definedName name="HM_INSTRUMENTS" localSheetId="13">'EN 60601-1-2'!$B$142:$K$144</definedName>
    <definedName name="HM_INSTRUMENTS" localSheetId="10">'EN IEC 55014-1 EN IEC 55014-2'!$B$185:$K$187</definedName>
    <definedName name="HM_INSTRUMENTS" localSheetId="14">'KS C 9800-3'!$B$151:$K$153</definedName>
    <definedName name="HM_LOCATION" localSheetId="9">'EN 301 489-1'!$C$123</definedName>
    <definedName name="HM_LOCATION" localSheetId="8">'EN 55032 EN 55035'!$C$137</definedName>
    <definedName name="HM_LOCATION" localSheetId="13">'EN 60601-1-2'!$C$137</definedName>
    <definedName name="HM_LOCATION" localSheetId="10">'EN IEC 55014-1 EN IEC 55014-2'!$C$180</definedName>
    <definedName name="HM_LOCATION" localSheetId="14">'KS C 9800-3'!$C$146</definedName>
    <definedName name="HM_Remarks" localSheetId="9">'EN 301 489-1'!$K$16</definedName>
    <definedName name="HM_Remarks" localSheetId="8">'EN 55032 EN 55035'!$K$17</definedName>
    <definedName name="HM_Remarks" localSheetId="13">'EN 60601-1-2'!$K$17</definedName>
    <definedName name="ICES" localSheetId="12">'FCC Part 15 Subpart B'!$G$11</definedName>
    <definedName name="IH_AC" localSheetId="14">'KS C 9800-3'!$B$500</definedName>
    <definedName name="IH_AC_RESULT" localSheetId="14">'KS C 9800-3'!$B$501:$K$502</definedName>
    <definedName name="IH_AC2" localSheetId="14">'KS C 9800-3'!$B$504</definedName>
    <definedName name="IH_AC2_RESULT" localSheetId="14">'KS C 9800-3'!$B$505:$K$506</definedName>
    <definedName name="IH_CHECK" localSheetId="14">'KS C 9800-3'!$C$29</definedName>
    <definedName name="IH_COMMENTS" localSheetId="14">'KS C 9800-3'!$B$509</definedName>
    <definedName name="IH_ENV" localSheetId="14">'KS C 9800-3'!$B$489:$K$490</definedName>
    <definedName name="IH_INSTRUMENTS" localSheetId="14">'KS C 9800-3'!$B$492:$K$494</definedName>
    <definedName name="IH_LOCATION" localSheetId="14">'KS C 9800-3'!$C$487</definedName>
    <definedName name="INS_01" localSheetId="0">Main!$E$5</definedName>
    <definedName name="INS_02" localSheetId="0">Main!$E$6</definedName>
    <definedName name="INS_03" localSheetId="0">Main!$E$7</definedName>
    <definedName name="INS_04" localSheetId="0">Main!$E$8</definedName>
    <definedName name="INS_05" localSheetId="0">Main!$E$9</definedName>
    <definedName name="INS_06" localSheetId="0">Main!$E$10</definedName>
    <definedName name="INS_07" localSheetId="0">Main!$E$11</definedName>
    <definedName name="INS_08" localSheetId="0">Main!$E$12</definedName>
    <definedName name="INS_09" localSheetId="0">Main!$E$13</definedName>
    <definedName name="ISN_AAN" localSheetId="9">'EN 301 489-1'!$F$39</definedName>
    <definedName name="ISN_AAN" localSheetId="8">'EN 55032 EN 55035'!$F$39</definedName>
    <definedName name="ISN_AAN" localSheetId="13">'EN 60601-1-2'!$F$39</definedName>
    <definedName name="ISN_BASE" localSheetId="4">'KS C 9832 KS C 9835'!$A$95:$L$109</definedName>
    <definedName name="ISN_CHECK" localSheetId="9">'EN 301 489-1'!$C$14</definedName>
    <definedName name="ISN_CHECK" localSheetId="8">'EN 55032 EN 55035'!$C$14</definedName>
    <definedName name="ISN_CHECK" localSheetId="13">'EN 60601-1-2'!$C$14</definedName>
    <definedName name="ISN_CHECK" localSheetId="10">'EN IEC 55014-1 EN IEC 55014-2'!$C$14</definedName>
    <definedName name="ISN_CHECK" localSheetId="17">'KN 61131-2'!$C$14</definedName>
    <definedName name="ISN_CHECK" localSheetId="7">'KS C 9610-6-3 KS C 9610-6-1'!$C$14</definedName>
    <definedName name="ISN_CHECK" localSheetId="6">'KS C 9610-6-4 KS C 9610-6-2'!$C$14</definedName>
    <definedName name="ISN_CHECK" localSheetId="14">'KS C 9800-3'!$C$14</definedName>
    <definedName name="ISN_CHECK" localSheetId="5">'KS C 9814-1 KS C 9814-2'!$C$14</definedName>
    <definedName name="ISN_CHECK" localSheetId="11">'KS C 9814-1 KS C 9814-2 (2)'!$C$14</definedName>
    <definedName name="ISN_CHECK" localSheetId="23">'KS C 9815 KS C 9547'!$C$14</definedName>
    <definedName name="ISN_CHECK" localSheetId="4">'KS C 9832 KS C 9835'!$C$14</definedName>
    <definedName name="ISN_CHECK" localSheetId="28">'KS X 3124'!$C$14</definedName>
    <definedName name="ISN_CHECK" localSheetId="24">'KS X 3124 KS X NEW'!$C$14</definedName>
    <definedName name="ISN_CHECK" localSheetId="16">'KS X 3143 KS C 9814-2'!$C$14</definedName>
    <definedName name="ISN_COMMENTS" localSheetId="9">'EN 301 489-1'!$B$103:$K$103</definedName>
    <definedName name="ISN_COMMENTS" localSheetId="8">'EN 55032 EN 55035'!$B$102:$K$102</definedName>
    <definedName name="ISN_COMMENTS" localSheetId="13">'EN 60601-1-2'!$B$102:$K$102</definedName>
    <definedName name="ISN_COMMENTS" localSheetId="10">'EN IEC 55014-1 EN IEC 55014-2'!$B$100:$K$100</definedName>
    <definedName name="ISN_COMMENTS" localSheetId="17">'KN 61131-2'!$B$101:$K$101</definedName>
    <definedName name="ISN_COMMENTS" localSheetId="7">'KS C 9610-6-3 KS C 9610-6-1'!$B$100:$K$100</definedName>
    <definedName name="ISN_COMMENTS" localSheetId="6">'KS C 9610-6-4 KS C 9610-6-2'!$B$99:$K$99</definedName>
    <definedName name="ISN_COMMENTS" localSheetId="14">'KS C 9800-3'!$B$111:$K$111</definedName>
    <definedName name="ISN_COMMENTS" localSheetId="5">'KS C 9814-1 KS C 9814-2'!$B$106:$K$106</definedName>
    <definedName name="ISN_COMMENTS" localSheetId="11">'KS C 9814-1 KS C 9814-2 (2)'!$B$106:$K$106</definedName>
    <definedName name="ISN_COMMENTS" localSheetId="23">'KS C 9815 KS C 9547'!$B$106:$K$106</definedName>
    <definedName name="ISN_COMMENTS" localSheetId="4">'KS C 9832 KS C 9835'!$B$108:$K$108</definedName>
    <definedName name="ISN_COMMENTS" localSheetId="28">'KS X 3124'!$B$101:$K$101</definedName>
    <definedName name="ISN_COMMENTS" localSheetId="24">'KS X 3124 KS X NEW'!$B$100:$K$100</definedName>
    <definedName name="ISN_COMMENTS" localSheetId="16">'KS X 3143 KS C 9814-2'!$B$103:$K$103</definedName>
    <definedName name="ISN_CP" localSheetId="9">'EN 301 489-1'!$J$39</definedName>
    <definedName name="ISN_CP" localSheetId="8">'EN 55032 EN 55035'!$J$39</definedName>
    <definedName name="ISN_CP" localSheetId="13">'EN 60601-1-2'!$J$39</definedName>
    <definedName name="ISN_CVP" localSheetId="9">'EN 301 489-1'!$H$39</definedName>
    <definedName name="ISN_CVP" localSheetId="8">'EN 55032 EN 55035'!$H$39</definedName>
    <definedName name="ISN_CVP" localSheetId="13">'EN 60601-1-2'!$H$39</definedName>
    <definedName name="ISN_ENV" localSheetId="9">'EN 301 489-1'!$B$95:$K$96</definedName>
    <definedName name="ISN_ENV" localSheetId="8">'EN 55032 EN 55035'!$B$94:$K$95</definedName>
    <definedName name="ISN_ENV" localSheetId="13">'EN 60601-1-2'!$B$94:$K$95</definedName>
    <definedName name="ISN_ENV" localSheetId="10">'EN IEC 55014-1 EN IEC 55014-2'!$B$92:$K$93</definedName>
    <definedName name="ISN_ENV" localSheetId="17">'KN 61131-2'!$B$93:$K$94</definedName>
    <definedName name="ISN_ENV" localSheetId="7">'KS C 9610-6-3 KS C 9610-6-1'!$B$92:$K$93</definedName>
    <definedName name="ISN_ENV" localSheetId="6">'KS C 9610-6-4 KS C 9610-6-2'!$B$91:$K$92</definedName>
    <definedName name="ISN_ENV" localSheetId="14">'KS C 9800-3'!$B$103:$K$104</definedName>
    <definedName name="ISN_ENV" localSheetId="5">'KS C 9814-1 KS C 9814-2'!$B$98:$K$99</definedName>
    <definedName name="ISN_ENV" localSheetId="11">'KS C 9814-1 KS C 9814-2 (2)'!$B$98:$K$99</definedName>
    <definedName name="ISN_ENV" localSheetId="23">'KS C 9815 KS C 9547'!$B$98:$K$99</definedName>
    <definedName name="ISN_ENV" localSheetId="4">'KS C 9832 KS C 9835'!$B$100:$K$101</definedName>
    <definedName name="ISN_ENV" localSheetId="28">'KS X 3124'!$B$93:$K$94</definedName>
    <definedName name="ISN_ENV" localSheetId="24">'KS X 3124 KS X NEW'!$B$92:$K$93</definedName>
    <definedName name="ISN_ENV" localSheetId="16">'KS X 3143 KS C 9814-2'!$B$95:$K$96</definedName>
    <definedName name="ISN_INSTRUMENTS" localSheetId="9">'EN 301 489-1'!$B$98:$K$100</definedName>
    <definedName name="ISN_INSTRUMENTS" localSheetId="8">'EN 55032 EN 55035'!$B$97:$K$99</definedName>
    <definedName name="ISN_INSTRUMENTS" localSheetId="13">'EN 60601-1-2'!$B$97:$K$99</definedName>
    <definedName name="ISN_INSTRUMENTS" localSheetId="10">'EN IEC 55014-1 EN IEC 55014-2'!$B$95:$K$97</definedName>
    <definedName name="ISN_INSTRUMENTS" localSheetId="17">'KN 61131-2'!$B$96:$K$98</definedName>
    <definedName name="ISN_INSTRUMENTS" localSheetId="7">'KS C 9610-6-3 KS C 9610-6-1'!$B$95:$K$97</definedName>
    <definedName name="ISN_INSTRUMENTS" localSheetId="6">'KS C 9610-6-4 KS C 9610-6-2'!$B$94:$K$96</definedName>
    <definedName name="ISN_INSTRUMENTS" localSheetId="14">'KS C 9800-3'!$B$106:$K$108</definedName>
    <definedName name="ISN_INSTRUMENTS" localSheetId="5">'KS C 9814-1 KS C 9814-2'!$B$101:$K$103</definedName>
    <definedName name="ISN_INSTRUMENTS" localSheetId="11">'KS C 9814-1 KS C 9814-2 (2)'!$B$101:$K$103</definedName>
    <definedName name="ISN_INSTRUMENTS" localSheetId="23">'KS C 9815 KS C 9547'!$B$101:$K$103</definedName>
    <definedName name="ISN_INSTRUMENTS" localSheetId="4">'KS C 9832 KS C 9835'!$B$103:$K$105</definedName>
    <definedName name="ISN_INSTRUMENTS" localSheetId="28">'KS X 3124'!$B$96:$K$98</definedName>
    <definedName name="ISN_INSTRUMENTS" localSheetId="24">'KS X 3124 KS X NEW'!$B$95:$K$97</definedName>
    <definedName name="ISN_INSTRUMENTS" localSheetId="16">'KS X 3143 KS C 9814-2'!$B$98:$K$100</definedName>
    <definedName name="ISN_LOCATION" localSheetId="9">'EN 301 489-1'!$C$93</definedName>
    <definedName name="ISN_LOCATION" localSheetId="8">'EN 55032 EN 55035'!$C$92</definedName>
    <definedName name="ISN_LOCATION" localSheetId="13">'EN 60601-1-2'!$C$92</definedName>
    <definedName name="ISN_LOCATION" localSheetId="10">'EN IEC 55014-1 EN IEC 55014-2'!$C$90</definedName>
    <definedName name="ISN_LOCATION" localSheetId="17">'KN 61131-2'!$C$91</definedName>
    <definedName name="ISN_LOCATION" localSheetId="7">'KS C 9610-6-3 KS C 9610-6-1'!$C$90</definedName>
    <definedName name="ISN_LOCATION" localSheetId="6">'KS C 9610-6-4 KS C 9610-6-2'!$C$89</definedName>
    <definedName name="ISN_LOCATION" localSheetId="14">'KS C 9800-3'!$C$101</definedName>
    <definedName name="ISN_LOCATION" localSheetId="5">'KS C 9814-1 KS C 9814-2'!$C$96</definedName>
    <definedName name="ISN_LOCATION" localSheetId="11">'KS C 9814-1 KS C 9814-2 (2)'!$C$96</definedName>
    <definedName name="ISN_LOCATION" localSheetId="23">'KS C 9815 KS C 9547'!$C$96</definedName>
    <definedName name="ISN_LOCATION" localSheetId="4">'KS C 9832 KS C 9835'!$C$98</definedName>
    <definedName name="ISN_LOCATION" localSheetId="28">'KS X 3124'!$C$91</definedName>
    <definedName name="ISN_LOCATION" localSheetId="24">'KS X 3124 KS X NEW'!$C$90</definedName>
    <definedName name="ISN_LOCATION" localSheetId="16">'KS X 3143 KS C 9814-2'!$C$93</definedName>
    <definedName name="ISN_Remarks" localSheetId="9">'EN 301 489-1'!$K$14</definedName>
    <definedName name="ISN_Remarks" localSheetId="8">'EN 55032 EN 55035'!$K$14</definedName>
    <definedName name="ISN_Remarks" localSheetId="13">'EN 60601-1-2'!$K$14</definedName>
    <definedName name="ISN_Remarks" localSheetId="10">'EN IEC 55014-1 EN IEC 55014-2'!$K$14</definedName>
    <definedName name="ISN_Remarks" localSheetId="7">'KS C 9610-6-3 KS C 9610-6-1'!$K$14</definedName>
    <definedName name="ISN_Remarks" localSheetId="6">'KS C 9610-6-4 KS C 9610-6-2'!$K$14</definedName>
    <definedName name="ISN_Remarks" localSheetId="14">'KS C 9800-3'!$K$14</definedName>
    <definedName name="ISN_Remarks" localSheetId="5">'KS C 9814-1 KS C 9814-2'!$K$14</definedName>
    <definedName name="ISN_Remarks" localSheetId="11">'KS C 9814-1 KS C 9814-2 (2)'!$K$14</definedName>
    <definedName name="ISN_Remarks" localSheetId="23">'KS C 9815 KS C 9547'!$K$14</definedName>
    <definedName name="ISN_Remarks" localSheetId="4">'KS C 9832 KS C 9835'!$K$14</definedName>
    <definedName name="ISN_Remarks" localSheetId="28">'KS X 3124'!$K$14</definedName>
    <definedName name="ISN_Remarks" localSheetId="24">'KS X 3124 KS X NEW'!$K$14</definedName>
    <definedName name="ISN_Remarks" localSheetId="16">'KS X 3143 KS C 9814-2'!$K$14</definedName>
    <definedName name="KOLAS" localSheetId="12">'FCC Part 15 Subpart B'!$J$11</definedName>
    <definedName name="Layout_board" localSheetId="1">Layout!$C$5:$L$24</definedName>
    <definedName name="LCS_AC" localSheetId="15">'Marine DNVGL'!$B$81</definedName>
    <definedName name="LCS_AC_RESULT" localSheetId="15">'Marine DNVGL'!$B$82:$K$83</definedName>
    <definedName name="LCS_CHECK" localSheetId="27">'KS C IEC 60255-26'!$C$22</definedName>
    <definedName name="LCS_CHECK" localSheetId="15">'Marine DNVGL'!$C$13</definedName>
    <definedName name="LCS_COMMENTS" localSheetId="27">'KS C IEC 60255-26'!$B$347</definedName>
    <definedName name="LCS_DC" localSheetId="15">'Marine DNVGL'!$B$85</definedName>
    <definedName name="LCS_DC_RESULT" localSheetId="15">'Marine DNVGL'!$B$86:$K$87</definedName>
    <definedName name="LCS_ENV" localSheetId="27">'KS C IEC 60255-26'!$B$332:$K$333</definedName>
    <definedName name="LCS_ENV" localSheetId="15">'Marine DNVGL'!$B$69:$K$70</definedName>
    <definedName name="LCS_INSTRUMENTS" localSheetId="27">'KS C IEC 60255-26'!$B$335:$K$337</definedName>
    <definedName name="LCS_INSTRUMENTS" localSheetId="15">'Marine DNVGL'!$B$72:$K$74</definedName>
    <definedName name="LCS_IO" localSheetId="27">'KS C IEC 60255-26'!$B$342</definedName>
    <definedName name="LCS_IO_RESULT" localSheetId="27">'KS C IEC 60255-26'!$B$343:$K$344</definedName>
    <definedName name="LCS_LOCATION" localSheetId="27">'KS C IEC 60255-26'!$C$330</definedName>
    <definedName name="LCS_LOCATION" localSheetId="15">'Marine DNVGL'!$C$67</definedName>
    <definedName name="LCS_Remarks" localSheetId="15">'Marine DNVGL'!$K$13</definedName>
    <definedName name="LCS_RESULT" localSheetId="27">'KS C IEC 60255-26'!$B$343:$K$344</definedName>
    <definedName name="LOC_LIST">INDEX(TESTLOC,MATCH(ThisCode,INDEX(TESTLOC,0,1),0),2):INDEX(TESTLOC,MATCH(ThisCode,INDEX(TESTLOC,0,1),0),COLUMNS(TESTLOC))</definedName>
    <definedName name="LOC_LISTEN">INDEX(TESTLOCEN,MATCH(ThisCode,INDEX(TESTLOCEN,0,1),0),2):INDEX(TESTLOCEN,MATCH(ThisCode,INDEX(TESTLOCEN,0,1),0),COLUMNS(TESTLOCEN))</definedName>
    <definedName name="LOOP_CHECK" localSheetId="10">'EN IEC 55014-1 EN IEC 55014-2'!$C$18</definedName>
    <definedName name="LOOP_CHECK" localSheetId="14">'KS C 9800-3'!#REF!</definedName>
    <definedName name="LOOP_CHECK" localSheetId="5">'KS C 9814-1 KS C 9814-2'!$C$18</definedName>
    <definedName name="LOOP_CHECK" localSheetId="11">'KS C 9814-1 KS C 9814-2 (2)'!$C$18</definedName>
    <definedName name="LOOP_CHECK" localSheetId="23">'KS C 9815 KS C 9547'!$C$15</definedName>
    <definedName name="LOOP_CHECK" localSheetId="16">'KS X 3143 KS C 9814-2'!$C$16</definedName>
    <definedName name="LOOP_COMMENTS" localSheetId="10">'EN IEC 55014-1 EN IEC 55014-2'!$B$160:$K$160</definedName>
    <definedName name="LOOP_COMMENTS" localSheetId="14">'KS C 9800-3'!#REF!</definedName>
    <definedName name="LOOP_COMMENTS" localSheetId="5">'KS C 9814-1 KS C 9814-2'!$B$166:$K$166</definedName>
    <definedName name="LOOP_COMMENTS" localSheetId="11">'KS C 9814-1 KS C 9814-2 (2)'!$B$166:$K$166</definedName>
    <definedName name="LOOP_COMMENTS" localSheetId="23">'KS C 9815 KS C 9547'!$B$121:$K$121</definedName>
    <definedName name="LOOP_COMMENTS" localSheetId="16">'KS X 3143 KS C 9814-2'!$B$133:$K$133</definedName>
    <definedName name="LOOP_ENV" localSheetId="10">'EN IEC 55014-1 EN IEC 55014-2'!$B$152:$K$153</definedName>
    <definedName name="LOOP_ENV" localSheetId="14">'KS C 9800-3'!#REF!</definedName>
    <definedName name="LOOP_ENV" localSheetId="5">'KS C 9814-1 KS C 9814-2'!$B$158:$K$159</definedName>
    <definedName name="LOOP_ENV" localSheetId="11">'KS C 9814-1 KS C 9814-2 (2)'!$B$158:$K$159</definedName>
    <definedName name="LOOP_ENV" localSheetId="23">'KS C 9815 KS C 9547'!$B$113:$K$114</definedName>
    <definedName name="LOOP_ENV" localSheetId="16">'KS X 3143 KS C 9814-2'!$B$125:$K$126</definedName>
    <definedName name="LOOP_INSTRUMENTS" localSheetId="10">'EN IEC 55014-1 EN IEC 55014-2'!$B$155:$K$157</definedName>
    <definedName name="LOOP_INSTRUMENTS" localSheetId="14">'KS C 9800-3'!#REF!</definedName>
    <definedName name="LOOP_INSTRUMENTS" localSheetId="5">'KS C 9814-1 KS C 9814-2'!$B$161:$K$163</definedName>
    <definedName name="LOOP_INSTRUMENTS" localSheetId="11">'KS C 9814-1 KS C 9814-2 (2)'!$B$161:$K$163</definedName>
    <definedName name="LOOP_INSTRUMENTS" localSheetId="23">'KS C 9815 KS C 9547'!$B$116:$K$118</definedName>
    <definedName name="LOOP_INSTRUMENTS" localSheetId="16">'KS X 3143 KS C 9814-2'!$B$128:$K$130</definedName>
    <definedName name="LOOP_LOCATION" localSheetId="10">'EN IEC 55014-1 EN IEC 55014-2'!$C$150</definedName>
    <definedName name="LOOP_LOCATION" localSheetId="14">'KS C 9800-3'!#REF!</definedName>
    <definedName name="LOOP_LOCATION" localSheetId="5">'KS C 9814-1 KS C 9814-2'!$C$156</definedName>
    <definedName name="LOOP_LOCATION" localSheetId="11">'KS C 9814-1 KS C 9814-2 (2)'!$C$156</definedName>
    <definedName name="LOOP_LOCATION" localSheetId="23">'KS C 9815 KS C 9547'!$C$111</definedName>
    <definedName name="LOOP_LOCATION" localSheetId="16">'KS X 3143 KS C 9814-2'!$C$123</definedName>
    <definedName name="LOOP_Remarks" localSheetId="10">'EN IEC 55014-1 EN IEC 55014-2'!$K$18</definedName>
    <definedName name="LOOP_Remarks" localSheetId="14">'KS C 9800-3'!#REF!</definedName>
    <definedName name="LOOP_Remarks" localSheetId="5">'KS C 9814-1 KS C 9814-2'!$K$18</definedName>
    <definedName name="LOOP_Remarks" localSheetId="11">'KS C 9814-1 KS C 9814-2 (2)'!$K$18</definedName>
    <definedName name="LOOP_Remarks" localSheetId="23">'KS C 9815 KS C 9547'!$K$15</definedName>
    <definedName name="LOOP_Remarks" localSheetId="16">'KS X 3143 KS C 9814-2'!$K$16</definedName>
    <definedName name="M_USED" localSheetId="9">'EN 301 489-1'!$F$44</definedName>
    <definedName name="M_USED" localSheetId="8">'EN 55032 EN 55035'!$F$44</definedName>
    <definedName name="M_USED" localSheetId="13">'EN 60601-1-2'!$F$44</definedName>
    <definedName name="M_USED" localSheetId="10">'EN IEC 55014-1 EN IEC 55014-2'!$F$40</definedName>
    <definedName name="M_USED" localSheetId="12">'FCC Part 15 Subpart B'!$F$30</definedName>
    <definedName name="M_USED" localSheetId="18">'KN 50 KN 51'!$F$41</definedName>
    <definedName name="M_USED" localSheetId="17">'KN 61131-2'!$F$37</definedName>
    <definedName name="M_USED" localSheetId="26">'KS B ISO 8102-1 KS B ISO 8102-2'!$F$34</definedName>
    <definedName name="M_USED" localSheetId="19">'KS C 3369'!$F$29</definedName>
    <definedName name="M_USED" localSheetId="7">'KS C 9610-6-3 KS C 9610-6-1'!$F$36</definedName>
    <definedName name="M_USED" localSheetId="6">'KS C 9610-6-4 KS C 9610-6-2'!$F$35</definedName>
    <definedName name="M_USED" localSheetId="14">'KS C 9800-3'!$F$46</definedName>
    <definedName name="M_USED" localSheetId="5">'KS C 9814-1 KS C 9814-2'!$F$41</definedName>
    <definedName name="M_USED" localSheetId="11">'KS C 9814-1 KS C 9814-2 (2)'!$F$41</definedName>
    <definedName name="M_USED" localSheetId="23">'KS C 9815 KS C 9547'!$F$43</definedName>
    <definedName name="M_USED" localSheetId="4">'KS C 9832 KS C 9835'!$F$43</definedName>
    <definedName name="M_USED" localSheetId="25">'KS C 9992'!$F$34</definedName>
    <definedName name="M_USED" localSheetId="27">'KS C IEC 60255-26'!$E$39</definedName>
    <definedName name="M_USED" localSheetId="20">'KS C IEC 60947-1'!$F$35</definedName>
    <definedName name="M_USED" localSheetId="22">'KS C IEC 60947-2'!$F$32</definedName>
    <definedName name="M_USED" localSheetId="21">'KS C IEC 60947-4-1'!$F$32</definedName>
    <definedName name="M_USED" localSheetId="28">'KS X 3124'!$F$38</definedName>
    <definedName name="M_USED" localSheetId="24">'KS X 3124 KS X NEW'!$F$37</definedName>
    <definedName name="M_USED" localSheetId="16">'KS X 3143 KS C 9814-2'!$F$38</definedName>
    <definedName name="M_USED" localSheetId="15">'Marine DNVGL'!$F$34</definedName>
    <definedName name="Make_01" localSheetId="0">Main!$G$5</definedName>
    <definedName name="Make_02" localSheetId="0">Main!$G$6</definedName>
    <definedName name="Make_03" localSheetId="0">Main!$G$7</definedName>
    <definedName name="Make_04" localSheetId="0">Main!$G$8</definedName>
    <definedName name="Make_05" localSheetId="0">Main!$G$9</definedName>
    <definedName name="Make_06" localSheetId="0">Main!$G$10</definedName>
    <definedName name="Make_07" localSheetId="0">Main!$G$11</definedName>
    <definedName name="Make_08" localSheetId="0">Main!$G$12</definedName>
    <definedName name="Make_09" localSheetId="0">Main!$G$13</definedName>
    <definedName name="MF_30" localSheetId="27">'KS C IEC 60255-26'!$B$364</definedName>
    <definedName name="MF_30_RESULT" localSheetId="27">'KS C IEC 60255-26'!$B$365:$K$368</definedName>
    <definedName name="MF_300" localSheetId="27">'KS C IEC 60255-26'!$B$370</definedName>
    <definedName name="MF_300_RESULT" localSheetId="27">'KS C IEC 60255-26'!$B$371:$K$374</definedName>
    <definedName name="MF_50" localSheetId="8">'EN 55032 EN 55035'!$B$338</definedName>
    <definedName name="MF_50" localSheetId="13">'EN 60601-1-2'!$B$338</definedName>
    <definedName name="MF_50_RESULT" localSheetId="8">'EN 55032 EN 55035'!$B$339:$K$342</definedName>
    <definedName name="MF_50_RESULT" localSheetId="13">'EN 60601-1-2'!$B$339:$K$342</definedName>
    <definedName name="MF_60" localSheetId="8">'EN 55032 EN 55035'!$B$344</definedName>
    <definedName name="MF_60" localSheetId="13">'EN 60601-1-2'!$B$344</definedName>
    <definedName name="MF_60_RESULT" localSheetId="8">'EN 55032 EN 55035'!$B$345:$K$348</definedName>
    <definedName name="MF_60_RESULT" localSheetId="13">'EN 60601-1-2'!$B$345:$K$348</definedName>
    <definedName name="MF_BASE" localSheetId="4">'KS C 9832 KS C 9835'!$A$360:$L$383</definedName>
    <definedName name="MF_CHECK" localSheetId="8">'EN 55032 EN 55035'!$C$24</definedName>
    <definedName name="MF_CHECK" localSheetId="13">'EN 60601-1-2'!$C$24</definedName>
    <definedName name="MF_CHECK" localSheetId="18">'KN 50 KN 51'!$C$23</definedName>
    <definedName name="MF_CHECK" localSheetId="17">'KN 61131-2'!$C$22</definedName>
    <definedName name="MF_CHECK" localSheetId="7">'KS C 9610-6-3 KS C 9610-6-1'!$C$23</definedName>
    <definedName name="MF_CHECK" localSheetId="6">'KS C 9610-6-4 KS C 9610-6-2'!$C$22</definedName>
    <definedName name="MF_CHECK" localSheetId="23">'KS C 9815 KS C 9547'!$C$22</definedName>
    <definedName name="MF_CHECK" localSheetId="4">'KS C 9832 KS C 9835'!$C$24</definedName>
    <definedName name="MF_CHECK" localSheetId="25">'KS C 9992'!$C$20</definedName>
    <definedName name="MF_CHECK" localSheetId="27">'KS C IEC 60255-26'!$C$23</definedName>
    <definedName name="MF_CHECK" localSheetId="20">'KS C IEC 60947-1'!$C$20</definedName>
    <definedName name="MF_CHECK" localSheetId="21">'KS C IEC 60947-4-1'!#REF!</definedName>
    <definedName name="MF_COMMENTS" localSheetId="8">'EN 55032 EN 55035'!$B$351</definedName>
    <definedName name="MF_COMMENTS" localSheetId="13">'EN 60601-1-2'!$B$351</definedName>
    <definedName name="MF_COMMENTS" localSheetId="18">'KN 50 KN 51'!$B$439</definedName>
    <definedName name="MF_COMMENTS" localSheetId="17">'KN 61131-2'!$B$384</definedName>
    <definedName name="MF_COMMENTS" localSheetId="7">'KS C 9610-6-3 KS C 9610-6-1'!$B$311</definedName>
    <definedName name="MF_COMMENTS" localSheetId="6">'KS C 9610-6-4 KS C 9610-6-2'!$B$295</definedName>
    <definedName name="MF_COMMENTS" localSheetId="23">'KS C 9815 KS C 9547'!$B$294</definedName>
    <definedName name="MF_COMMENTS" localSheetId="4">'KS C 9832 KS C 9835'!$B$382</definedName>
    <definedName name="MF_COMMENTS" localSheetId="25">'KS C 9992'!$B$270</definedName>
    <definedName name="MF_COMMENTS" localSheetId="27">'KS C IEC 60255-26'!$B$377</definedName>
    <definedName name="MF_COMMENTS" localSheetId="20">'KS C IEC 60947-1'!$B$257</definedName>
    <definedName name="MF_COMMENTS" localSheetId="21">'KS C IEC 60947-4-1'!#REF!</definedName>
    <definedName name="MF_ENCLOSURE" localSheetId="18">'KN 50 KN 51'!$B$432</definedName>
    <definedName name="MF_ENCLOSURE" localSheetId="17">'KN 61131-2'!$B$377</definedName>
    <definedName name="MF_ENCLOSURE" localSheetId="7">'KS C 9610-6-3 KS C 9610-6-1'!$B$304</definedName>
    <definedName name="MF_ENCLOSURE" localSheetId="6">'KS C 9610-6-4 KS C 9610-6-2'!$B$288</definedName>
    <definedName name="MF_ENCLOSURE" localSheetId="23">'KS C 9815 KS C 9547'!$B$287</definedName>
    <definedName name="MF_ENCLOSURE" localSheetId="4">'KS C 9832 KS C 9835'!$B$375</definedName>
    <definedName name="MF_ENCLOSURE" localSheetId="25">'KS C 9992'!$B$263</definedName>
    <definedName name="MF_ENCLOSURE" localSheetId="20">'KS C IEC 60947-1'!$B$250</definedName>
    <definedName name="MF_ENCLOSURE" localSheetId="21">'KS C IEC 60947-4-1'!#REF!</definedName>
    <definedName name="MF_ENCLOSURE_RESULT" localSheetId="18">'KN 50 KN 51'!$B$433:$K$436</definedName>
    <definedName name="MF_ENCLOSURE_RESULT" localSheetId="17">'KN 61131-2'!$B$378:$K$381</definedName>
    <definedName name="MF_ENCLOSURE_RESULT" localSheetId="7">'KS C 9610-6-3 KS C 9610-6-1'!$B$305:$K$308</definedName>
    <definedName name="MF_ENCLOSURE_RESULT" localSheetId="6">'KS C 9610-6-4 KS C 9610-6-2'!$B$289:$K$292</definedName>
    <definedName name="MF_ENCLOSURE_RESULT" localSheetId="23">'KS C 9815 KS C 9547'!$B$288:$K$291</definedName>
    <definedName name="MF_ENCLOSURE_RESULT" localSheetId="4">'KS C 9832 KS C 9835'!$B$376:$K$379</definedName>
    <definedName name="MF_ENCLOSURE_RESULT" localSheetId="25">'KS C 9992'!$B$264:$K$267</definedName>
    <definedName name="MF_ENCLOSURE_RESULT" localSheetId="20">'KS C IEC 60947-1'!$B$251:$K$254</definedName>
    <definedName name="MF_ENCLOSURE_RESULT" localSheetId="21">'KS C IEC 60947-4-1'!#REF!</definedName>
    <definedName name="MF_ENV" localSheetId="8">'EN 55032 EN 55035'!$B$328:$K$329</definedName>
    <definedName name="MF_ENV" localSheetId="13">'EN 60601-1-2'!$B$328:$K$329</definedName>
    <definedName name="MF_ENV" localSheetId="18">'KN 50 KN 51'!$B$419:$K$420</definedName>
    <definedName name="MF_ENV" localSheetId="17">'KN 61131-2'!$B$367:$K$368</definedName>
    <definedName name="MF_ENV" localSheetId="7">'KS C 9610-6-3 KS C 9610-6-1'!$B$294:$K$295</definedName>
    <definedName name="MF_ENV" localSheetId="6">'KS C 9610-6-4 KS C 9610-6-2'!$B$278:$K$279</definedName>
    <definedName name="MF_ENV" localSheetId="23">'KS C 9815 KS C 9547'!$B$277:$K$278</definedName>
    <definedName name="MF_ENV" localSheetId="4">'KS C 9832 KS C 9835'!$B$365:$K$366</definedName>
    <definedName name="MF_ENV" localSheetId="25">'KS C 9992'!$B$253:$K$254</definedName>
    <definedName name="MF_ENV" localSheetId="27">'KS C IEC 60255-26'!$B$354:$K$355</definedName>
    <definedName name="MF_ENV" localSheetId="20">'KS C IEC 60947-1'!$B$240:$K$241</definedName>
    <definedName name="MF_ENV" localSheetId="21">'KS C IEC 60947-4-1'!#REF!</definedName>
    <definedName name="MF_INDUSTRY" localSheetId="18">'KN 50 KN 51'!$D$432</definedName>
    <definedName name="MF_INDUSTRY_RESULT" localSheetId="18">'KN 50 KN 51'!$B$433:$K$436</definedName>
    <definedName name="MF_INSTRUMENTS" localSheetId="8">'EN 55032 EN 55035'!$B$331:$K$333</definedName>
    <definedName name="MF_INSTRUMENTS" localSheetId="13">'EN 60601-1-2'!$B$331:$K$333</definedName>
    <definedName name="MF_INSTRUMENTS" localSheetId="18">'KN 50 KN 51'!$B$422:$K$424</definedName>
    <definedName name="MF_INSTRUMENTS" localSheetId="17">'KN 61131-2'!$B$370:$K$372</definedName>
    <definedName name="MF_INSTRUMENTS" localSheetId="7">'KS C 9610-6-3 KS C 9610-6-1'!$B$297:$K$299</definedName>
    <definedName name="MF_INSTRUMENTS" localSheetId="6">'KS C 9610-6-4 KS C 9610-6-2'!$B$281:$K$283</definedName>
    <definedName name="MF_INSTRUMENTS" localSheetId="23">'KS C 9815 KS C 9547'!$B$280:$K$282</definedName>
    <definedName name="MF_INSTRUMENTS" localSheetId="4">'KS C 9832 KS C 9835'!$B$368:$K$370</definedName>
    <definedName name="MF_INSTRUMENTS" localSheetId="25">'KS C 9992'!$B$256:$K$258</definedName>
    <definedName name="MF_INSTRUMENTS" localSheetId="27">'KS C IEC 60255-26'!$B$357:$K$359</definedName>
    <definedName name="MF_INSTRUMENTS" localSheetId="20">'KS C IEC 60947-1'!$B$243:$K$245</definedName>
    <definedName name="MF_INSTRUMENTS" localSheetId="21">'KS C IEC 60947-4-1'!#REF!</definedName>
    <definedName name="MF_LOCATION" localSheetId="8">'EN 55032 EN 55035'!$C$326</definedName>
    <definedName name="MF_LOCATION" localSheetId="13">'EN 60601-1-2'!$C$326</definedName>
    <definedName name="MF_LOCATION" localSheetId="18">'KN 50 KN 51'!$C$417</definedName>
    <definedName name="MF_LOCATION" localSheetId="17">'KN 61131-2'!$C$365</definedName>
    <definedName name="MF_LOCATION" localSheetId="7">'KS C 9610-6-3 KS C 9610-6-1'!$C$292</definedName>
    <definedName name="MF_LOCATION" localSheetId="6">'KS C 9610-6-4 KS C 9610-6-2'!$C$276</definedName>
    <definedName name="MF_LOCATION" localSheetId="23">'KS C 9815 KS C 9547'!$C$275</definedName>
    <definedName name="MF_LOCATION" localSheetId="4">'KS C 9832 KS C 9835'!$C$363</definedName>
    <definedName name="MF_LOCATION" localSheetId="25">'KS C 9992'!$C$251</definedName>
    <definedName name="MF_LOCATION" localSheetId="27">'KS C IEC 60255-26'!$C$352</definedName>
    <definedName name="MF_LOCATION" localSheetId="20">'KS C IEC 60947-1'!$C$238</definedName>
    <definedName name="MF_LOCATION" localSheetId="21">'KS C IEC 60947-4-1'!#REF!</definedName>
    <definedName name="MF_Remarks" localSheetId="8">'EN 55032 EN 55035'!$K$24</definedName>
    <definedName name="MF_Remarks" localSheetId="13">'EN 60601-1-2'!$K$24</definedName>
    <definedName name="MF_Remarks" localSheetId="18">'KN 50 KN 51'!$K$23</definedName>
    <definedName name="MF_Remarks" localSheetId="17">'KN 61131-2'!$K$22</definedName>
    <definedName name="MF_Remarks" localSheetId="7">'KS C 9610-6-3 KS C 9610-6-1'!$K$23</definedName>
    <definedName name="MF_Remarks" localSheetId="6">'KS C 9610-6-4 KS C 9610-6-2'!$K$22</definedName>
    <definedName name="MF_Remarks" localSheetId="23">'KS C 9815 KS C 9547'!$K$22</definedName>
    <definedName name="MF_Remarks" localSheetId="4">'KS C 9832 KS C 9835'!$K$24</definedName>
    <definedName name="MF_Remarks" localSheetId="25">'KS C 9992'!$K$20</definedName>
    <definedName name="MF_Remarks" localSheetId="27">'KS C IEC 60255-26'!$K$23</definedName>
    <definedName name="MF_Remarks" localSheetId="20">'KS C IEC 60947-1'!$K$20</definedName>
    <definedName name="MF_Remarks" localSheetId="21">'KS C IEC 60947-4-1'!#REF!</definedName>
    <definedName name="Model_Name" localSheetId="9">'EN 301 489-1'!$F$8</definedName>
    <definedName name="Model_Name" localSheetId="8">'EN 55032 EN 55035'!$F$8</definedName>
    <definedName name="Model_Name" localSheetId="13">'EN 60601-1-2'!$F$8</definedName>
    <definedName name="Model_Name" localSheetId="10">'EN IEC 55014-1 EN IEC 55014-2'!$F$8</definedName>
    <definedName name="Model_Name" localSheetId="12">'FCC Part 15 Subpart B'!$F$8</definedName>
    <definedName name="Model_Name" localSheetId="18">'KN 50 KN 51'!$F$8</definedName>
    <definedName name="Model_Name" localSheetId="17">'KN 61131-2'!$F$8</definedName>
    <definedName name="Model_Name" localSheetId="26">'KS B ISO 8102-1 KS B ISO 8102-2'!$F$8</definedName>
    <definedName name="Model_Name" localSheetId="19">'KS C 3369'!$F$8</definedName>
    <definedName name="Model_Name" localSheetId="7">'KS C 9610-6-3 KS C 9610-6-1'!$F$8</definedName>
    <definedName name="Model_Name" localSheetId="6">'KS C 9610-6-4 KS C 9610-6-2'!$F$8</definedName>
    <definedName name="Model_Name" localSheetId="14">'KS C 9800-3'!$F$8</definedName>
    <definedName name="Model_Name" localSheetId="5">'KS C 9814-1 KS C 9814-2'!$F$8</definedName>
    <definedName name="Model_Name" localSheetId="11">'KS C 9814-1 KS C 9814-2 (2)'!$F$8</definedName>
    <definedName name="Model_Name" localSheetId="23">'KS C 9815 KS C 9547'!$F$8</definedName>
    <definedName name="Model_Name" localSheetId="4">'KS C 9832 KS C 9835'!$F$8</definedName>
    <definedName name="Model_Name" localSheetId="25">'KS C 9992'!$F$8</definedName>
    <definedName name="Model_Name" localSheetId="27">'KS C IEC 60255-26'!$F$8</definedName>
    <definedName name="Model_Name" localSheetId="20">'KS C IEC 60947-1'!$F$8</definedName>
    <definedName name="Model_Name" localSheetId="22">'KS C IEC 60947-2'!$F$8</definedName>
    <definedName name="Model_Name" localSheetId="21">'KS C IEC 60947-4-1'!$F$8</definedName>
    <definedName name="Model_Name" localSheetId="28">'KS X 3124'!$F$8</definedName>
    <definedName name="Model_Name" localSheetId="24">'KS X 3124 KS X NEW'!$F$8</definedName>
    <definedName name="Model_Name" localSheetId="16">'KS X 3143 KS C 9814-2'!$F$8</definedName>
    <definedName name="Model_Name" localSheetId="15">'Marine DNVGL'!$F$8</definedName>
    <definedName name="NETWORK_CAT" localSheetId="8">'EN 55032 EN 55035'!$F$40</definedName>
    <definedName name="NETWORK_CAT" localSheetId="13">'EN 60601-1-2'!$F$40</definedName>
    <definedName name="NETWORK_CAT" localSheetId="4">'KS C 9832 KS C 9835'!$F$39</definedName>
    <definedName name="NETWORK_SPEED" localSheetId="9">'EN 301 489-1'!$F$40</definedName>
    <definedName name="NETWORK_SPEED" localSheetId="8">'EN 55032 EN 55035'!$F$41</definedName>
    <definedName name="NETWORK_SPEED" localSheetId="13">'EN 60601-1-2'!$F$41</definedName>
    <definedName name="NETWORK_SPEED" localSheetId="4">'KS C 9832 KS C 9835'!$F$40</definedName>
    <definedName name="No_01" localSheetId="0">Main!$B$5</definedName>
    <definedName name="No_02" localSheetId="0">Main!$B$6</definedName>
    <definedName name="No_03" localSheetId="0">Main!$B$7</definedName>
    <definedName name="No_04" localSheetId="0">Main!$B$8</definedName>
    <definedName name="No_05" localSheetId="0">Main!$B$9</definedName>
    <definedName name="No_06" localSheetId="0">Main!$B$10</definedName>
    <definedName name="No_07" localSheetId="0">Main!$B$11</definedName>
    <definedName name="No_08" localSheetId="0">Main!$B$12</definedName>
    <definedName name="No_09" localSheetId="0">Main!$B$13</definedName>
    <definedName name="No_10" localSheetId="0">Main!$B$14</definedName>
    <definedName name="OBSERVATION" localSheetId="9">'EN 301 489-1'!$F$39</definedName>
    <definedName name="OBSERVATION" localSheetId="8">'EN 55032 EN 55035'!$F$39</definedName>
    <definedName name="OBSERVATION" localSheetId="13">'EN 60601-1-2'!$F$39</definedName>
    <definedName name="OBSERVATION" localSheetId="4">'KS C 9832 KS C 9835'!$F$38</definedName>
    <definedName name="OFFEAR" localSheetId="4">'KS C 9832 KS C 9835'!$F$42</definedName>
    <definedName name="ONEAR" localSheetId="4">'KS C 9832 KS C 9835'!$F$41</definedName>
    <definedName name="OPERATING_MODE" localSheetId="9">'EN 301 489-1'!$B$54:$K$55</definedName>
    <definedName name="OPERATING_MODE" localSheetId="8">'EN 55032 EN 55035'!$B$54:$K$55</definedName>
    <definedName name="OPERATING_MODE" localSheetId="13">'EN 60601-1-2'!$B$54:$K$55</definedName>
    <definedName name="OPERATING_MODE" localSheetId="10">'EN IEC 55014-1 EN IEC 55014-2'!$B$50:$K$51</definedName>
    <definedName name="OPERATING_MODE" localSheetId="12">'FCC Part 15 Subpart B'!$B$40:$K$41</definedName>
    <definedName name="OPERATING_MODE" localSheetId="18">'KN 50 KN 51'!$B$51:$K$52</definedName>
    <definedName name="OPERATING_MODE" localSheetId="17">'KN 61131-2'!$B$47:$K$48</definedName>
    <definedName name="OPERATING_MODE" localSheetId="26">'KS B ISO 8102-1 KS B ISO 8102-2'!$B$44:$K$45</definedName>
    <definedName name="OPERATING_MODE" localSheetId="19">'KS C 3369'!$B$39:$K$40</definedName>
    <definedName name="OPERATING_MODE" localSheetId="7">'KS C 9610-6-3 KS C 9610-6-1'!$B$46:$K$47</definedName>
    <definedName name="OPERATING_MODE" localSheetId="6">'KS C 9610-6-4 KS C 9610-6-2'!$B$45:$K$46</definedName>
    <definedName name="OPERATING_MODE" localSheetId="14">'KS C 9800-3'!$B$56:$K$57</definedName>
    <definedName name="OPERATING_MODE" localSheetId="5">'KS C 9814-1 KS C 9814-2'!$B$51:$K$52</definedName>
    <definedName name="OPERATING_MODE" localSheetId="11">'KS C 9814-1 KS C 9814-2 (2)'!$B$51:$K$52</definedName>
    <definedName name="OPERATING_MODE" localSheetId="23">'KS C 9815 KS C 9547'!$B$52:$K$53</definedName>
    <definedName name="OPERATING_MODE" localSheetId="4">'KS C 9832 KS C 9835'!$B$53:$K$54</definedName>
    <definedName name="OPERATING_MODE" localSheetId="25">'KS C 9992'!$B$44:$K$45</definedName>
    <definedName name="OPERATING_MODE" localSheetId="27">'KS C IEC 60255-26'!$B$48:$K$49</definedName>
    <definedName name="OPERATING_MODE" localSheetId="20">'KS C IEC 60947-1'!$B$45:$K$46</definedName>
    <definedName name="OPERATING_MODE" localSheetId="22">'KS C IEC 60947-2'!$B$42:$K$43</definedName>
    <definedName name="OPERATING_MODE" localSheetId="21">'KS C IEC 60947-4-1'!$B$42:$K$43</definedName>
    <definedName name="OPERATING_MODE" localSheetId="28">'KS X 3124'!$B$47:$K$48</definedName>
    <definedName name="OPERATING_MODE" localSheetId="24">'KS X 3124 KS X NEW'!$B$46:$K$47</definedName>
    <definedName name="OPERATING_MODE" localSheetId="16">'KS X 3143 KS C 9814-2'!$B$48:$K$49</definedName>
    <definedName name="OPERATING_MODE" localSheetId="15">'Marine DNVGL'!$B$44:$K$45</definedName>
    <definedName name="OPERATING_MODE_COMMENT" localSheetId="9">'EN 301 489-1'!$B$56</definedName>
    <definedName name="OPERATING_MODE_COMMENT" localSheetId="8">'EN 55032 EN 55035'!$B$56</definedName>
    <definedName name="OPERATING_MODE_COMMENT" localSheetId="13">'EN 60601-1-2'!$B$56</definedName>
    <definedName name="OPERATING_MODE_COMMENT" localSheetId="10">'EN IEC 55014-1 EN IEC 55014-2'!$B$52</definedName>
    <definedName name="OPERATING_MODE_COMMENT" localSheetId="12">'FCC Part 15 Subpart B'!$B$42</definedName>
    <definedName name="OPERATING_MODE_COMMENT" localSheetId="18">'KN 50 KN 51'!$B$53</definedName>
    <definedName name="OPERATING_MODE_COMMENT" localSheetId="17">'KN 61131-2'!$B$49</definedName>
    <definedName name="OPERATING_MODE_COMMENT" localSheetId="26">'KS B ISO 8102-1 KS B ISO 8102-2'!$B$46</definedName>
    <definedName name="OPERATING_MODE_COMMENT" localSheetId="19">'KS C 3369'!$B$41</definedName>
    <definedName name="OPERATING_MODE_COMMENT" localSheetId="7">'KS C 9610-6-3 KS C 9610-6-1'!$B$48</definedName>
    <definedName name="OPERATING_MODE_COMMENT" localSheetId="6">'KS C 9610-6-4 KS C 9610-6-2'!$B$47</definedName>
    <definedName name="OPERATING_MODE_COMMENT" localSheetId="14">'KS C 9800-3'!$B$58</definedName>
    <definedName name="OPERATING_MODE_COMMENT" localSheetId="5">'KS C 9814-1 KS C 9814-2'!$B$53</definedName>
    <definedName name="OPERATING_MODE_COMMENT" localSheetId="11">'KS C 9814-1 KS C 9814-2 (2)'!$B$53</definedName>
    <definedName name="OPERATING_MODE_COMMENT" localSheetId="23">'KS C 9815 KS C 9547'!$B$54</definedName>
    <definedName name="OPERATING_MODE_COMMENT" localSheetId="4">'KS C 9832 KS C 9835'!$B$55</definedName>
    <definedName name="OPERATING_MODE_COMMENT" localSheetId="25">'KS C 9992'!$B$46</definedName>
    <definedName name="OPERATING_MODE_COMMENT" localSheetId="27">'KS C IEC 60255-26'!$B$50</definedName>
    <definedName name="OPERATING_MODE_COMMENT" localSheetId="20">'KS C IEC 60947-1'!$B$47</definedName>
    <definedName name="OPERATING_MODE_COMMENT" localSheetId="22">'KS C IEC 60947-2'!$B$44</definedName>
    <definedName name="OPERATING_MODE_COMMENT" localSheetId="21">'KS C IEC 60947-4-1'!$B$44</definedName>
    <definedName name="OPERATING_MODE_COMMENT" localSheetId="28">'KS X 3124'!$B$49</definedName>
    <definedName name="OPERATING_MODE_COMMENT" localSheetId="24">'KS X 3124 KS X NEW'!$B$48</definedName>
    <definedName name="OPERATING_MODE_COMMENT" localSheetId="16">'KS X 3143 KS C 9814-2'!$B$50</definedName>
    <definedName name="OPERATING_MODE_COMMENT" localSheetId="15">'Marine DNVGL'!$B$46</definedName>
    <definedName name="Order_No" localSheetId="9">'EN 301 489-1'!$C$5</definedName>
    <definedName name="Order_No" localSheetId="8">'EN 55032 EN 55035'!$C$5</definedName>
    <definedName name="Order_No" localSheetId="13">'EN 60601-1-2'!$C$5</definedName>
    <definedName name="Order_No" localSheetId="10">'EN IEC 55014-1 EN IEC 55014-2'!$C$5</definedName>
    <definedName name="Order_No" localSheetId="12">'FCC Part 15 Subpart B'!$C$5</definedName>
    <definedName name="Order_No" localSheetId="18">'KN 50 KN 51'!$C$5</definedName>
    <definedName name="Order_No" localSheetId="17">'KN 61131-2'!$C$5</definedName>
    <definedName name="Order_No" localSheetId="26">'KS B ISO 8102-1 KS B ISO 8102-2'!$C$5</definedName>
    <definedName name="Order_No" localSheetId="19">'KS C 3369'!$C$5</definedName>
    <definedName name="Order_No" localSheetId="7">'KS C 9610-6-3 KS C 9610-6-1'!$C$5</definedName>
    <definedName name="Order_No" localSheetId="6">'KS C 9610-6-4 KS C 9610-6-2'!$C$5</definedName>
    <definedName name="Order_No" localSheetId="14">'KS C 9800-3'!$C$5</definedName>
    <definedName name="Order_No" localSheetId="5">'KS C 9814-1 KS C 9814-2'!$C$5</definedName>
    <definedName name="Order_No" localSheetId="11">'KS C 9814-1 KS C 9814-2 (2)'!$C$5</definedName>
    <definedName name="Order_No" localSheetId="23">'KS C 9815 KS C 9547'!$C$5</definedName>
    <definedName name="Order_No" localSheetId="4">'KS C 9832 KS C 9835'!$C$5</definedName>
    <definedName name="Order_No" localSheetId="25">'KS C 9992'!$C$5</definedName>
    <definedName name="Order_No" localSheetId="27">'KS C IEC 60255-26'!$C$5</definedName>
    <definedName name="Order_No" localSheetId="20">'KS C IEC 60947-1'!$C$5</definedName>
    <definedName name="Order_No" localSheetId="22">'KS C IEC 60947-2'!$C$5</definedName>
    <definedName name="Order_No" localSheetId="21">'KS C IEC 60947-4-1'!$C$5</definedName>
    <definedName name="Order_No" localSheetId="28">'KS X 3124'!$C$5</definedName>
    <definedName name="Order_No" localSheetId="24">'KS X 3124 KS X NEW'!$C$5</definedName>
    <definedName name="Order_No" localSheetId="16">'KS X 3143 KS C 9814-2'!$C$5</definedName>
    <definedName name="Order_No" localSheetId="15">'Marine DNVGL'!$C$5</definedName>
    <definedName name="OrderNo_01" localSheetId="0">Main!$C$5</definedName>
    <definedName name="OrderNo_02" localSheetId="0">Main!$C$6</definedName>
    <definedName name="OrderNo_03" localSheetId="0">Main!$C$7</definedName>
    <definedName name="OrderNo_04" localSheetId="0">Main!$C$8</definedName>
    <definedName name="OrderNo_05" localSheetId="0">Main!$C$9</definedName>
    <definedName name="OrderNo_06" localSheetId="0">Main!$C$10</definedName>
    <definedName name="OrderNo_07" localSheetId="0">Main!$C$11</definedName>
    <definedName name="OrderNo_08" localSheetId="0">Main!$C$12</definedName>
    <definedName name="OrderNo_09" localSheetId="0">Main!$C$13</definedName>
    <definedName name="OrderNo_10" localSheetId="0">Main!$C$14</definedName>
    <definedName name="OUTCDVE_BASE" localSheetId="4">'KS C 9832 KS C 9835'!$A$125:$L$139</definedName>
    <definedName name="OUTCDVE_CHECK" localSheetId="4">'KS C 9832 KS C 9835'!$C$16</definedName>
    <definedName name="OUTCDVE_COMMENTS" localSheetId="4">'KS C 9832 KS C 9835'!$B$138:$K$138</definedName>
    <definedName name="OUTCDVE_ENV" localSheetId="4">'KS C 9832 KS C 9835'!$B$130:$K$131</definedName>
    <definedName name="OUTCDVE_INSTRUMENTS" localSheetId="4">'KS C 9832 KS C 9835'!$B$133:$K$135</definedName>
    <definedName name="OUTCDVE_LOCATION" localSheetId="4">'KS C 9832 KS C 9835'!$C$128</definedName>
    <definedName name="OUTCDVE_Remarks" localSheetId="4">'KS C 9832 KS C 9835'!$K$16</definedName>
    <definedName name="PMV1_EFT" localSheetId="22">'KS C IEC 60947-2'!$B$199</definedName>
    <definedName name="PMV1_EFT_RESULT" localSheetId="22">'KS C IEC 60947-2'!$B$200:$K$204</definedName>
    <definedName name="PMV1_ESD" localSheetId="22">'KS C IEC 60947-2'!$B$120</definedName>
    <definedName name="PMV1_ESD_RESULT" localSheetId="22">'KS C IEC 60947-2'!$B$121:$K$125</definedName>
    <definedName name="PMV1_SURGE" localSheetId="22">'KS C IEC 60947-2'!$B$230</definedName>
    <definedName name="PMV1_SURGE_RESULT" localSheetId="22">'KS C IEC 60947-2'!$B$231:$K$235</definedName>
    <definedName name="PMV2_RS" localSheetId="22">'KS C IEC 60947-2'!$B$149</definedName>
    <definedName name="PMV2_RS_RESULT" localSheetId="22">'KS C IEC 60947-2'!$B$150:$K$167</definedName>
    <definedName name="PMV3_CS" localSheetId="22">'KS C IEC 60947-2'!$B$267</definedName>
    <definedName name="PMV3_CS_RESULT" localSheetId="22">'KS C IEC 60947-2'!$B$268:$K$290</definedName>
    <definedName name="Portable_equipment" localSheetId="28">'KS X 3124'!$J$35</definedName>
    <definedName name="Portable_equipment" localSheetId="24">'KS X 3124 KS X NEW'!$J$35</definedName>
    <definedName name="PRESET_01" localSheetId="0">Main!$F$5</definedName>
    <definedName name="PRESET_02" localSheetId="0">Main!$F$6</definedName>
    <definedName name="PRESET_03" localSheetId="0">Main!$F$7</definedName>
    <definedName name="PRESET_04" localSheetId="0">Main!$F$8</definedName>
    <definedName name="PRESET_05" localSheetId="0">Main!$F$9</definedName>
    <definedName name="PRESET_06" localSheetId="0">Main!$F$10</definedName>
    <definedName name="PRESET_07" localSheetId="0">Main!$F$11</definedName>
    <definedName name="PRESET_08" localSheetId="0">Main!$F$12</definedName>
    <definedName name="PRESET_09" localSheetId="0">Main!$F$13</definedName>
    <definedName name="PRESET_10" localSheetId="0">Main!$F$14</definedName>
    <definedName name="_xlnm.Print_Area" localSheetId="9">'EN 301 489-1'!$A$4:$L$359</definedName>
    <definedName name="_xlnm.Print_Area" localSheetId="8">'EN 55032 EN 55035'!$A$4:$L$384</definedName>
    <definedName name="_xlnm.Print_Area" localSheetId="13">'EN 60601-1-2'!$A$4:$L$384</definedName>
    <definedName name="_xlnm.Print_Area" localSheetId="10">'EN IEC 55014-1 EN IEC 55014-2'!$A$4:$L$387</definedName>
    <definedName name="_xlnm.Print_Area" localSheetId="12">'FCC Part 15 Subpart B'!$A$4:$L$110</definedName>
    <definedName name="_xlnm.Print_Area" localSheetId="18">'KN 50 KN 51'!$A$4:$L$464</definedName>
    <definedName name="_xlnm.Print_Area" localSheetId="17">'KN 61131-2'!$A$4:$L$460</definedName>
    <definedName name="_xlnm.Print_Area" localSheetId="26">'KS B ISO 8102-1 KS B ISO 8102-2'!$A$4:$L$373</definedName>
    <definedName name="_xlnm.Print_Area" localSheetId="19">'KS C 3369'!$A$4:$L$95</definedName>
    <definedName name="_xlnm.Print_Area" localSheetId="7">'KS C 9610-6-3 KS C 9610-6-1'!$A$5:$L$337</definedName>
    <definedName name="_xlnm.Print_Area" localSheetId="6">'KS C 9610-6-4 KS C 9610-6-2'!$A$5:$L$321</definedName>
    <definedName name="_xlnm.Print_Area" localSheetId="14">'KS C 9800-3'!$A$4:$L$537</definedName>
    <definedName name="_xlnm.Print_Area" localSheetId="5">'KS C 9814-1 KS C 9814-2'!$A$4:$L$359</definedName>
    <definedName name="_xlnm.Print_Area" localSheetId="11">'KS C 9814-1 KS C 9814-2 (2)'!$A$4:$L$359</definedName>
    <definedName name="_xlnm.Print_Area" localSheetId="23">'KS C 9815 KS C 9547'!$A$5:$L$318</definedName>
    <definedName name="_xlnm.Print_Area" localSheetId="4">'KS C 9832 KS C 9835'!$A$4:$L$409</definedName>
    <definedName name="_xlnm.Print_Area" localSheetId="25">'KS C 9992'!$A$5:$L$271</definedName>
    <definedName name="_xlnm.Print_Area" localSheetId="27">'KS C IEC 60255-26'!$A$4:$L$454</definedName>
    <definedName name="_xlnm.Print_Area" localSheetId="20">'KS C IEC 60947-1'!$A$5:$L$297</definedName>
    <definedName name="_xlnm.Print_Area" localSheetId="22">'KS C IEC 60947-2'!$A$4:$L$295</definedName>
    <definedName name="_xlnm.Print_Area" localSheetId="21">'KS C IEC 60947-4-1'!$A$5:$L$225</definedName>
    <definedName name="_xlnm.Print_Area" localSheetId="28">'KS X 3124'!$A$4:$L$347</definedName>
    <definedName name="_xlnm.Print_Area" localSheetId="24">'KS X 3124 KS X NEW'!$A$4:$L$337</definedName>
    <definedName name="_xlnm.Print_Area" localSheetId="16">'KS X 3143 KS C 9814-2'!$A$4:$L$326</definedName>
    <definedName name="_xlnm.Print_Area" localSheetId="15">'Marine DNVGL'!$A$4:$L$270</definedName>
    <definedName name="_xlnm.Print_Titles" localSheetId="9">'EN 301 489-1'!$4:$5</definedName>
    <definedName name="_xlnm.Print_Titles" localSheetId="8">'EN 55032 EN 55035'!$4:$5</definedName>
    <definedName name="_xlnm.Print_Titles" localSheetId="13">'EN 60601-1-2'!$4:$5</definedName>
    <definedName name="_xlnm.Print_Titles" localSheetId="10">'EN IEC 55014-1 EN IEC 55014-2'!$5:$5</definedName>
    <definedName name="_xlnm.Print_Titles" localSheetId="12">'FCC Part 15 Subpart B'!$4:$5</definedName>
    <definedName name="_xlnm.Print_Titles" localSheetId="18">'KN 50 KN 51'!$5:$5</definedName>
    <definedName name="_xlnm.Print_Titles" localSheetId="17">'KN 61131-2'!$5:$5</definedName>
    <definedName name="_xlnm.Print_Titles" localSheetId="26">'KS B ISO 8102-1 KS B ISO 8102-2'!$5:$5</definedName>
    <definedName name="_xlnm.Print_Titles" localSheetId="19">'KS C 3369'!$4:$5</definedName>
    <definedName name="_xlnm.Print_Titles" localSheetId="7">'KS C 9610-6-3 KS C 9610-6-1'!$5:$5</definedName>
    <definedName name="_xlnm.Print_Titles" localSheetId="6">'KS C 9610-6-4 KS C 9610-6-2'!$5:$5</definedName>
    <definedName name="_xlnm.Print_Titles" localSheetId="14">'KS C 9800-3'!$5:$5</definedName>
    <definedName name="_xlnm.Print_Titles" localSheetId="5">'KS C 9814-1 KS C 9814-2'!$5:$5</definedName>
    <definedName name="_xlnm.Print_Titles" localSheetId="11">'KS C 9814-1 KS C 9814-2 (2)'!$5:$5</definedName>
    <definedName name="_xlnm.Print_Titles" localSheetId="23">'KS C 9815 KS C 9547'!$5:$5</definedName>
    <definedName name="_xlnm.Print_Titles" localSheetId="4">'KS C 9832 KS C 9835'!$4:$5</definedName>
    <definedName name="_xlnm.Print_Titles" localSheetId="25">'KS C 9992'!$5:$5</definedName>
    <definedName name="_xlnm.Print_Titles" localSheetId="27">'KS C IEC 60255-26'!$5:$5</definedName>
    <definedName name="_xlnm.Print_Titles" localSheetId="20">'KS C IEC 60947-1'!$5:$5</definedName>
    <definedName name="_xlnm.Print_Titles" localSheetId="22">'KS C IEC 60947-2'!$5:$5</definedName>
    <definedName name="_xlnm.Print_Titles" localSheetId="21">'KS C IEC 60947-4-1'!$5:$5</definedName>
    <definedName name="_xlnm.Print_Titles" localSheetId="28">'KS X 3124'!$4:$5</definedName>
    <definedName name="_xlnm.Print_Titles" localSheetId="24">'KS X 3124 KS X NEW'!$4:$5</definedName>
    <definedName name="_xlnm.Print_Titles" localSheetId="16">'KS X 3143 KS C 9814-2'!$5:$5</definedName>
    <definedName name="_xlnm.Print_Titles" localSheetId="15">'Marine DNVGL'!$4:$5</definedName>
    <definedName name="Product_Name" localSheetId="9">'EN 301 489-1'!$C$9</definedName>
    <definedName name="Product_Name" localSheetId="8">'EN 55032 EN 55035'!$C$9</definedName>
    <definedName name="Product_Name" localSheetId="13">'EN 60601-1-2'!$C$9</definedName>
    <definedName name="Product_Name" localSheetId="10">'EN IEC 55014-1 EN IEC 55014-2'!$C$9</definedName>
    <definedName name="Product_Name" localSheetId="12">'FCC Part 15 Subpart B'!$C$9</definedName>
    <definedName name="Product_Name" localSheetId="18">'KN 50 KN 51'!$C$9</definedName>
    <definedName name="Product_Name" localSheetId="17">'KN 61131-2'!$C$9</definedName>
    <definedName name="Product_Name" localSheetId="26">'KS B ISO 8102-1 KS B ISO 8102-2'!$C$9</definedName>
    <definedName name="Product_Name" localSheetId="19">'KS C 3369'!$C$9</definedName>
    <definedName name="Product_Name" localSheetId="7">'KS C 9610-6-3 KS C 9610-6-1'!$C$9</definedName>
    <definedName name="Product_Name" localSheetId="6">'KS C 9610-6-4 KS C 9610-6-2'!$C$9</definedName>
    <definedName name="Product_Name" localSheetId="14">'KS C 9800-3'!$C$9</definedName>
    <definedName name="Product_Name" localSheetId="5">'KS C 9814-1 KS C 9814-2'!$C$9</definedName>
    <definedName name="Product_Name" localSheetId="11">'KS C 9814-1 KS C 9814-2 (2)'!$C$9</definedName>
    <definedName name="Product_Name" localSheetId="23">'KS C 9815 KS C 9547'!$C$9</definedName>
    <definedName name="Product_Name" localSheetId="4">'KS C 9832 KS C 9835'!$C$9</definedName>
    <definedName name="Product_Name" localSheetId="25">'KS C 9992'!$C$9</definedName>
    <definedName name="Product_Name" localSheetId="27">'KS C IEC 60255-26'!$C$9</definedName>
    <definedName name="Product_Name" localSheetId="20">'KS C IEC 60947-1'!$C$9</definedName>
    <definedName name="Product_Name" localSheetId="22">'KS C IEC 60947-2'!$C$9</definedName>
    <definedName name="Product_Name" localSheetId="21">'KS C IEC 60947-4-1'!$C$9</definedName>
    <definedName name="Product_Name" localSheetId="28">'KS X 3124'!$C$9</definedName>
    <definedName name="Product_Name" localSheetId="24">'KS X 3124 KS X NEW'!$C$9</definedName>
    <definedName name="Product_Name" localSheetId="16">'KS X 3143 KS C 9814-2'!$C$9</definedName>
    <definedName name="Product_Name" localSheetId="15">'Marine DNVGL'!$C$9</definedName>
    <definedName name="r_reviewer" localSheetId="9">'EN 301 489-1'!$I$9</definedName>
    <definedName name="r_reviewer" localSheetId="8">'EN 55032 EN 55035'!$I$9</definedName>
    <definedName name="r_reviewer" localSheetId="13">'EN 60601-1-2'!$I$9</definedName>
    <definedName name="r_reviewer" localSheetId="10">'EN IEC 55014-1 EN IEC 55014-2'!$I$9</definedName>
    <definedName name="r_reviewer" localSheetId="12">'FCC Part 15 Subpart B'!$I$9</definedName>
    <definedName name="r_reviewer" localSheetId="18">'KN 50 KN 51'!$I$9</definedName>
    <definedName name="r_reviewer" localSheetId="17">'KN 61131-2'!$I$9</definedName>
    <definedName name="r_reviewer" localSheetId="26">'KS B ISO 8102-1 KS B ISO 8102-2'!$I$9</definedName>
    <definedName name="r_reviewer" localSheetId="19">'KS C 3369'!$I$9</definedName>
    <definedName name="r_reviewer" localSheetId="7">'KS C 9610-6-3 KS C 9610-6-1'!$I$9</definedName>
    <definedName name="r_reviewer" localSheetId="6">'KS C 9610-6-4 KS C 9610-6-2'!$I$9</definedName>
    <definedName name="r_reviewer" localSheetId="14">'KS C 9800-3'!$I$9</definedName>
    <definedName name="r_reviewer" localSheetId="5">'KS C 9814-1 KS C 9814-2'!$I$9</definedName>
    <definedName name="r_reviewer" localSheetId="11">'KS C 9814-1 KS C 9814-2 (2)'!$I$9</definedName>
    <definedName name="r_reviewer" localSheetId="23">'KS C 9815 KS C 9547'!$I$9</definedName>
    <definedName name="r_reviewer" localSheetId="4">'KS C 9832 KS C 9835'!$I$9</definedName>
    <definedName name="r_reviewer" localSheetId="25">'KS C 9992'!$I$9</definedName>
    <definedName name="r_reviewer" localSheetId="27">'KS C IEC 60255-26'!$I$9</definedName>
    <definedName name="r_reviewer" localSheetId="20">'KS C IEC 60947-1'!$I$9</definedName>
    <definedName name="r_reviewer" localSheetId="22">'KS C IEC 60947-2'!$I$9</definedName>
    <definedName name="r_reviewer" localSheetId="21">'KS C IEC 60947-4-1'!$I$9</definedName>
    <definedName name="r_reviewer" localSheetId="28">'KS X 3124'!$I$9</definedName>
    <definedName name="r_reviewer" localSheetId="24">'KS X 3124 KS X NEW'!$I$9</definedName>
    <definedName name="r_reviewer" localSheetId="16">'KS X 3143 KS C 9814-2'!$I$9</definedName>
    <definedName name="r_reviewer" localSheetId="15">'Marine DNVGL'!$I$9</definedName>
    <definedName name="r_tester" localSheetId="9">'EN 301 489-1'!$I$5</definedName>
    <definedName name="r_tester" localSheetId="8">'EN 55032 EN 55035'!$I$5</definedName>
    <definedName name="r_tester" localSheetId="13">'EN 60601-1-2'!$I$5</definedName>
    <definedName name="r_tester" localSheetId="10">'EN IEC 55014-1 EN IEC 55014-2'!$I$5</definedName>
    <definedName name="r_tester" localSheetId="12">'FCC Part 15 Subpart B'!$I$5</definedName>
    <definedName name="r_tester" localSheetId="18">'KN 50 KN 51'!$I$5</definedName>
    <definedName name="r_tester" localSheetId="17">'KN 61131-2'!$I$5</definedName>
    <definedName name="r_tester" localSheetId="26">'KS B ISO 8102-1 KS B ISO 8102-2'!$I$5</definedName>
    <definedName name="r_tester" localSheetId="19">'KS C 3369'!$I$5</definedName>
    <definedName name="r_tester" localSheetId="7">'KS C 9610-6-3 KS C 9610-6-1'!$I$5</definedName>
    <definedName name="r_tester" localSheetId="6">'KS C 9610-6-4 KS C 9610-6-2'!$I$5</definedName>
    <definedName name="r_tester" localSheetId="14">'KS C 9800-3'!$I$5</definedName>
    <definedName name="r_tester" localSheetId="5">'KS C 9814-1 KS C 9814-2'!$I$5</definedName>
    <definedName name="r_tester" localSheetId="11">'KS C 9814-1 KS C 9814-2 (2)'!$I$5</definedName>
    <definedName name="r_tester" localSheetId="23">'KS C 9815 KS C 9547'!$I$5</definedName>
    <definedName name="r_tester" localSheetId="4">'KS C 9832 KS C 9835'!$I$5</definedName>
    <definedName name="r_tester" localSheetId="25">'KS C 9992'!$I$5</definedName>
    <definedName name="r_tester" localSheetId="27">'KS C IEC 60255-26'!$I$5</definedName>
    <definedName name="r_tester" localSheetId="20">'KS C IEC 60947-1'!$I$5</definedName>
    <definedName name="r_tester" localSheetId="22">'KS C IEC 60947-2'!$I$5</definedName>
    <definedName name="r_tester" localSheetId="21">'KS C IEC 60947-4-1'!$I$5</definedName>
    <definedName name="r_tester" localSheetId="28">'KS X 3124'!$I$5</definedName>
    <definedName name="r_tester" localSheetId="24">'KS X 3124 KS X NEW'!$I$5</definedName>
    <definedName name="r_tester" localSheetId="16">'KS X 3143 KS C 9814-2'!$I$5</definedName>
    <definedName name="r_tester" localSheetId="15">'Marine DNVGL'!$I$5</definedName>
    <definedName name="RE_10m" localSheetId="9">'EN 301 489-1'!$F$40</definedName>
    <definedName name="RE_10m" localSheetId="8">'EN 55032 EN 55035'!$F$41</definedName>
    <definedName name="RE_10m" localSheetId="13">'EN 60601-1-2'!$F$41</definedName>
    <definedName name="RE_3m" localSheetId="9">'EN 301 489-1'!$I$40</definedName>
    <definedName name="RE_3m" localSheetId="8">'EN 55032 EN 55035'!$I$41</definedName>
    <definedName name="RE_3m" localSheetId="13">'EN 60601-1-2'!$I$41</definedName>
    <definedName name="RE_BASE" localSheetId="4">'KS C 9832 KS C 9835'!$A$140:$L$154</definedName>
    <definedName name="RE_CHECK" localSheetId="9">'EN 301 489-1'!$C$15</definedName>
    <definedName name="RE_CHECK" localSheetId="8">'EN 55032 EN 55035'!$C$16</definedName>
    <definedName name="RE_CHECK" localSheetId="13">'EN 60601-1-2'!$C$16</definedName>
    <definedName name="RE_CHECK" localSheetId="10">'EN IEC 55014-1 EN IEC 55014-2'!$C$19</definedName>
    <definedName name="RE_CHECK" localSheetId="12">'FCC Part 15 Subpart B'!$C$14</definedName>
    <definedName name="RE_CHECK" localSheetId="18">'KN 50 KN 51'!$C$16</definedName>
    <definedName name="RE_CHECK" localSheetId="17">'KN 61131-2'!$C$15</definedName>
    <definedName name="RE_CHECK" localSheetId="26">'KS B ISO 8102-1 KS B ISO 8102-2'!$C$15</definedName>
    <definedName name="RE_CHECK" localSheetId="7">'KS C 9610-6-3 KS C 9610-6-1'!$C$16</definedName>
    <definedName name="RE_CHECK" localSheetId="6">'KS C 9610-6-4 KS C 9610-6-2'!$C$15</definedName>
    <definedName name="RE_CHECK" localSheetId="14">'KS C 9800-3'!$C$16</definedName>
    <definedName name="RE_CHECK" localSheetId="5">'KS C 9814-1 KS C 9814-2'!$C$19</definedName>
    <definedName name="RE_CHECK" localSheetId="11">'KS C 9814-1 KS C 9814-2 (2)'!$C$19</definedName>
    <definedName name="RE_CHECK" localSheetId="23">'KS C 9815 KS C 9547'!$C$16</definedName>
    <definedName name="RE_CHECK" localSheetId="4">'KS C 9832 KS C 9835'!$C$17</definedName>
    <definedName name="RE_CHECK" localSheetId="25">'KS C 9992'!$C$14</definedName>
    <definedName name="RE_CHECK" localSheetId="27">'KS C IEC 60255-26'!$C$14</definedName>
    <definedName name="RE_CHECK" localSheetId="20">'KS C IEC 60947-1'!$C$14</definedName>
    <definedName name="RE_CHECK" localSheetId="22">'KS C IEC 60947-2'!$C$14</definedName>
    <definedName name="RE_CHECK" localSheetId="21">'KS C IEC 60947-4-1'!$C$14</definedName>
    <definedName name="RE_CHECK" localSheetId="28">'KS X 3124'!$C$15</definedName>
    <definedName name="RE_CHECK" localSheetId="24">'KS X 3124 KS X NEW'!$C$15</definedName>
    <definedName name="RE_CHECK" localSheetId="16">'KS X 3143 KS C 9814-2'!$C$17</definedName>
    <definedName name="RE_CHECK" localSheetId="15">'Marine DNVGL'!$C$19</definedName>
    <definedName name="RE_COMMENTS" localSheetId="9">'EN 301 489-1'!$B$118:$K$118</definedName>
    <definedName name="RE_COMMENTS" localSheetId="8">'EN 55032 EN 55035'!$B$132:$K$132</definedName>
    <definedName name="RE_COMMENTS" localSheetId="13">'EN 60601-1-2'!$B$132:$K$132</definedName>
    <definedName name="RE_COMMENTS" localSheetId="10">'EN IEC 55014-1 EN IEC 55014-2'!$B$175:$K$175</definedName>
    <definedName name="RE_COMMENTS" localSheetId="12">'FCC Part 15 Subpart B'!$B$94:$K$94</definedName>
    <definedName name="RE_COMMENTS" localSheetId="18">'KN 50 KN 51'!$B$135:$K$135</definedName>
    <definedName name="RE_COMMENTS" localSheetId="17">'KN 61131-2'!$B$116:$K$116</definedName>
    <definedName name="RE_COMMENTS" localSheetId="26">'KS B ISO 8102-1 KS B ISO 8102-2'!$B$114:$K$114</definedName>
    <definedName name="RE_COMMENTS" localSheetId="7">'KS C 9610-6-3 KS C 9610-6-1'!$B$130:$K$130</definedName>
    <definedName name="RE_COMMENTS" localSheetId="6">'KS C 9610-6-4 KS C 9610-6-2'!$B$114:$K$114</definedName>
    <definedName name="RE_COMMENTS" localSheetId="14">'KS C 9800-3'!$B$141:$K$141</definedName>
    <definedName name="RE_COMMENTS" localSheetId="5">'KS C 9814-1 KS C 9814-2'!$B$181:$K$181</definedName>
    <definedName name="RE_COMMENTS" localSheetId="11">'KS C 9814-1 KS C 9814-2 (2)'!$B$181:$K$181</definedName>
    <definedName name="RE_COMMENTS" localSheetId="23">'KS C 9815 KS C 9547'!$B$136:$K$136</definedName>
    <definedName name="RE_COMMENTS" localSheetId="4">'KS C 9832 KS C 9835'!$B$153:$K$153</definedName>
    <definedName name="RE_COMMENTS" localSheetId="25">'KS C 9992'!$B$98:$K$98</definedName>
    <definedName name="RE_COMMENTS" localSheetId="27">'KS C IEC 60255-26'!$B$102:$K$102</definedName>
    <definedName name="RE_COMMENTS" localSheetId="20">'KS C IEC 60947-1'!$B$99:$K$99</definedName>
    <definedName name="RE_COMMENTS" localSheetId="22">'KS C IEC 60947-2'!$B$96:$K$96</definedName>
    <definedName name="RE_COMMENTS" localSheetId="21">'KS C IEC 60947-4-1'!$B$96:$K$96</definedName>
    <definedName name="RE_COMMENTS" localSheetId="28">'KS X 3124'!$B$116:$K$116</definedName>
    <definedName name="RE_COMMENTS" localSheetId="24">'KS X 3124 KS X NEW'!$B$115:$K$115</definedName>
    <definedName name="RE_COMMENTS" localSheetId="16">'KS X 3143 KS C 9814-2'!$B$148:$K$148</definedName>
    <definedName name="RE_COMMENTS" localSheetId="15">'Marine DNVGL'!$B$253:$K$253</definedName>
    <definedName name="RE_ENV" localSheetId="9">'EN 301 489-1'!$B$110:$K$111</definedName>
    <definedName name="RE_ENV" localSheetId="8">'EN 55032 EN 55035'!$B$124:$K$125</definedName>
    <definedName name="RE_ENV" localSheetId="13">'EN 60601-1-2'!$B$124:$K$125</definedName>
    <definedName name="RE_ENV" localSheetId="10">'EN IEC 55014-1 EN IEC 55014-2'!$B$167:$K$168</definedName>
    <definedName name="RE_ENV" localSheetId="12">'FCC Part 15 Subpart B'!$B$86:$K$87</definedName>
    <definedName name="RE_ENV" localSheetId="18">'KN 50 KN 51'!$B$127:$K$128</definedName>
    <definedName name="RE_ENV" localSheetId="17">'KN 61131-2'!$B$108:$K$109</definedName>
    <definedName name="RE_ENV" localSheetId="26">'KS B ISO 8102-1 KS B ISO 8102-2'!$B$106:$K$107</definedName>
    <definedName name="RE_ENV" localSheetId="7">'KS C 9610-6-3 KS C 9610-6-1'!$B$122:$K$123</definedName>
    <definedName name="RE_ENV" localSheetId="6">'KS C 9610-6-4 KS C 9610-6-2'!$B$106:$K$107</definedName>
    <definedName name="RE_ENV" localSheetId="14">'KS C 9800-3'!$B$133:$K$134</definedName>
    <definedName name="RE_ENV" localSheetId="5">'KS C 9814-1 KS C 9814-2'!$B$173:$K$174</definedName>
    <definedName name="RE_ENV" localSheetId="11">'KS C 9814-1 KS C 9814-2 (2)'!$B$173:$K$174</definedName>
    <definedName name="RE_ENV" localSheetId="23">'KS C 9815 KS C 9547'!$B$128:$K$129</definedName>
    <definedName name="RE_ENV" localSheetId="4">'KS C 9832 KS C 9835'!$B$145:$K$146</definedName>
    <definedName name="RE_ENV" localSheetId="25">'KS C 9992'!$B$90:$K$91</definedName>
    <definedName name="RE_ENV" localSheetId="27">'KS C IEC 60255-26'!$B$94:$K$95</definedName>
    <definedName name="RE_ENV" localSheetId="20">'KS C IEC 60947-1'!$B$91:$K$92</definedName>
    <definedName name="RE_ENV" localSheetId="22">'KS C IEC 60947-2'!$B$88:$K$89</definedName>
    <definedName name="RE_ENV" localSheetId="21">'KS C IEC 60947-4-1'!$B$88:$K$89</definedName>
    <definedName name="RE_ENV" localSheetId="28">'KS X 3124'!$B$108:$K$109</definedName>
    <definedName name="RE_ENV" localSheetId="24">'KS X 3124 KS X NEW'!$B$107:$K$108</definedName>
    <definedName name="RE_ENV" localSheetId="16">'KS X 3143 KS C 9814-2'!$B$140:$K$141</definedName>
    <definedName name="RE_ENV" localSheetId="15">'Marine DNVGL'!$B$245:$K$246</definedName>
    <definedName name="RE_INSTRUMENTS" localSheetId="9">'EN 301 489-1'!$B$113:$K$115</definedName>
    <definedName name="RE_INSTRUMENTS" localSheetId="8">'EN 55032 EN 55035'!$B$127:$K$129</definedName>
    <definedName name="RE_INSTRUMENTS" localSheetId="13">'EN 60601-1-2'!$B$127:$K$129</definedName>
    <definedName name="RE_INSTRUMENTS" localSheetId="10">'EN IEC 55014-1 EN IEC 55014-2'!$B$170:$K$172</definedName>
    <definedName name="RE_INSTRUMENTS" localSheetId="12">'FCC Part 15 Subpart B'!$B$89:$K$91</definedName>
    <definedName name="RE_INSTRUMENTS" localSheetId="18">'KN 50 KN 51'!$B$130:$K$132</definedName>
    <definedName name="RE_INSTRUMENTS" localSheetId="17">'KN 61131-2'!$B$111:$K$113</definedName>
    <definedName name="RE_INSTRUMENTS" localSheetId="26">'KS B ISO 8102-1 KS B ISO 8102-2'!$B$109:$K$111</definedName>
    <definedName name="RE_INSTRUMENTS" localSheetId="7">'KS C 9610-6-3 KS C 9610-6-1'!$B$125:$K$127</definedName>
    <definedName name="RE_INSTRUMENTS" localSheetId="6">'KS C 9610-6-4 KS C 9610-6-2'!$B$109:$K$111</definedName>
    <definedName name="RE_INSTRUMENTS" localSheetId="14">'KS C 9800-3'!$B$136:$K$138</definedName>
    <definedName name="RE_INSTRUMENTS" localSheetId="5">'KS C 9814-1 KS C 9814-2'!$B$176:$K$178</definedName>
    <definedName name="RE_INSTRUMENTS" localSheetId="11">'KS C 9814-1 KS C 9814-2 (2)'!$B$176:$K$178</definedName>
    <definedName name="RE_INSTRUMENTS" localSheetId="23">'KS C 9815 KS C 9547'!$B$131:$K$133</definedName>
    <definedName name="RE_INSTRUMENTS" localSheetId="4">'KS C 9832 KS C 9835'!$B$148:$K$150</definedName>
    <definedName name="RE_INSTRUMENTS" localSheetId="25">'KS C 9992'!$B$93:$K$95</definedName>
    <definedName name="RE_INSTRUMENTS" localSheetId="27">'KS C IEC 60255-26'!$B$97:$K$99</definedName>
    <definedName name="RE_INSTRUMENTS" localSheetId="20">'KS C IEC 60947-1'!$B$94:$K$96</definedName>
    <definedName name="RE_INSTRUMENTS" localSheetId="22">'KS C IEC 60947-2'!$B$91:$K$93</definedName>
    <definedName name="RE_INSTRUMENTS" localSheetId="21">'KS C IEC 60947-4-1'!$B$91:$K$93</definedName>
    <definedName name="RE_INSTRUMENTS" localSheetId="28">'KS X 3124'!$B$111:$K$113</definedName>
    <definedName name="RE_INSTRUMENTS" localSheetId="24">'KS X 3124 KS X NEW'!$B$110:$K$112</definedName>
    <definedName name="RE_INSTRUMENTS" localSheetId="16">'KS X 3143 KS C 9814-2'!$B$143:$K$145</definedName>
    <definedName name="RE_INSTRUMENTS" localSheetId="15">'Marine DNVGL'!$B$248:$K$250</definedName>
    <definedName name="RE_LOCATION" localSheetId="9">'EN 301 489-1'!$C$108</definedName>
    <definedName name="RE_LOCATION" localSheetId="8">'EN 55032 EN 55035'!$C$122</definedName>
    <definedName name="RE_LOCATION" localSheetId="13">'EN 60601-1-2'!$C$122</definedName>
    <definedName name="RE_LOCATION" localSheetId="10">'EN IEC 55014-1 EN IEC 55014-2'!$C$165</definedName>
    <definedName name="RE_LOCATION" localSheetId="12">'FCC Part 15 Subpart B'!$C$84</definedName>
    <definedName name="RE_LOCATION" localSheetId="18">'KN 50 KN 51'!$C$125</definedName>
    <definedName name="RE_LOCATION" localSheetId="17">'KN 61131-2'!$C$106</definedName>
    <definedName name="RE_LOCATION" localSheetId="26">'KS B ISO 8102-1 KS B ISO 8102-2'!$C$104</definedName>
    <definedName name="RE_LOCATION" localSheetId="7">'KS C 9610-6-3 KS C 9610-6-1'!$C$120</definedName>
    <definedName name="RE_LOCATION" localSheetId="6">'KS C 9610-6-4 KS C 9610-6-2'!$C$104</definedName>
    <definedName name="RE_LOCATION" localSheetId="14">'KS C 9800-3'!$C$131</definedName>
    <definedName name="RE_LOCATION" localSheetId="5">'KS C 9814-1 KS C 9814-2'!$C$171</definedName>
    <definedName name="RE_LOCATION" localSheetId="11">'KS C 9814-1 KS C 9814-2 (2)'!$C$171</definedName>
    <definedName name="RE_LOCATION" localSheetId="23">'KS C 9815 KS C 9547'!$C$126</definedName>
    <definedName name="RE_LOCATION" localSheetId="4">'KS C 9832 KS C 9835'!$C$143</definedName>
    <definedName name="RE_LOCATION" localSheetId="25">'KS C 9992'!$C$88</definedName>
    <definedName name="RE_LOCATION" localSheetId="27">'KS C IEC 60255-26'!$C$92</definedName>
    <definedName name="RE_LOCATION" localSheetId="20">'KS C IEC 60947-1'!$C$89</definedName>
    <definedName name="RE_LOCATION" localSheetId="22">'KS C IEC 60947-2'!$C$86</definedName>
    <definedName name="RE_LOCATION" localSheetId="21">'KS C IEC 60947-4-1'!$C$86</definedName>
    <definedName name="RE_LOCATION" localSheetId="28">'KS X 3124'!$C$106</definedName>
    <definedName name="RE_LOCATION" localSheetId="24">'KS X 3124 KS X NEW'!$C$105</definedName>
    <definedName name="RE_LOCATION" localSheetId="16">'KS X 3143 KS C 9814-2'!$C$138</definedName>
    <definedName name="RE_LOCATION" localSheetId="15">'Marine DNVGL'!$C$243</definedName>
    <definedName name="RE_Remarks" localSheetId="9">'EN 301 489-1'!$K$15</definedName>
    <definedName name="RE_Remarks" localSheetId="8">'EN 55032 EN 55035'!$K$16</definedName>
    <definedName name="RE_Remarks" localSheetId="13">'EN 60601-1-2'!$K$16</definedName>
    <definedName name="RE_Remarks" localSheetId="10">'EN IEC 55014-1 EN IEC 55014-2'!$K$19</definedName>
    <definedName name="RE_Remarks" localSheetId="12">'FCC Part 15 Subpart B'!$K$14</definedName>
    <definedName name="RE_Remarks" localSheetId="18">'KN 50 KN 51'!$K$16</definedName>
    <definedName name="RE_Remarks" localSheetId="17">'KN 61131-2'!$K$15</definedName>
    <definedName name="RE_Remarks" localSheetId="26">'KS B ISO 8102-1 KS B ISO 8102-2'!$K$15</definedName>
    <definedName name="RE_Remarks" localSheetId="7">'KS C 9610-6-3 KS C 9610-6-1'!$K$16</definedName>
    <definedName name="RE_Remarks" localSheetId="6">'KS C 9610-6-4 KS C 9610-6-2'!$K$15</definedName>
    <definedName name="RE_Remarks" localSheetId="14">'KS C 9800-3'!$K$16</definedName>
    <definedName name="RE_Remarks" localSheetId="5">'KS C 9814-1 KS C 9814-2'!$K$19</definedName>
    <definedName name="RE_Remarks" localSheetId="11">'KS C 9814-1 KS C 9814-2 (2)'!$K$19</definedName>
    <definedName name="RE_Remarks" localSheetId="23">'KS C 9815 KS C 9547'!$K$16</definedName>
    <definedName name="RE_Remarks" localSheetId="4">'KS C 9832 KS C 9835'!$K$17</definedName>
    <definedName name="RE_Remarks" localSheetId="25">'KS C 9992'!$K$14</definedName>
    <definedName name="RE_Remarks" localSheetId="27">'KS C IEC 60255-26'!$K$14</definedName>
    <definedName name="RE_Remarks" localSheetId="20">'KS C IEC 60947-1'!$K$14</definedName>
    <definedName name="RE_Remarks" localSheetId="22">'KS C IEC 60947-2'!$K$14</definedName>
    <definedName name="RE_Remarks" localSheetId="21">'KS C IEC 60947-4-1'!$K$14</definedName>
    <definedName name="RE_Remarks" localSheetId="28">'KS X 3124'!$K$15</definedName>
    <definedName name="RE_Remarks" localSheetId="24">'KS X 3124 KS X NEW'!$K$15</definedName>
    <definedName name="RE_Remarks" localSheetId="16">'KS X 3143 KS C 9814-2'!$K$17</definedName>
    <definedName name="RE_Remarks" localSheetId="15">'Marine DNVGL'!$K$19</definedName>
    <definedName name="reviewer_list">DB!$A$2:$A$6</definedName>
    <definedName name="reviewer_list_en">DB!$B$2:$B$6</definedName>
    <definedName name="RIPPLE_CHECK" localSheetId="18">'KN 50 KN 51'!$C$24</definedName>
    <definedName name="RIPPLE_CHECK" localSheetId="17">'KN 61131-2'!$C$24</definedName>
    <definedName name="RIPPLE_CHECK" localSheetId="27">'KS C IEC 60255-26'!$C$25</definedName>
    <definedName name="RIPPLE_COMMENTS" localSheetId="27">'KS C IEC 60255-26'!$B$431</definedName>
    <definedName name="RIPPLE_ENV" localSheetId="27">'KS C IEC 60255-26'!$B$416:$K$417</definedName>
    <definedName name="RIPPLE_INSTRUMENTS" localSheetId="27">'KS C IEC 60255-26'!$B$419:$K$421</definedName>
    <definedName name="RIPPLE_LOCATION" localSheetId="27">'KS C IEC 60255-26'!$C$414</definedName>
    <definedName name="RIPPLE_MAINS" localSheetId="27">'KS C IEC 60255-26'!$B$426</definedName>
    <definedName name="RIPPLE_MAINS_RESULT" localSheetId="27">'KS C IEC 60255-26'!$B$427:$K$428</definedName>
    <definedName name="RIPPLE_Remarks" localSheetId="27">'KS C IEC 60255-26'!$K$25</definedName>
    <definedName name="RS_ACOUSTIC" localSheetId="8">'EN 55032 EN 55035'!$B$213</definedName>
    <definedName name="RS_ACOUSTIC" localSheetId="13">'EN 60601-1-2'!$B$213</definedName>
    <definedName name="RS_ACOUSTIC_RESULT" localSheetId="8">'EN 55032 EN 55035'!$B$214:$K$215</definedName>
    <definedName name="RS_ACOUSTIC_RESULT" localSheetId="13">'EN 60601-1-2'!$B$214:$K$215</definedName>
    <definedName name="RS_AQUASTIC_RESULT" localSheetId="8">'EN 55032 EN 55035'!$B$214:$K$215</definedName>
    <definedName name="RS_AQUASTIC_RESULT" localSheetId="13">'EN 60601-1-2'!$B$214:$K$215</definedName>
    <definedName name="RS_AUDIO" localSheetId="4">'KS C 9832 KS C 9835'!$B$219</definedName>
    <definedName name="RS_AUDIO_ELEC" localSheetId="4">'KS C 9832 KS C 9835'!$E$219</definedName>
    <definedName name="RS_AUDIO_OFF" localSheetId="4">'KS C 9832 KS C 9835'!$K$219</definedName>
    <definedName name="RS_AUDIO_ON" localSheetId="4">'KS C 9832 KS C 9835'!$I$219</definedName>
    <definedName name="RS_AUDIO_RESULT" localSheetId="4">'KS C 9832 KS C 9835'!$B$220:$K$224</definedName>
    <definedName name="RS_AUDIO_SOUND" localSheetId="4">'KS C 9832 KS C 9835'!$G$219</definedName>
    <definedName name="RS_BASE" localSheetId="4">'KS C 9832 KS C 9835'!$A$195:$L$243</definedName>
    <definedName name="RS_CAT4_CHECK" localSheetId="10">'EN IEC 55014-1 EN IEC 55014-2'!$D$247</definedName>
    <definedName name="RS_CAT4_CHECK" localSheetId="14">'KS C 9800-3'!$D$215</definedName>
    <definedName name="RS_CAT4_CHECK" localSheetId="5">'KS C 9814-1 KS C 9814-2'!$D$238</definedName>
    <definedName name="RS_CAT4_CHECK" localSheetId="11">'KS C 9814-1 KS C 9814-2 (2)'!$D$238</definedName>
    <definedName name="RS_CAT4_CHECK" localSheetId="23">'KS C 9815 KS C 9547'!$D$178</definedName>
    <definedName name="RS_CAT4_CHECK" localSheetId="16">'KS X 3143 KS C 9814-2'!$D$205</definedName>
    <definedName name="RS_CAT5_CHECK" localSheetId="10">'EN IEC 55014-1 EN IEC 55014-2'!$G$247</definedName>
    <definedName name="RS_CAT5_CHECK" localSheetId="14">'KS C 9800-3'!$G$215</definedName>
    <definedName name="RS_CAT5_CHECK" localSheetId="5">'KS C 9814-1 KS C 9814-2'!$G$238</definedName>
    <definedName name="RS_CAT5_CHECK" localSheetId="11">'KS C 9814-1 KS C 9814-2 (2)'!$G$238</definedName>
    <definedName name="RS_CAT5_CHECK" localSheetId="23">'KS C 9815 KS C 9547'!$G$178</definedName>
    <definedName name="RS_CAT5_CHECK" localSheetId="16">'KS X 3143 KS C 9814-2'!$G$205</definedName>
    <definedName name="RS_CHECK" localSheetId="9">'EN 301 489-1'!$C$19</definedName>
    <definedName name="RS_CHECK" localSheetId="8">'EN 55032 EN 55035'!$C$20</definedName>
    <definedName name="RS_CHECK" localSheetId="13">'EN 60601-1-2'!$C$20</definedName>
    <definedName name="RS_CHECK" localSheetId="10">'EN IEC 55014-1 EN IEC 55014-2'!$C$21</definedName>
    <definedName name="RS_CHECK" localSheetId="18">'KN 50 KN 51'!$C$19</definedName>
    <definedName name="RS_CHECK" localSheetId="17">'KN 61131-2'!$C$18</definedName>
    <definedName name="RS_CHECK" localSheetId="26">'KS B ISO 8102-1 KS B ISO 8102-2'!$C$17</definedName>
    <definedName name="RS_CHECK" localSheetId="7">'KS C 9610-6-3 KS C 9610-6-1'!$C$19</definedName>
    <definedName name="RS_CHECK" localSheetId="6">'KS C 9610-6-4 KS C 9610-6-2'!$C$18</definedName>
    <definedName name="RS_CHECK" localSheetId="14">'KS C 9800-3'!$C$20</definedName>
    <definedName name="RS_CHECK" localSheetId="5">'KS C 9814-1 KS C 9814-2'!$C$22</definedName>
    <definedName name="RS_CHECK" localSheetId="11">'KS C 9814-1 KS C 9814-2 (2)'!$C$22</definedName>
    <definedName name="RS_CHECK" localSheetId="23">'KS C 9815 KS C 9547'!$C$18</definedName>
    <definedName name="RS_CHECK" localSheetId="4">'KS C 9832 KS C 9835'!$C$20</definedName>
    <definedName name="RS_CHECK" localSheetId="25">'KS C 9992'!$C$16</definedName>
    <definedName name="RS_CHECK" localSheetId="27">'KS C IEC 60255-26'!$C$17</definedName>
    <definedName name="RS_CHECK" localSheetId="20">'KS C IEC 60947-1'!$C$16</definedName>
    <definedName name="RS_CHECK" localSheetId="22">'KS C IEC 60947-2'!$C$16</definedName>
    <definedName name="RS_CHECK" localSheetId="21">'KS C IEC 60947-4-1'!$C$16</definedName>
    <definedName name="RS_CHECK" localSheetId="28">'KS X 3124'!$C$18</definedName>
    <definedName name="RS_CHECK" localSheetId="24">'KS X 3124 KS X NEW'!$C$18</definedName>
    <definedName name="RS_CHECK" localSheetId="16">'KS X 3143 KS C 9814-2'!$C$19</definedName>
    <definedName name="RS_CHECK" localSheetId="15">'Marine DNVGL'!$C$17</definedName>
    <definedName name="RS_COMMENTS" localSheetId="9">'EN 301 489-1'!$B$198</definedName>
    <definedName name="RS_COMMENTS" localSheetId="8">'EN 55032 EN 55035'!$B$218</definedName>
    <definedName name="RS_COMMENTS" localSheetId="13">'EN 60601-1-2'!$B$218</definedName>
    <definedName name="RS_COMMENTS" localSheetId="10">'EN IEC 55014-1 EN IEC 55014-2'!$B$255</definedName>
    <definedName name="RS_COMMENTS" localSheetId="18">'KN 50 KN 51'!$B$216</definedName>
    <definedName name="RS_COMMENTS" localSheetId="17">'KN 61131-2'!$B$189</definedName>
    <definedName name="RS_COMMENTS" localSheetId="26">'KS B ISO 8102-1 KS B ISO 8102-2'!$B$178</definedName>
    <definedName name="RS_COMMENTS" localSheetId="7">'KS C 9610-6-3 KS C 9610-6-1'!$B$195</definedName>
    <definedName name="RS_COMMENTS" localSheetId="6">'KS C 9610-6-4 KS C 9610-6-2'!$B$179</definedName>
    <definedName name="RS_COMMENTS" localSheetId="14">'KS C 9800-3'!$B$223</definedName>
    <definedName name="RS_COMMENTS" localSheetId="5">'KS C 9814-1 KS C 9814-2'!$B$246</definedName>
    <definedName name="RS_COMMENTS" localSheetId="11">'KS C 9814-1 KS C 9814-2 (2)'!$B$246</definedName>
    <definedName name="RS_COMMENTS" localSheetId="23">'KS C 9815 KS C 9547'!$B$186</definedName>
    <definedName name="RS_COMMENTS" localSheetId="4">'KS C 9832 KS C 9835'!$B$242</definedName>
    <definedName name="RS_COMMENTS" localSheetId="25">'KS C 9992'!$B$148</definedName>
    <definedName name="RS_COMMENTS" localSheetId="27">'KS C IEC 60255-26'!$B$181</definedName>
    <definedName name="RS_COMMENTS" localSheetId="20">'KS C IEC 60947-1'!$B$149</definedName>
    <definedName name="RS_COMMENTS" localSheetId="22">'KS C IEC 60947-2'!$B$170</definedName>
    <definedName name="RS_COMMENTS" localSheetId="21">'KS C IEC 60947-4-1'!$B$146</definedName>
    <definedName name="RS_COMMENTS" localSheetId="28">'KS X 3124'!$B$189</definedName>
    <definedName name="RS_COMMENTS" localSheetId="24">'KS X 3124 KS X NEW'!$B$178</definedName>
    <definedName name="RS_COMMENTS" localSheetId="16">'KS X 3143 KS C 9814-2'!$B$213</definedName>
    <definedName name="RS_COMMENTS" localSheetId="15">'Marine DNVGL'!$B$213</definedName>
    <definedName name="RS_ENCLOSURE" localSheetId="9">'EN 301 489-1'!$B$190</definedName>
    <definedName name="RS_ENCLOSURE" localSheetId="8">'EN 55032 EN 55035'!$B$206</definedName>
    <definedName name="RS_ENCLOSURE" localSheetId="13">'EN 60601-1-2'!$B$206</definedName>
    <definedName name="RS_ENCLOSURE" localSheetId="10">'EN IEC 55014-1 EN IEC 55014-2'!$B$247</definedName>
    <definedName name="RS_ENCLOSURE" localSheetId="18">'KN 50 KN 51'!$B$201</definedName>
    <definedName name="RS_ENCLOSURE" localSheetId="7">'KS C 9610-6-3 KS C 9610-6-1'!$B$187</definedName>
    <definedName name="RS_ENCLOSURE" localSheetId="6">'KS C 9610-6-4 KS C 9610-6-2'!$B$171</definedName>
    <definedName name="RS_ENCLOSURE" localSheetId="14">'KS C 9800-3'!$B$215</definedName>
    <definedName name="RS_ENCLOSURE" localSheetId="5">'KS C 9814-1 KS C 9814-2'!$B$238</definedName>
    <definedName name="RS_ENCLOSURE" localSheetId="11">'KS C 9814-1 KS C 9814-2 (2)'!$B$238</definedName>
    <definedName name="RS_ENCLOSURE" localSheetId="23">'KS C 9815 KS C 9547'!$B$178</definedName>
    <definedName name="RS_ENCLOSURE" localSheetId="4">'KS C 9832 KS C 9835'!$B$212</definedName>
    <definedName name="RS_ENCLOSURE" localSheetId="25">'KS C 9992'!$B$140</definedName>
    <definedName name="RS_ENCLOSURE" localSheetId="20">'KS C IEC 60947-1'!$B$141</definedName>
    <definedName name="RS_ENCLOSURE" localSheetId="22">'KS C IEC 60947-2'!$B$145</definedName>
    <definedName name="RS_ENCLOSURE" localSheetId="21">'KS C IEC 60947-4-1'!$B$138</definedName>
    <definedName name="RS_ENCLOSURE" localSheetId="28">'KS X 3124'!$B$171</definedName>
    <definedName name="RS_ENCLOSURE" localSheetId="24">'KS X 3124 KS X NEW'!$B$170</definedName>
    <definedName name="RS_ENCLOSURE" localSheetId="16">'KS X 3143 KS C 9814-2'!$B$205</definedName>
    <definedName name="RS_ENCLOSURE" localSheetId="15">'Marine DNVGL'!$B$205</definedName>
    <definedName name="RS_ENCLOSURE_RESULT" localSheetId="9">'EN 301 489-1'!$B$191:$K$195</definedName>
    <definedName name="RS_ENCLOSURE_RESULT" localSheetId="8">'EN 55032 EN 55035'!$B$207:$K$211</definedName>
    <definedName name="RS_ENCLOSURE_RESULT" localSheetId="13">'EN 60601-1-2'!$B$207:$K$211</definedName>
    <definedName name="RS_ENCLOSURE_RESULT" localSheetId="10">'EN IEC 55014-1 EN IEC 55014-2'!$B$248:$K$252</definedName>
    <definedName name="RS_ENCLOSURE_RESULT" localSheetId="18">'KN 50 KN 51'!$B$202:$K$206</definedName>
    <definedName name="RS_ENCLOSURE_RESULT" localSheetId="7">'KS C 9610-6-3 KS C 9610-6-1'!$B$188:$K$192</definedName>
    <definedName name="RS_ENCLOSURE_RESULT" localSheetId="6">'KS C 9610-6-4 KS C 9610-6-2'!$B$172:$K$176</definedName>
    <definedName name="RS_ENCLOSURE_RESULT" localSheetId="14">'KS C 9800-3'!$B$216:$K$220</definedName>
    <definedName name="RS_ENCLOSURE_RESULT" localSheetId="5">'KS C 9814-1 KS C 9814-2'!$B$239:$K$243</definedName>
    <definedName name="RS_ENCLOSURE_RESULT" localSheetId="11">'KS C 9814-1 KS C 9814-2 (2)'!$B$239:$K$243</definedName>
    <definedName name="RS_ENCLOSURE_RESULT" localSheetId="23">'KS C 9815 KS C 9547'!$B$179:$K$183</definedName>
    <definedName name="RS_ENCLOSURE_RESULT" localSheetId="4">'KS C 9832 KS C 9835'!$B$213:$K$217</definedName>
    <definedName name="RS_ENCLOSURE_RESULT" localSheetId="25">'KS C 9992'!$B$141:$K$145</definedName>
    <definedName name="RS_ENCLOSURE_RESULT" localSheetId="20">'KS C IEC 60947-1'!$B$142:$K$146</definedName>
    <definedName name="RS_ENCLOSURE_RESULT" localSheetId="22">'KS C IEC 60947-2'!$B$146:$K$147</definedName>
    <definedName name="RS_ENCLOSURE_RESULT" localSheetId="21">'KS C IEC 60947-4-1'!$B$139:$K$143</definedName>
    <definedName name="RS_ENCLOSURE_RESULT" localSheetId="28">'KS X 3124'!$B$172:$K$176</definedName>
    <definedName name="RS_ENCLOSURE_RESULT" localSheetId="24">'KS X 3124 KS X NEW'!$B$171:$K$175</definedName>
    <definedName name="RS_ENCLOSURE_RESULT" localSheetId="16">'KS X 3143 KS C 9814-2'!$B$206:$K$210</definedName>
    <definedName name="RS_ENCLOSURE_RESULT" localSheetId="15">'Marine DNVGL'!$B$206:$K$210</definedName>
    <definedName name="RS_ENV" localSheetId="9">'EN 301 489-1'!$B$180:$K$181</definedName>
    <definedName name="RS_ENV" localSheetId="8">'EN 55032 EN 55035'!$B$194:$K$195</definedName>
    <definedName name="RS_ENV" localSheetId="13">'EN 60601-1-2'!$B$194:$K$195</definedName>
    <definedName name="RS_ENV" localSheetId="10">'EN IEC 55014-1 EN IEC 55014-2'!$B$237:$K$238</definedName>
    <definedName name="RS_ENV" localSheetId="18">'KN 50 KN 51'!$B$183:$K$184</definedName>
    <definedName name="RS_ENV" localSheetId="17">'KN 61131-2'!$B$163:$K$164</definedName>
    <definedName name="RS_ENV" localSheetId="26">'KS B ISO 8102-1 KS B ISO 8102-2'!$B$153:$K$154</definedName>
    <definedName name="RS_ENV" localSheetId="7">'KS C 9610-6-3 KS C 9610-6-1'!$B$177:$K$178</definedName>
    <definedName name="RS_ENV" localSheetId="6">'KS C 9610-6-4 KS C 9610-6-2'!$B$161:$K$162</definedName>
    <definedName name="RS_ENV" localSheetId="14">'KS C 9800-3'!$B$203:$K$204</definedName>
    <definedName name="RS_ENV" localSheetId="5">'KS C 9814-1 KS C 9814-2'!$B$228:$K$229</definedName>
    <definedName name="RS_ENV" localSheetId="11">'KS C 9814-1 KS C 9814-2 (2)'!$B$228:$K$229</definedName>
    <definedName name="RS_ENV" localSheetId="23">'KS C 9815 KS C 9547'!$B$168:$K$169</definedName>
    <definedName name="RS_ENV" localSheetId="4">'KS C 9832 KS C 9835'!$B$200:$K$201</definedName>
    <definedName name="RS_ENV" localSheetId="25">'KS C 9992'!$B$130:$K$131</definedName>
    <definedName name="RS_ENV" localSheetId="27">'KS C IEC 60255-26'!$B$149:$K$150</definedName>
    <definedName name="RS_ENV" localSheetId="20">'KS C IEC 60947-1'!$B$131:$K$132</definedName>
    <definedName name="RS_ENV" localSheetId="22">'KS C IEC 60947-2'!$B$135:$K$136</definedName>
    <definedName name="RS_ENV" localSheetId="21">'KS C IEC 60947-4-1'!$B$128:$K$129</definedName>
    <definedName name="RS_ENV" localSheetId="28">'KS X 3124'!$B$161:$K$162</definedName>
    <definedName name="RS_ENV" localSheetId="24">'KS X 3124 KS X NEW'!$B$160:$K$161</definedName>
    <definedName name="RS_ENV" localSheetId="16">'KS X 3143 KS C 9814-2'!$B$195:$K$196</definedName>
    <definedName name="RS_ENV" localSheetId="15">'Marine DNVGL'!$B$192:$K$194</definedName>
    <definedName name="RS_freq_1" localSheetId="9">'EN 301 489-1'!$H$190</definedName>
    <definedName name="RS_freq_1" localSheetId="8">'EN 55032 EN 55035'!$H$206</definedName>
    <definedName name="RS_freq_1" localSheetId="13">'EN 60601-1-2'!$H$206</definedName>
    <definedName name="RS_freq_1" localSheetId="15">'Marine DNVGL'!$H$205</definedName>
    <definedName name="RS_freq_2" localSheetId="9">'EN 301 489-1'!$J$190</definedName>
    <definedName name="RS_freq_2" localSheetId="8">'EN 55032 EN 55035'!$J$206</definedName>
    <definedName name="RS_freq_2" localSheetId="13">'EN 60601-1-2'!$J$206</definedName>
    <definedName name="RS_freq_2" localSheetId="15">'Marine DNVGL'!$J$205</definedName>
    <definedName name="RS_FREQUENCY" localSheetId="4">'KS C 9832 KS C 9835'!$B$234</definedName>
    <definedName name="RS_FREQUENCY_RESULT" localSheetId="4">'KS C 9832 KS C 9835'!$B$235:$K$239</definedName>
    <definedName name="RS_GENERAL" localSheetId="26">'KS B ISO 8102-1 KS B ISO 8102-2'!$B$163</definedName>
    <definedName name="RS_GENERAL_RESULT" localSheetId="26">'KS B ISO 8102-1 KS B ISO 8102-2'!$B$164:$K$168</definedName>
    <definedName name="RS_INDUSTRY" localSheetId="18">'KN 50 KN 51'!$D$201</definedName>
    <definedName name="RS_INDUSTRY_RESULT" localSheetId="18">'KN 50 KN 51'!$B$202:$K$206</definedName>
    <definedName name="RS_INSTRUMENTS" localSheetId="9">'EN 301 489-1'!$B$183:$K$185</definedName>
    <definedName name="RS_INSTRUMENTS" localSheetId="8">'EN 55032 EN 55035'!$B$197:$K$199</definedName>
    <definedName name="RS_INSTRUMENTS" localSheetId="13">'EN 60601-1-2'!$B$197:$K$199</definedName>
    <definedName name="RS_INSTRUMENTS" localSheetId="10">'EN IEC 55014-1 EN IEC 55014-2'!$B$240:$K$242</definedName>
    <definedName name="RS_INSTRUMENTS" localSheetId="18">'KN 50 KN 51'!$B$186:$K$188</definedName>
    <definedName name="RS_INSTRUMENTS" localSheetId="17">'KN 61131-2'!$B$166:$K$168</definedName>
    <definedName name="RS_INSTRUMENTS" localSheetId="26">'KS B ISO 8102-1 KS B ISO 8102-2'!$B$156:$K$158</definedName>
    <definedName name="RS_INSTRUMENTS" localSheetId="7">'KS C 9610-6-3 KS C 9610-6-1'!$B$180:$K$182</definedName>
    <definedName name="RS_INSTRUMENTS" localSheetId="6">'KS C 9610-6-4 KS C 9610-6-2'!$B$164:$K$166</definedName>
    <definedName name="RS_INSTRUMENTS" localSheetId="14">'KS C 9800-3'!$B$206:$K$208</definedName>
    <definedName name="RS_INSTRUMENTS" localSheetId="5">'KS C 9814-1 KS C 9814-2'!$B$231:$K$233</definedName>
    <definedName name="RS_INSTRUMENTS" localSheetId="11">'KS C 9814-1 KS C 9814-2 (2)'!$B$231:$K$233</definedName>
    <definedName name="RS_INSTRUMENTS" localSheetId="23">'KS C 9815 KS C 9547'!$B$171:$K$173</definedName>
    <definedName name="RS_INSTRUMENTS" localSheetId="4">'KS C 9832 KS C 9835'!$B$203:$K$205</definedName>
    <definedName name="RS_INSTRUMENTS" localSheetId="25">'KS C 9992'!$B$133:$K$135</definedName>
    <definedName name="RS_INSTRUMENTS" localSheetId="27">'KS C IEC 60255-26'!$B$152:$K$154</definedName>
    <definedName name="RS_INSTRUMENTS" localSheetId="20">'KS C IEC 60947-1'!$B$134:$K$136</definedName>
    <definedName name="RS_INSTRUMENTS" localSheetId="22">'KS C IEC 60947-2'!$B$138:$K$140</definedName>
    <definedName name="RS_INSTRUMENTS" localSheetId="21">'KS C IEC 60947-4-1'!$B$131:$K$133</definedName>
    <definedName name="RS_INSTRUMENTS" localSheetId="28">'KS X 3124'!$B$164:$K$166</definedName>
    <definedName name="RS_INSTRUMENTS" localSheetId="24">'KS X 3124 KS X NEW'!$B$163:$K$165</definedName>
    <definedName name="RS_INSTRUMENTS" localSheetId="16">'KS X 3143 KS C 9814-2'!$B$198:$K$200</definedName>
    <definedName name="RS_INSTRUMENTS" localSheetId="15">'Marine DNVGL'!$B$196:$K$198</definedName>
    <definedName name="RS_level_1" localSheetId="9">'EN 301 489-1'!$D$190</definedName>
    <definedName name="RS_level_1" localSheetId="8">'EN 55032 EN 55035'!$D$206</definedName>
    <definedName name="RS_level_1" localSheetId="13">'EN 60601-1-2'!$D$206</definedName>
    <definedName name="RS_level_1" localSheetId="15">'Marine DNVGL'!$D$205</definedName>
    <definedName name="RS_level_2" localSheetId="9">'EN 301 489-1'!$F$190</definedName>
    <definedName name="RS_level_2" localSheetId="8">'EN 55032 EN 55035'!$F$206</definedName>
    <definedName name="RS_level_2" localSheetId="13">'EN 60601-1-2'!$F$206</definedName>
    <definedName name="RS_level_2" localSheetId="15">'Marine DNVGL'!$F$205</definedName>
    <definedName name="RS_LOCATION" localSheetId="9">'EN 301 489-1'!$C$178</definedName>
    <definedName name="RS_LOCATION" localSheetId="8">'EN 55032 EN 55035'!$C$192</definedName>
    <definedName name="RS_LOCATION" localSheetId="13">'EN 60601-1-2'!$C$192</definedName>
    <definedName name="RS_LOCATION" localSheetId="10">'EN IEC 55014-1 EN IEC 55014-2'!$C$235</definedName>
    <definedName name="RS_LOCATION" localSheetId="18">'KN 50 KN 51'!$C$181</definedName>
    <definedName name="RS_LOCATION" localSheetId="17">'KN 61131-2'!$C$161</definedName>
    <definedName name="RS_LOCATION" localSheetId="26">'KS B ISO 8102-1 KS B ISO 8102-2'!$C$151</definedName>
    <definedName name="RS_LOCATION" localSheetId="7">'KS C 9610-6-3 KS C 9610-6-1'!$C$175</definedName>
    <definedName name="RS_LOCATION" localSheetId="6">'KS C 9610-6-4 KS C 9610-6-2'!$C$159</definedName>
    <definedName name="RS_LOCATION" localSheetId="14">'KS C 9800-3'!$C$201</definedName>
    <definedName name="RS_LOCATION" localSheetId="5">'KS C 9814-1 KS C 9814-2'!$C$226</definedName>
    <definedName name="RS_LOCATION" localSheetId="11">'KS C 9814-1 KS C 9814-2 (2)'!$C$226</definedName>
    <definedName name="RS_LOCATION" localSheetId="23">'KS C 9815 KS C 9547'!$C$166</definedName>
    <definedName name="RS_LOCATION" localSheetId="4">'KS C 9832 KS C 9835'!$C$198</definedName>
    <definedName name="RS_LOCATION" localSheetId="25">'KS C 9992'!$C$128</definedName>
    <definedName name="RS_LOCATION" localSheetId="27">'KS C IEC 60255-26'!$C$147</definedName>
    <definedName name="RS_LOCATION" localSheetId="20">'KS C IEC 60947-1'!$C$129</definedName>
    <definedName name="RS_LOCATION" localSheetId="22">'KS C IEC 60947-2'!$C$133</definedName>
    <definedName name="RS_LOCATION" localSheetId="21">'KS C IEC 60947-4-1'!$C$126</definedName>
    <definedName name="RS_LOCATION" localSheetId="28">'KS X 3124'!$C$159</definedName>
    <definedName name="RS_LOCATION" localSheetId="24">'KS X 3124 KS X NEW'!$C$158</definedName>
    <definedName name="RS_LOCATION" localSheetId="16">'KS X 3143 KS C 9814-2'!$C$193</definedName>
    <definedName name="RS_LOCATION" localSheetId="15">'Marine DNVGL'!$C$190</definedName>
    <definedName name="RS_OffEar_L0" localSheetId="9">'EN 301 489-1'!$S$194</definedName>
    <definedName name="RS_OffEar_L0" localSheetId="8">'EN 55032 EN 55035'!$S$210</definedName>
    <definedName name="RS_OffEar_L0" localSheetId="13">'EN 60601-1-2'!$S$210</definedName>
    <definedName name="RS_OffEar_L0" localSheetId="4">'KS C 9832 KS C 9835'!$S$222</definedName>
    <definedName name="RS_OffEar_L1" localSheetId="9">'EN 301 489-1'!$R$194</definedName>
    <definedName name="RS_OffEar_L1" localSheetId="8">'EN 55032 EN 55035'!$R$210</definedName>
    <definedName name="RS_OffEar_L1" localSheetId="13">'EN 60601-1-2'!$R$210</definedName>
    <definedName name="RS_OffEar_L1" localSheetId="4">'KS C 9832 KS C 9835'!$R$222</definedName>
    <definedName name="RS_OffEar_Result" localSheetId="9">'EN 301 489-1'!$T$194</definedName>
    <definedName name="RS_OffEar_Result" localSheetId="8">'EN 55032 EN 55035'!$T$210</definedName>
    <definedName name="RS_OffEar_Result" localSheetId="13">'EN 60601-1-2'!$T$210</definedName>
    <definedName name="RS_OffEar_Result" localSheetId="4">'KS C 9832 KS C 9835'!$T$222</definedName>
    <definedName name="RS_OnEar_L0" localSheetId="9">'EN 301 489-1'!$S$193</definedName>
    <definedName name="RS_OnEar_L0" localSheetId="8">'EN 55032 EN 55035'!$S$209</definedName>
    <definedName name="RS_OnEar_L0" localSheetId="13">'EN 60601-1-2'!$S$209</definedName>
    <definedName name="RS_OnEar_L0" localSheetId="4">'KS C 9832 KS C 9835'!$S$221</definedName>
    <definedName name="RS_OnEar_L1" localSheetId="9">'EN 301 489-1'!$R$193</definedName>
    <definedName name="RS_OnEar_L1" localSheetId="8">'EN 55032 EN 55035'!$R$209</definedName>
    <definedName name="RS_OnEar_L1" localSheetId="13">'EN 60601-1-2'!$R$209</definedName>
    <definedName name="RS_OnEar_L1" localSheetId="4">'KS C 9832 KS C 9835'!$R$221</definedName>
    <definedName name="RS_OnEar_Result" localSheetId="9">'EN 301 489-1'!$T$193</definedName>
    <definedName name="RS_OnEar_Result" localSheetId="8">'EN 55032 EN 55035'!$T$209</definedName>
    <definedName name="RS_OnEar_Result" localSheetId="13">'EN 60601-1-2'!$T$209</definedName>
    <definedName name="RS_OnEar_Result" localSheetId="4">'KS C 9832 KS C 9835'!$T$221</definedName>
    <definedName name="RS_RANGE1" localSheetId="17">'KN 61131-2'!$B$174</definedName>
    <definedName name="RS_RANGE1" localSheetId="27">'KS C IEC 60255-26'!$B$159</definedName>
    <definedName name="RS_RANGE1_RESULT" localSheetId="17">'KN 61131-2'!$B$175:$K$179</definedName>
    <definedName name="RS_RANGE1_RESULT" localSheetId="27">'KS C IEC 60255-26'!$B$160:$K$164</definedName>
    <definedName name="RS_RANGE2" localSheetId="17">'KN 61131-2'!$B$181</definedName>
    <definedName name="RS_RANGE2" localSheetId="27">'KS C IEC 60255-26'!$B$166</definedName>
    <definedName name="RS_RANGE2_RESULT" localSheetId="17">'KN 61131-2'!$B$182:$K$186</definedName>
    <definedName name="RS_RANGE2_RESULT" localSheetId="27">'KS C IEC 60255-26'!$B$167:$K$171</definedName>
    <definedName name="RS_Remarks" localSheetId="9">'EN 301 489-1'!$K$19</definedName>
    <definedName name="RS_Remarks" localSheetId="8">'EN 55032 EN 55035'!$K$20</definedName>
    <definedName name="RS_Remarks" localSheetId="13">'EN 60601-1-2'!$K$20</definedName>
    <definedName name="RS_Remarks" localSheetId="10">'EN IEC 55014-1 EN IEC 55014-2'!$K$21</definedName>
    <definedName name="RS_Remarks" localSheetId="18">'KN 50 KN 51'!$K$19</definedName>
    <definedName name="RS_Remarks" localSheetId="17">'KN 61131-2'!$K$18</definedName>
    <definedName name="RS_Remarks" localSheetId="26">'KS B ISO 8102-1 KS B ISO 8102-2'!$K$17</definedName>
    <definedName name="RS_Remarks" localSheetId="19">'KS C 3369'!$K$14</definedName>
    <definedName name="RS_Remarks" localSheetId="7">'KS C 9610-6-3 KS C 9610-6-1'!$K$19</definedName>
    <definedName name="RS_Remarks" localSheetId="6">'KS C 9610-6-4 KS C 9610-6-2'!$K$18</definedName>
    <definedName name="RS_Remarks" localSheetId="14">'KS C 9800-3'!$K$20</definedName>
    <definedName name="RS_Remarks" localSheetId="5">'KS C 9814-1 KS C 9814-2'!$K$22</definedName>
    <definedName name="RS_Remarks" localSheetId="11">'KS C 9814-1 KS C 9814-2 (2)'!$K$22</definedName>
    <definedName name="RS_Remarks" localSheetId="23">'KS C 9815 KS C 9547'!$K$18</definedName>
    <definedName name="RS_Remarks" localSheetId="4">'KS C 9832 KS C 9835'!$K$20</definedName>
    <definedName name="RS_Remarks" localSheetId="25">'KS C 9992'!$K$16</definedName>
    <definedName name="RS_Remarks" localSheetId="27">'KS C IEC 60255-26'!$K$17</definedName>
    <definedName name="RS_Remarks" localSheetId="20">'KS C IEC 60947-1'!$K$16</definedName>
    <definedName name="RS_Remarks" localSheetId="22">'KS C IEC 60947-2'!$K$16</definedName>
    <definedName name="RS_Remarks" localSheetId="21">'KS C IEC 60947-4-1'!$K$16</definedName>
    <definedName name="RS_Remarks" localSheetId="28">'KS X 3124'!$K$18</definedName>
    <definedName name="RS_Remarks" localSheetId="24">'KS X 3124 KS X NEW'!$K$18</definedName>
    <definedName name="RS_Remarks" localSheetId="16">'KS X 3143 KS C 9814-2'!$K$19</definedName>
    <definedName name="RS_Remarks" localSheetId="15">'Marine DNVGL'!$K$17</definedName>
    <definedName name="RS_RF" localSheetId="18">'KN 50 KN 51'!$B$208</definedName>
    <definedName name="RS_RF_RESULT" localSheetId="18">'KN 50 KN 51'!$B$209:$K$213</definedName>
    <definedName name="RS_SAFETY" localSheetId="26">'KS B ISO 8102-1 KS B ISO 8102-2'!$B$170</definedName>
    <definedName name="RS_SAFETY_RESULT" localSheetId="26">'KS B ISO 8102-1 KS B ISO 8102-2'!$B$171:$K$175</definedName>
    <definedName name="RS_SINAD" localSheetId="28">'KS X 3124'!$B$181</definedName>
    <definedName name="RS_SINAD_COMMENTS" localSheetId="28">'KS X 3124'!$B$186</definedName>
    <definedName name="RS_SINAD_RESULT" localSheetId="28">'KS X 3124'!$B$182:$K$185</definedName>
    <definedName name="RS_SOUND_LEVEL" localSheetId="4">'KS C 9832 KS C 9835'!$B$225</definedName>
    <definedName name="RS_SPOT" localSheetId="27">'KS C IEC 60255-26'!$B$173</definedName>
    <definedName name="RS_SPOT_RESULT" localSheetId="27">'KS C IEC 60255-26'!$B$174:$K$178</definedName>
    <definedName name="RS_TEL" localSheetId="4">'KS C 9832 KS C 9835'!$B$227</definedName>
    <definedName name="RS_TEL_A" localSheetId="4">'KS C 9832 KS C 9835'!$E$227</definedName>
    <definedName name="RS_TEL_B" localSheetId="4">'KS C 9832 KS C 9835'!$G$227</definedName>
    <definedName name="RS_TEL_RESULT" localSheetId="4">'KS C 9832 KS C 9835'!$B$228:$K$232</definedName>
    <definedName name="RS_WCDMA" localSheetId="28">'KS X 3124'!$B$178</definedName>
    <definedName name="RS_WCDMA_COMMENT" localSheetId="28">'KS X 3124'!$B$179</definedName>
    <definedName name="save_range" localSheetId="1">Layout!$B$4:$M$25</definedName>
    <definedName name="ST_489" localSheetId="9">'EN 301 489-1'!$P$13</definedName>
    <definedName name="STD" localSheetId="9">'EN 301 489-1'!$C$11</definedName>
    <definedName name="STD" localSheetId="8">'EN 55032 EN 55035'!$C$11</definedName>
    <definedName name="STD" localSheetId="13">'EN 60601-1-2'!$C$11</definedName>
    <definedName name="STD" localSheetId="10">'EN IEC 55014-1 EN IEC 55014-2'!$C$11</definedName>
    <definedName name="STD" localSheetId="12">'FCC Part 15 Subpart B'!$C$11</definedName>
    <definedName name="STD" localSheetId="18">'KN 50 KN 51'!$C$11</definedName>
    <definedName name="STD" localSheetId="17">'KN 61131-2'!$C$11</definedName>
    <definedName name="STD" localSheetId="26">'KS B ISO 8102-1 KS B ISO 8102-2'!$C$11</definedName>
    <definedName name="STD" localSheetId="19">'KS C 3369'!$C$11</definedName>
    <definedName name="STD" localSheetId="7">'KS C 9610-6-3 KS C 9610-6-1'!$C$11</definedName>
    <definedName name="STD" localSheetId="6">'KS C 9610-6-4 KS C 9610-6-2'!$C$11</definedName>
    <definedName name="STD" localSheetId="14">'KS C 9800-3'!$C$11</definedName>
    <definedName name="STD" localSheetId="5">'KS C 9814-1 KS C 9814-2'!$C$11</definedName>
    <definedName name="STD" localSheetId="11">'KS C 9814-1 KS C 9814-2 (2)'!$C$11</definedName>
    <definedName name="STD" localSheetId="23">'KS C 9815 KS C 9547'!$C$11</definedName>
    <definedName name="STD" localSheetId="4">'KS C 9832 KS C 9835'!$C$11</definedName>
    <definedName name="STD" localSheetId="25">'KS C 9992'!$C$11</definedName>
    <definedName name="STD" localSheetId="27">'KS C IEC 60255-26'!$C$11</definedName>
    <definedName name="STD" localSheetId="20">'KS C IEC 60947-1'!$C$11</definedName>
    <definedName name="STD" localSheetId="22">'KS C IEC 60947-2'!$C$11</definedName>
    <definedName name="STD" localSheetId="21">'KS C IEC 60947-4-1'!$C$11</definedName>
    <definedName name="STD" localSheetId="28">'KS X 3124'!$C$11</definedName>
    <definedName name="STD" localSheetId="24">'KS X 3124 KS X NEW'!$C$11</definedName>
    <definedName name="STD" localSheetId="16">'KS X 3143 KS C 9814-2'!$C$11</definedName>
    <definedName name="STD" localSheetId="15">'Marine DNVGL'!$C$11</definedName>
    <definedName name="STD_01" localSheetId="0">Main!$D$5</definedName>
    <definedName name="STD_02" localSheetId="0">Main!$D$6</definedName>
    <definedName name="STD_03" localSheetId="0">Main!$D$7</definedName>
    <definedName name="STD_04" localSheetId="0">Main!$D$8</definedName>
    <definedName name="STD_05" localSheetId="0">Main!$D$9</definedName>
    <definedName name="STD_06" localSheetId="0">Main!$D$10</definedName>
    <definedName name="STD_07" localSheetId="0">Main!$D$11</definedName>
    <definedName name="STD_08" localSheetId="0">Main!$D$12</definedName>
    <definedName name="STD_09" localSheetId="0">Main!$D$13</definedName>
    <definedName name="STD_10" localSheetId="0">Main!$D$14</definedName>
    <definedName name="STDs" localSheetId="9">'EN 301 489-1'!$G$13:$J$23</definedName>
    <definedName name="STDs" localSheetId="8">'EN 55032 EN 55035'!$G$13:$J$25</definedName>
    <definedName name="STDs" localSheetId="13">'EN 60601-1-2'!$G$13:$J$25</definedName>
    <definedName name="STDs" localSheetId="10">'EN IEC 55014-1 EN IEC 55014-2'!$H$13:$J$25</definedName>
    <definedName name="STDs" localSheetId="12">'FCC Part 15 Subpart B'!$H$13:$J$14</definedName>
    <definedName name="STDs" localSheetId="18">'KN 50 KN 51'!$H$13:$J$23</definedName>
    <definedName name="STDs" localSheetId="17">'KN 61131-2'!$H$13:$J$23</definedName>
    <definedName name="STDs" localSheetId="26">'KS B ISO 8102-1 KS B ISO 8102-2'!$H$13:$J$21</definedName>
    <definedName name="STDs" localSheetId="19">'KS C 3369'!$H$13:$J$15</definedName>
    <definedName name="STDs" localSheetId="7">'KS C 9610-6-3 KS C 9610-6-1'!$H$13:$J$24</definedName>
    <definedName name="STDs" localSheetId="6">'KS C 9610-6-4 KS C 9610-6-2'!$H$13:$J$23</definedName>
    <definedName name="STDs" localSheetId="14">'KS C 9800-3'!$H$13:$J$24</definedName>
    <definedName name="STDs" localSheetId="5">'KS C 9814-1 KS C 9814-2'!$H$13:$J$26</definedName>
    <definedName name="STDs" localSheetId="11">'KS C 9814-1 KS C 9814-2 (2)'!$H$13:$J$26</definedName>
    <definedName name="STDs" localSheetId="23">'KS C 9815 KS C 9547'!$H$13:$J$23</definedName>
    <definedName name="STDs" localSheetId="4">'KS C 9832 KS C 9835'!$H$13:$J$25</definedName>
    <definedName name="STDs" localSheetId="25">'KS C 9992'!$H$13:$J$20</definedName>
    <definedName name="STDs" localSheetId="27">'KS C IEC 60255-26'!$H$13:$J$24</definedName>
    <definedName name="STDs" localSheetId="20">'KS C IEC 60947-1'!$H$13:$J$21</definedName>
    <definedName name="STDs" localSheetId="22">'KS C IEC 60947-2'!$H$13:$J$19</definedName>
    <definedName name="STDs" localSheetId="21">'KS C IEC 60947-4-1'!$H$13:$J$19</definedName>
    <definedName name="STDs" localSheetId="28">'KS X 3124'!$H$13:$J$22</definedName>
    <definedName name="STDs" localSheetId="24">'KS X 3124 KS X NEW'!$H$13:$J$22</definedName>
    <definedName name="STDs" localSheetId="16">'KS X 3143 KS C 9814-2'!$H$13:$J$23</definedName>
    <definedName name="STDs" localSheetId="15">'Marine DNVGL'!$G$20:$J$20</definedName>
    <definedName name="SURGE_A25" localSheetId="23">'KS C 9815 KS C 9547'!$I$40</definedName>
    <definedName name="SURGE_AC" localSheetId="9">'EN 301 489-1'!$B$250</definedName>
    <definedName name="SURGE_AC" localSheetId="8">'EN 55032 EN 55035'!$B$270</definedName>
    <definedName name="SURGE_AC" localSheetId="13">'EN 60601-1-2'!$B$270</definedName>
    <definedName name="SURGE_AC" localSheetId="10">'EN IEC 55014-1 EN IEC 55014-2'!$B$305</definedName>
    <definedName name="SURGE_AC" localSheetId="18">'KN 50 KN 51'!$B$323</definedName>
    <definedName name="SURGE_AC" localSheetId="17">'KN 61131-2'!$B$270</definedName>
    <definedName name="SURGE_AC" localSheetId="26">'KS B ISO 8102-1 KS B ISO 8102-2'!$B$258</definedName>
    <definedName name="SURGE_AC" localSheetId="7">'KS C 9610-6-3 KS C 9610-6-1'!$B$242</definedName>
    <definedName name="SURGE_AC" localSheetId="6">'KS C 9610-6-4 KS C 9610-6-2'!$B$226</definedName>
    <definedName name="SURGE_AC" localSheetId="14">'KS C 9800-3'!$B$284</definedName>
    <definedName name="SURGE_AC" localSheetId="5">'KS C 9814-1 KS C 9814-2'!$B$293</definedName>
    <definedName name="SURGE_AC" localSheetId="11">'KS C 9814-1 KS C 9814-2 (2)'!$B$293</definedName>
    <definedName name="SURGE_AC" localSheetId="23">'KS C 9815 KS C 9547'!$B$233</definedName>
    <definedName name="SURGE_AC" localSheetId="4">'KS C 9832 KS C 9835'!$B$294</definedName>
    <definedName name="SURGE_AC" localSheetId="25">'KS C 9992'!$B$199</definedName>
    <definedName name="SURGE_AC" localSheetId="27">'KS C IEC 60255-26'!$B$262</definedName>
    <definedName name="SURGE_AC" localSheetId="20">'KS C IEC 60947-1'!$B$196</definedName>
    <definedName name="SURGE_AC" localSheetId="22">'KS C IEC 60947-2'!$B$224</definedName>
    <definedName name="SURGE_AC" localSheetId="21">'KS C IEC 60947-4-1'!$B$189</definedName>
    <definedName name="SURGE_AC" localSheetId="28">'KS X 3124'!$B$236</definedName>
    <definedName name="SURGE_AC" localSheetId="24">'KS X 3124 KS X NEW'!$B$229</definedName>
    <definedName name="SURGE_AC" localSheetId="16">'KS X 3143 KS C 9814-2'!$B$260</definedName>
    <definedName name="SURGE_AC" localSheetId="15">'Marine DNVGL'!$B$142</definedName>
    <definedName name="SURGE_AC_RESULT" localSheetId="9">'EN 301 489-1'!$B$251:$K$254</definedName>
    <definedName name="SURGE_AC_RESULT" localSheetId="8">'EN 55032 EN 55035'!$B$271:$K$274</definedName>
    <definedName name="SURGE_AC_RESULT" localSheetId="13">'EN 60601-1-2'!$B$271:$K$274</definedName>
    <definedName name="SURGE_AC_RESULT" localSheetId="10">'EN IEC 55014-1 EN IEC 55014-2'!$B$306:$K$309</definedName>
    <definedName name="SURGE_AC_RESULT" localSheetId="18">'KN 50 KN 51'!$B$324:$K$325</definedName>
    <definedName name="SURGE_AC_RESULT" localSheetId="17">'KN 61131-2'!$B$271:$K$272</definedName>
    <definedName name="SURGE_AC_RESULT" localSheetId="26">'KS B ISO 8102-1 KS B ISO 8102-2'!$B$259:$K$262</definedName>
    <definedName name="SURGE_AC_RESULT" localSheetId="7">'KS C 9610-6-3 KS C 9610-6-1'!$B$243:$K$246</definedName>
    <definedName name="SURGE_AC_RESULT" localSheetId="6">'KS C 9610-6-4 KS C 9610-6-2'!$B$227:$K$230</definedName>
    <definedName name="SURGE_AC_RESULT" localSheetId="14">'KS C 9800-3'!$B$285:$K$288</definedName>
    <definedName name="SURGE_AC_RESULT" localSheetId="5">'KS C 9814-1 KS C 9814-2'!$B$294:$K$297</definedName>
    <definedName name="SURGE_AC_RESULT" localSheetId="11">'KS C 9814-1 KS C 9814-2 (2)'!$B$294:$K$297</definedName>
    <definedName name="SURGE_AC_RESULT" localSheetId="23">'KS C 9815 KS C 9547'!$B$234:$K$237</definedName>
    <definedName name="SURGE_AC_RESULT" localSheetId="4">'KS C 9832 KS C 9835'!$B$295:$K$298</definedName>
    <definedName name="SURGE_AC_RESULT" localSheetId="25">'KS C 9992'!$B$200:$K$203</definedName>
    <definedName name="SURGE_AC_RESULT" localSheetId="27">'KS C IEC 60255-26'!$B$263:$K$264</definedName>
    <definedName name="SURGE_AC_RESULT" localSheetId="20">'KS C IEC 60947-1'!$B$197:$K$200</definedName>
    <definedName name="SURGE_AC_RESULT" localSheetId="22">'KS C IEC 60947-2'!$B$225:$K$228</definedName>
    <definedName name="SURGE_AC_RESULT" localSheetId="21">'KS C IEC 60947-4-1'!$B$190:$K$193</definedName>
    <definedName name="SURGE_AC_RESULT" localSheetId="28">'KS X 3124'!$B$237:$K$240</definedName>
    <definedName name="SURGE_AC_RESULT" localSheetId="24">'KS X 3124 KS X NEW'!$B$230:$K$233</definedName>
    <definedName name="SURGE_AC_RESULT" localSheetId="16">'KS X 3143 KS C 9814-2'!$B$261:$K$264</definedName>
    <definedName name="SURGE_AC_RESULT" localSheetId="15">'Marine DNVGL'!$B$143:$K$146</definedName>
    <definedName name="SURGE_AC_SAFETY" localSheetId="26">'KS B ISO 8102-1 KS B ISO 8102-2'!$B$264</definedName>
    <definedName name="SURGE_AC_SAFETY_RESULT" localSheetId="26">'KS B ISO 8102-1 KS B ISO 8102-2'!$B$265:$K$268</definedName>
    <definedName name="SURGE_ACIO" localSheetId="18">'KN 50 KN 51'!$B$335</definedName>
    <definedName name="SURGE_ACIO" localSheetId="17">'KN 61131-2'!$B$294</definedName>
    <definedName name="SURGE_ACIO_RESULT" localSheetId="18">'KN 50 KN 51'!$B$336:$K$337</definedName>
    <definedName name="SURGE_ACIO_RESULT" localSheetId="17">'KN 61131-2'!$B$295:$K$296</definedName>
    <definedName name="SURGE_ACR" localSheetId="17">'KN 61131-2'!$B$298</definedName>
    <definedName name="SURGE_ACR_RESULT" localSheetId="17">'KN 61131-2'!$B$299:$K$300</definedName>
    <definedName name="SURGE_B25" localSheetId="23">'KS C 9815 KS C 9547'!$F$40</definedName>
    <definedName name="SURGE_BASE" localSheetId="4">'KS C 9832 KS C 9835'!$A$276:$L$310</definedName>
    <definedName name="SURGE_BATT" localSheetId="18">'KN 50 KN 51'!$B$311</definedName>
    <definedName name="SURGE_BATT_RESULT" localSheetId="18">'KN 50 KN 51'!$B$312:$K$313</definedName>
    <definedName name="SURGE_CHECK" localSheetId="9">'EN 301 489-1'!$C$21</definedName>
    <definedName name="SURGE_CHECK" localSheetId="8">'EN 55032 EN 55035'!$C$22</definedName>
    <definedName name="SURGE_CHECK" localSheetId="13">'EN 60601-1-2'!$C$22</definedName>
    <definedName name="SURGE_CHECK" localSheetId="10">'EN IEC 55014-1 EN IEC 55014-2'!$C$23</definedName>
    <definedName name="SURGE_CHECK" localSheetId="18">'KN 50 KN 51'!$C$21</definedName>
    <definedName name="SURGE_CHECK" localSheetId="17">'KN 61131-2'!$C$20</definedName>
    <definedName name="SURGE_CHECK" localSheetId="26">'KS B ISO 8102-1 KS B ISO 8102-2'!$C$19</definedName>
    <definedName name="SURGE_CHECK" localSheetId="7">'KS C 9610-6-3 KS C 9610-6-1'!$C$21</definedName>
    <definedName name="SURGE_CHECK" localSheetId="6">'KS C 9610-6-4 KS C 9610-6-2'!$C$20</definedName>
    <definedName name="SURGE_CHECK" localSheetId="14">'KS C 9800-3'!$C$22</definedName>
    <definedName name="SURGE_CHECK" localSheetId="5">'KS C 9814-1 KS C 9814-2'!$C$24</definedName>
    <definedName name="SURGE_CHECK" localSheetId="11">'KS C 9814-1 KS C 9814-2 (2)'!$C$24</definedName>
    <definedName name="SURGE_CHECK" localSheetId="23">'KS C 9815 KS C 9547'!$C$20</definedName>
    <definedName name="SURGE_CHECK" localSheetId="4">'KS C 9832 KS C 9835'!$C$22</definedName>
    <definedName name="SURGE_CHECK" localSheetId="25">'KS C 9992'!$C$18</definedName>
    <definedName name="SURGE_CHECK" localSheetId="27">'KS C IEC 60255-26'!$C$20</definedName>
    <definedName name="SURGE_CHECK" localSheetId="20">'KS C IEC 60947-1'!$C$18</definedName>
    <definedName name="SURGE_CHECK" localSheetId="22">'KS C IEC 60947-2'!$C$18</definedName>
    <definedName name="SURGE_CHECK" localSheetId="21">'KS C IEC 60947-4-1'!$C$18</definedName>
    <definedName name="SURGE_CHECK" localSheetId="28">'KS X 3124'!$C$20</definedName>
    <definedName name="SURGE_CHECK" localSheetId="24">'KS X 3124 KS X NEW'!$C$20</definedName>
    <definedName name="SURGE_CHECK" localSheetId="16">'KS X 3143 KS C 9814-2'!$C$21</definedName>
    <definedName name="SURGE_CHECK" localSheetId="15">'Marine DNVGL'!$C$15</definedName>
    <definedName name="SURGE_COM" localSheetId="18">'KN 50 KN 51'!$B$319</definedName>
    <definedName name="SURGE_COM" localSheetId="17">'KN 61131-2'!$B$278</definedName>
    <definedName name="SURGE_COM_RESULT" localSheetId="17">'KN 61131-2'!$B$279:$K$280</definedName>
    <definedName name="SURGE_COMMENTS" localSheetId="9">'EN 301 489-1'!$B$261</definedName>
    <definedName name="SURGE_COMMENTS" localSheetId="8">'EN 55032 EN 55035'!$B$285</definedName>
    <definedName name="SURGE_COMMENTS" localSheetId="13">'EN 60601-1-2'!$B$285</definedName>
    <definedName name="SURGE_COMMENTS" localSheetId="10">'EN IEC 55014-1 EN IEC 55014-2'!$B$316</definedName>
    <definedName name="SURGE_COMMENTS" localSheetId="18">'KN 50 KN 51'!$B$340</definedName>
    <definedName name="SURGE_COMMENTS" localSheetId="17">'KN 61131-2'!$B$303</definedName>
    <definedName name="SURGE_COMMENTS" localSheetId="26">'KS B ISO 8102-1 KS B ISO 8102-2'!$B$291</definedName>
    <definedName name="SURGE_COMMENTS" localSheetId="7">'KS C 9610-6-3 KS C 9610-6-1'!$B$257</definedName>
    <definedName name="SURGE_COMMENTS" localSheetId="6">'KS C 9610-6-4 KS C 9610-6-2'!$B$241</definedName>
    <definedName name="SURGE_COMMENTS" localSheetId="14">'KS C 9800-3'!$B$299</definedName>
    <definedName name="SURGE_COMMENTS" localSheetId="5">'KS C 9814-1 KS C 9814-2'!$B$304</definedName>
    <definedName name="SURGE_COMMENTS" localSheetId="11">'KS C 9814-1 KS C 9814-2 (2)'!$B$304</definedName>
    <definedName name="SURGE_COMMENTS" localSheetId="23">'KS C 9815 KS C 9547'!$B$240</definedName>
    <definedName name="SURGE_COMMENTS" localSheetId="4">'KS C 9832 KS C 9835'!$B$309</definedName>
    <definedName name="SURGE_COMMENTS" localSheetId="25">'KS C 9992'!$B$214</definedName>
    <definedName name="SURGE_COMMENTS" localSheetId="27">'KS C IEC 60255-26'!$B$275</definedName>
    <definedName name="SURGE_COMMENTS" localSheetId="20">'KS C IEC 60947-1'!$B$203</definedName>
    <definedName name="SURGE_COMMENTS" localSheetId="22">'KS C IEC 60947-2'!$B$238</definedName>
    <definedName name="SURGE_COMMENTS" localSheetId="21">'KS C IEC 60947-4-1'!$B$196</definedName>
    <definedName name="SURGE_COMMENTS" localSheetId="28">'KS X 3124'!$B$253</definedName>
    <definedName name="SURGE_COMMENTS" localSheetId="24">'KS X 3124 KS X NEW'!$B$246</definedName>
    <definedName name="SURGE_COMMENTS" localSheetId="16">'KS X 3143 KS C 9814-2'!$B$271</definedName>
    <definedName name="SURGE_COMMENTS" localSheetId="15">'Marine DNVGL'!$B$153</definedName>
    <definedName name="SURGE_CONTROL" localSheetId="18">'KN 50 KN 51'!$B$327</definedName>
    <definedName name="SURGE_CONTROL_RESULT" localSheetId="18">'KN 50 KN 51'!$B$328:$K$329</definedName>
    <definedName name="SURGE_DC" localSheetId="8">'EN 55032 EN 55035'!$B$276</definedName>
    <definedName name="SURGE_DC" localSheetId="13">'EN 60601-1-2'!$B$276</definedName>
    <definedName name="SURGE_DC" localSheetId="18">'KN 50 KN 51'!$B$319</definedName>
    <definedName name="SURGE_DC" localSheetId="17">'KN 61131-2'!$B$274</definedName>
    <definedName name="SURGE_DC" localSheetId="26">'KS B ISO 8102-1 KS B ISO 8102-2'!$B$270</definedName>
    <definedName name="SURGE_DC" localSheetId="7">'KS C 9610-6-3 KS C 9610-6-1'!$B$248</definedName>
    <definedName name="SURGE_DC" localSheetId="6">'KS C 9610-6-4 KS C 9610-6-2'!$B$232</definedName>
    <definedName name="SURGE_DC" localSheetId="4">'KS C 9832 KS C 9835'!$B$300</definedName>
    <definedName name="SURGE_DC" localSheetId="25">'KS C 9992'!$B$205</definedName>
    <definedName name="SURGE_DC" localSheetId="28">'KS X 3124'!$B$242</definedName>
    <definedName name="SURGE_DC" localSheetId="24">'KS X 3124 KS X NEW'!$B$235</definedName>
    <definedName name="SURGE_DC" localSheetId="15">'Marine DNVGL'!$B$148</definedName>
    <definedName name="SURGE_DC_RESULT" localSheetId="8">'EN 55032 EN 55035'!$B$277:$K$278</definedName>
    <definedName name="SURGE_DC_RESULT" localSheetId="13">'EN 60601-1-2'!$B$277:$K$278</definedName>
    <definedName name="SURGE_DC_RESULT" localSheetId="18">'KN 50 KN 51'!$B$320:$K$321</definedName>
    <definedName name="SURGE_DC_RESULT" localSheetId="17">'KN 61131-2'!$B$275:$K$276</definedName>
    <definedName name="SURGE_DC_RESULT" localSheetId="26">'KS B ISO 8102-1 KS B ISO 8102-2'!$B$271:$K$272</definedName>
    <definedName name="SURGE_DC_RESULT" localSheetId="7">'KS C 9610-6-3 KS C 9610-6-1'!$B$249:$K$250</definedName>
    <definedName name="SURGE_DC_RESULT" localSheetId="6">'KS C 9610-6-4 KS C 9610-6-2'!$B$233:$K$234</definedName>
    <definedName name="SURGE_DC_RESULT" localSheetId="4">'KS C 9832 KS C 9835'!$B$301:$K$302</definedName>
    <definedName name="SURGE_DC_RESULT" localSheetId="25">'KS C 9992'!$B$206:$K$207</definedName>
    <definedName name="SURGE_DC_RESULT" localSheetId="28">'KS X 3124'!$B$243:$K$244</definedName>
    <definedName name="SURGE_DC_RESULT" localSheetId="24">'KS X 3124 KS X NEW'!$B$236:$K$237</definedName>
    <definedName name="SURGE_DC_RESULT" localSheetId="15">'Marine DNVGL'!$B$149:$K$150</definedName>
    <definedName name="SURGE_DC_SAFETY" localSheetId="26">'KS B ISO 8102-1 KS B ISO 8102-2'!$B$274</definedName>
    <definedName name="SURGE_DC_SAFETY_RESULT" localSheetId="26">'KS B ISO 8102-1 KS B ISO 8102-2'!$B$275:$K$276</definedName>
    <definedName name="SURGE_DCIO" localSheetId="18">'KN 50 KN 51'!$B$331</definedName>
    <definedName name="SURGE_DCIO" localSheetId="17">'KN 61131-2'!$B$282</definedName>
    <definedName name="SURGE_DCIO_RESULT" localSheetId="18">'KN 50 KN 51'!$B$332:$K$333</definedName>
    <definedName name="SURGE_DCIO_RESULT" localSheetId="17">'KN 61131-2'!$B$283:$K$284</definedName>
    <definedName name="SURGE_DCR" localSheetId="17">'KN 61131-2'!$B$286</definedName>
    <definedName name="SURGE_DCR_RESULT" localSheetId="17">'KN 61131-2'!$B$287:$K$288</definedName>
    <definedName name="SURGE_ENV" localSheetId="9">'EN 301 489-1'!$B$237:$K$238</definedName>
    <definedName name="SURGE_ENV" localSheetId="8">'EN 55032 EN 55035'!$B$257:$K$258</definedName>
    <definedName name="SURGE_ENV" localSheetId="13">'EN 60601-1-2'!$B$257:$K$258</definedName>
    <definedName name="SURGE_ENV" localSheetId="10">'EN IEC 55014-1 EN IEC 55014-2'!$B$294:$K$295</definedName>
    <definedName name="SURGE_ENV" localSheetId="18">'KN 50 KN 51'!$B$295:$K$296</definedName>
    <definedName name="SURGE_ENV" localSheetId="17">'KN 61131-2'!$B$253:$K$254</definedName>
    <definedName name="SURGE_ENV" localSheetId="26">'KS B ISO 8102-1 KS B ISO 8102-2'!$B$242:$K$243</definedName>
    <definedName name="SURGE_ENV" localSheetId="7">'KS C 9610-6-3 KS C 9610-6-1'!$B$232:$K$233</definedName>
    <definedName name="SURGE_ENV" localSheetId="6">'KS C 9610-6-4 KS C 9610-6-2'!$B$216:$K$217</definedName>
    <definedName name="SURGE_ENV" localSheetId="14">'KS C 9800-3'!$B$272:$K$273</definedName>
    <definedName name="SURGE_ENV" localSheetId="5">'KS C 9814-1 KS C 9814-2'!$B$283:$K$284</definedName>
    <definedName name="SURGE_ENV" localSheetId="11">'KS C 9814-1 KS C 9814-2 (2)'!$B$283:$K$284</definedName>
    <definedName name="SURGE_ENV" localSheetId="23">'KS C 9815 KS C 9547'!$B$223:$K$224</definedName>
    <definedName name="SURGE_ENV" localSheetId="4">'KS C 9832 KS C 9835'!$B$281:$K$282</definedName>
    <definedName name="SURGE_ENV" localSheetId="25">'KS C 9992'!$B$187:$K$188</definedName>
    <definedName name="SURGE_ENV" localSheetId="27">'KS C IEC 60255-26'!$B$252:$K$253</definedName>
    <definedName name="SURGE_ENV" localSheetId="20">'KS C IEC 60947-1'!$B$186:$K$187</definedName>
    <definedName name="SURGE_ENV" localSheetId="22">'KS C IEC 60947-2'!$B$214:$K$215</definedName>
    <definedName name="SURGE_ENV" localSheetId="21">'KS C IEC 60947-4-1'!$B$179:$K$180</definedName>
    <definedName name="SURGE_ENV" localSheetId="28">'KS X 3124'!$B$226:$K$227</definedName>
    <definedName name="SURGE_ENV" localSheetId="24">'KS X 3124 KS X NEW'!$B$217:$K$218</definedName>
    <definedName name="SURGE_ENV" localSheetId="16">'KS X 3143 KS C 9814-2'!$B$250:$K$251</definedName>
    <definedName name="SURGE_ENV" localSheetId="15">'Marine DNVGL'!$B$129:$K$130</definedName>
    <definedName name="SURGE_INSTRUMENTS" localSheetId="9">'EN 301 489-1'!$B$240:$K$242</definedName>
    <definedName name="SURGE_INSTRUMENTS" localSheetId="8">'EN 55032 EN 55035'!$B$260:$K$262</definedName>
    <definedName name="SURGE_INSTRUMENTS" localSheetId="13">'EN 60601-1-2'!$B$260:$K$262</definedName>
    <definedName name="SURGE_INSTRUMENTS" localSheetId="10">'EN IEC 55014-1 EN IEC 55014-2'!$B$297:$K$299</definedName>
    <definedName name="SURGE_INSTRUMENTS" localSheetId="18">'KN 50 KN 51'!$B$298:$K$300</definedName>
    <definedName name="SURGE_INSTRUMENTS" localSheetId="17">'KN 61131-2'!$B$256:$K$258</definedName>
    <definedName name="SURGE_INSTRUMENTS" localSheetId="26">'KS B ISO 8102-1 KS B ISO 8102-2'!$B$245:$K$247</definedName>
    <definedName name="SURGE_INSTRUMENTS" localSheetId="7">'KS C 9610-6-3 KS C 9610-6-1'!$B$235:$K$237</definedName>
    <definedName name="SURGE_INSTRUMENTS" localSheetId="6">'KS C 9610-6-4 KS C 9610-6-2'!$B$219:$K$221</definedName>
    <definedName name="SURGE_INSTRUMENTS" localSheetId="14">'KS C 9800-3'!$B$275:$K$277</definedName>
    <definedName name="SURGE_INSTRUMENTS" localSheetId="5">'KS C 9814-1 KS C 9814-2'!$B$286:$K$288</definedName>
    <definedName name="SURGE_INSTRUMENTS" localSheetId="11">'KS C 9814-1 KS C 9814-2 (2)'!$B$286:$K$288</definedName>
    <definedName name="SURGE_INSTRUMENTS" localSheetId="23">'KS C 9815 KS C 9547'!$B$226:$K$228</definedName>
    <definedName name="SURGE_INSTRUMENTS" localSheetId="4">'KS C 9832 KS C 9835'!$B$284:$K$286</definedName>
    <definedName name="SURGE_INSTRUMENTS" localSheetId="25">'KS C 9992'!$B$190:$K$192</definedName>
    <definedName name="SURGE_INSTRUMENTS" localSheetId="27">'KS C IEC 60255-26'!$B$255:$K$257</definedName>
    <definedName name="SURGE_INSTRUMENTS" localSheetId="20">'KS C IEC 60947-1'!$B$189:$K$191</definedName>
    <definedName name="SURGE_INSTRUMENTS" localSheetId="22">'KS C IEC 60947-2'!$B$217:$K$219</definedName>
    <definedName name="SURGE_INSTRUMENTS" localSheetId="21">'KS C IEC 60947-4-1'!$B$182:$K$184</definedName>
    <definedName name="SURGE_INSTRUMENTS" localSheetId="28">'KS X 3124'!$B$229:$K$231</definedName>
    <definedName name="SURGE_INSTRUMENTS" localSheetId="24">'KS X 3124 KS X NEW'!$B$220:$K$222</definedName>
    <definedName name="SURGE_INSTRUMENTS" localSheetId="16">'KS X 3143 KS C 9814-2'!$B$253:$K$255</definedName>
    <definedName name="SURGE_INSTRUMENTS" localSheetId="15">'Marine DNVGL'!$B$132:$K$134</definedName>
    <definedName name="SURGE_IO" localSheetId="18">'KN 50 KN 51'!$B$315</definedName>
    <definedName name="SURGE_IO" localSheetId="27">'KS C IEC 60255-26'!$B$270</definedName>
    <definedName name="SURGE_IO_RESULT" localSheetId="18">'KN 50 KN 51'!$B$316:$K$317</definedName>
    <definedName name="SURGE_IO_RESULT" localSheetId="27">'KS C IEC 60255-26'!$B$271:$K$272</definedName>
    <definedName name="SURGE_LOCATION" localSheetId="9">'EN 301 489-1'!$C$235</definedName>
    <definedName name="SURGE_LOCATION" localSheetId="8">'EN 55032 EN 55035'!$C$255</definedName>
    <definedName name="SURGE_LOCATION" localSheetId="13">'EN 60601-1-2'!$C$255</definedName>
    <definedName name="SURGE_LOCATION" localSheetId="10">'EN IEC 55014-1 EN IEC 55014-2'!$C$292</definedName>
    <definedName name="SURGE_LOCATION" localSheetId="18">'KN 50 KN 51'!$C$293</definedName>
    <definedName name="SURGE_LOCATION" localSheetId="17">'KN 61131-2'!$C$251</definedName>
    <definedName name="SURGE_LOCATION" localSheetId="26">'KS B ISO 8102-1 KS B ISO 8102-2'!$C$240</definedName>
    <definedName name="SURGE_LOCATION" localSheetId="7">'KS C 9610-6-3 KS C 9610-6-1'!$C$230</definedName>
    <definedName name="SURGE_LOCATION" localSheetId="6">'KS C 9610-6-4 KS C 9610-6-2'!$C$214</definedName>
    <definedName name="SURGE_LOCATION" localSheetId="14">'KS C 9800-3'!$C$270</definedName>
    <definedName name="SURGE_LOCATION" localSheetId="5">'KS C 9814-1 KS C 9814-2'!$C$281</definedName>
    <definedName name="SURGE_LOCATION" localSheetId="11">'KS C 9814-1 KS C 9814-2 (2)'!$C$281</definedName>
    <definedName name="SURGE_LOCATION" localSheetId="23">'KS C 9815 KS C 9547'!$C$221</definedName>
    <definedName name="SURGE_LOCATION" localSheetId="4">'KS C 9832 KS C 9835'!$C$279</definedName>
    <definedName name="SURGE_LOCATION" localSheetId="25">'KS C 9992'!$C$185</definedName>
    <definedName name="SURGE_LOCATION" localSheetId="27">'KS C IEC 60255-26'!$C$250</definedName>
    <definedName name="SURGE_LOCATION" localSheetId="20">'KS C IEC 60947-1'!$C$184</definedName>
    <definedName name="SURGE_LOCATION" localSheetId="22">'KS C IEC 60947-2'!$C$212</definedName>
    <definedName name="SURGE_LOCATION" localSheetId="21">'KS C IEC 60947-4-1'!$C$177</definedName>
    <definedName name="SURGE_LOCATION" localSheetId="28">'KS X 3124'!$C$224</definedName>
    <definedName name="SURGE_LOCATION" localSheetId="24">'KS X 3124 KS X NEW'!$C$215</definedName>
    <definedName name="SURGE_LOCATION" localSheetId="16">'KS X 3143 KS C 9814-2'!$C$248</definedName>
    <definedName name="SURGE_LOCATION" localSheetId="15">'Marine DNVGL'!$C$127</definedName>
    <definedName name="SURGE_MONITOR" localSheetId="26">'KS B ISO 8102-1 KS B ISO 8102-2'!$B$282</definedName>
    <definedName name="SURGE_MONITOR_RESULT" localSheetId="26">'KS B ISO 8102-1 KS B ISO 8102-2'!$B$283:$K$284</definedName>
    <definedName name="SURGE_MONITOR_SAFETY" localSheetId="26">'KS B ISO 8102-1 KS B ISO 8102-2'!$B$286</definedName>
    <definedName name="SURGE_MONITOR_SAFETY_RESULT" localSheetId="26">'KS B ISO 8102-1 KS B ISO 8102-2'!$B$287:$K$288</definedName>
    <definedName name="SURGE_Remarks" localSheetId="9">'EN 301 489-1'!$K$21</definedName>
    <definedName name="SURGE_Remarks" localSheetId="8">'EN 55032 EN 55035'!$K$22</definedName>
    <definedName name="SURGE_Remarks" localSheetId="13">'EN 60601-1-2'!$K$22</definedName>
    <definedName name="SURGE_Remarks" localSheetId="10">'EN IEC 55014-1 EN IEC 55014-2'!$K$23</definedName>
    <definedName name="SURGE_Remarks" localSheetId="18">'KN 50 KN 51'!$K$21</definedName>
    <definedName name="SURGE_Remarks" localSheetId="17">'KN 61131-2'!$K$20</definedName>
    <definedName name="SURGE_Remarks" localSheetId="26">'KS B ISO 8102-1 KS B ISO 8102-2'!$K$19</definedName>
    <definedName name="SURGE_Remarks" localSheetId="7">'KS C 9610-6-3 KS C 9610-6-1'!$K$21</definedName>
    <definedName name="SURGE_Remarks" localSheetId="6">'KS C 9610-6-4 KS C 9610-6-2'!$K$20</definedName>
    <definedName name="SURGE_Remarks" localSheetId="14">'KS C 9800-3'!$K$22</definedName>
    <definedName name="SURGE_Remarks" localSheetId="5">'KS C 9814-1 KS C 9814-2'!$K$24</definedName>
    <definedName name="SURGE_Remarks" localSheetId="11">'KS C 9814-1 KS C 9814-2 (2)'!$K$24</definedName>
    <definedName name="SURGE_Remarks" localSheetId="23">'KS C 9815 KS C 9547'!$K$20</definedName>
    <definedName name="SURGE_Remarks" localSheetId="4">'KS C 9832 KS C 9835'!$K$22</definedName>
    <definedName name="SURGE_Remarks" localSheetId="25">'KS C 9992'!$K$18</definedName>
    <definedName name="SURGE_Remarks" localSheetId="27">'KS C IEC 60255-26'!$K$20</definedName>
    <definedName name="SURGE_Remarks" localSheetId="20">'KS C IEC 60947-1'!$K$18</definedName>
    <definedName name="SURGE_Remarks" localSheetId="22">'KS C IEC 60947-2'!$K$18</definedName>
    <definedName name="SURGE_Remarks" localSheetId="21">'KS C IEC 60947-4-1'!$K$18</definedName>
    <definedName name="SURGE_Remarks" localSheetId="28">'KS X 3124'!$K$20</definedName>
    <definedName name="SURGE_Remarks" localSheetId="24">'KS X 3124 KS X NEW'!$K$20</definedName>
    <definedName name="SURGE_Remarks" localSheetId="16">'KS X 3143 KS C 9814-2'!$K$21</definedName>
    <definedName name="SURGE_Remarks" localSheetId="15">'Marine DNVGL'!$K$15</definedName>
    <definedName name="SURGE_SHIELD" localSheetId="17">'KN 61131-2'!$B$290</definedName>
    <definedName name="SURGE_SHIELD_RESULT" localSheetId="17">'KN 61131-2'!$B$291:$K$292</definedName>
    <definedName name="SURGE_SIGNAL" localSheetId="9">'EN 301 489-1'!$B$256</definedName>
    <definedName name="SURGE_SIGNAL" localSheetId="8">'EN 55032 EN 55035'!$B$280</definedName>
    <definedName name="SURGE_SIGNAL" localSheetId="13">'EN 60601-1-2'!$B$280</definedName>
    <definedName name="SURGE_SIGNAL" localSheetId="10">'EN IEC 55014-1 EN IEC 55014-2'!$B$311</definedName>
    <definedName name="SURGE_SIGNAL" localSheetId="7">'KS C 9610-6-3 KS C 9610-6-1'!$B$252</definedName>
    <definedName name="SURGE_SIGNAL" localSheetId="6">'KS C 9610-6-4 KS C 9610-6-2'!$B$236</definedName>
    <definedName name="SURGE_SIGNAL" localSheetId="14">'KS C 9800-3'!$B$294</definedName>
    <definedName name="SURGE_SIGNAL" localSheetId="5">'KS C 9814-1 KS C 9814-2'!$B$299</definedName>
    <definedName name="SURGE_SIGNAL" localSheetId="11">'KS C 9814-1 KS C 9814-2 (2)'!$B$299</definedName>
    <definedName name="SURGE_SIGNAL" localSheetId="4">'KS C 9832 KS C 9835'!$B$304</definedName>
    <definedName name="SURGE_SIGNAL" localSheetId="25">'KS C 9992'!$B$209</definedName>
    <definedName name="SURGE_SIGNAL" localSheetId="28">'KS X 3124'!$B$246</definedName>
    <definedName name="SURGE_SIGNAL" localSheetId="24">'KS X 3124 KS X NEW'!$B$239</definedName>
    <definedName name="SURGE_SIGNAL" localSheetId="16">'KS X 3143 KS C 9814-2'!$B$266</definedName>
    <definedName name="SURGE_SIGNAL_RESULT" localSheetId="9">'EN 301 489-1'!$B$257:$K$258</definedName>
    <definedName name="SURGE_SIGNAL_RESULT" localSheetId="8">'EN 55032 EN 55035'!$B$281:$K$282</definedName>
    <definedName name="SURGE_SIGNAL_RESULT" localSheetId="13">'EN 60601-1-2'!$B$281:$K$282</definedName>
    <definedName name="SURGE_SIGNAL_RESULT" localSheetId="10">'EN IEC 55014-1 EN IEC 55014-2'!$B$312:$K$313</definedName>
    <definedName name="SURGE_SIGNAL_RESULT" localSheetId="7">'KS C 9610-6-3 KS C 9610-6-1'!$B$253:$K$254</definedName>
    <definedName name="SURGE_SIGNAL_RESULT" localSheetId="6">'KS C 9610-6-4 KS C 9610-6-2'!$B$237:$K$238</definedName>
    <definedName name="SURGE_SIGNAL_RESULT" localSheetId="14">'KS C 9800-3'!$B$295:$K$296</definedName>
    <definedName name="SURGE_SIGNAL_RESULT" localSheetId="5">'KS C 9814-1 KS C 9814-2'!$B$300:$K$301</definedName>
    <definedName name="SURGE_SIGNAL_RESULT" localSheetId="11">'KS C 9814-1 KS C 9814-2 (2)'!$B$300:$K$301</definedName>
    <definedName name="SURGE_SIGNAL_RESULT" localSheetId="4">'KS C 9832 KS C 9835'!$B$305:$K$306</definedName>
    <definedName name="SURGE_SIGNAL_RESULT" localSheetId="25">'KS C 9992'!$B$210:$K$211</definedName>
    <definedName name="SURGE_SIGNAL_RESULT" localSheetId="28">'KS X 3124'!$B$247:$K$250</definedName>
    <definedName name="SURGE_SIGNAL_RESULT" localSheetId="24">'KS X 3124 KS X NEW'!$B$240:$K$243</definedName>
    <definedName name="SURGE_SIGNAL_RESULT" localSheetId="16">'KS X 3143 KS C 9814-2'!$B$267:$K$268</definedName>
    <definedName name="SURGE_SIGNAL_SAFETY" localSheetId="26">'KS B ISO 8102-1 KS B ISO 8102-2'!$B$278</definedName>
    <definedName name="SURGE_SIGNAL_SAFETY_RESULT" localSheetId="26">'KS B ISO 8102-1 KS B ISO 8102-2'!$B$279:$K$280</definedName>
    <definedName name="SURGE_TEL" localSheetId="27">'KS C IEC 60255-26'!$B$266</definedName>
    <definedName name="SURGE_TEL_RESULT" localSheetId="27">'KS C IEC 60255-26'!$B$267:$K$268</definedName>
    <definedName name="System_Config" localSheetId="10">'EN IEC 55014-1 EN IEC 55014-2'!#REF!</definedName>
    <definedName name="System_Config" localSheetId="18">'KN 50 KN 51'!$B$67:$K$69</definedName>
    <definedName name="System_Config" localSheetId="17">'KN 61131-2'!$B$63:$K$65</definedName>
    <definedName name="System_Config" localSheetId="26">'KS B ISO 8102-1 KS B ISO 8102-2'!$B$61:$K$63</definedName>
    <definedName name="System_Config" localSheetId="19">'KS C 3369'!$B$56:$K$58</definedName>
    <definedName name="System_Config" localSheetId="7">'KS C 9610-6-3 KS C 9610-6-1'!$B$62:$K$64</definedName>
    <definedName name="System_Config" localSheetId="6">'KS C 9610-6-4 KS C 9610-6-2'!$B$61:$K$63</definedName>
    <definedName name="System_Config" localSheetId="14">'KS C 9800-3'!$B$73:$K$75</definedName>
    <definedName name="System_Config" localSheetId="5">'KS C 9814-1 KS C 9814-2'!$B$68:$K$70</definedName>
    <definedName name="System_Config" localSheetId="11">'KS C 9814-1 KS C 9814-2 (2)'!$B$68:$K$70</definedName>
    <definedName name="System_Config" localSheetId="23">'KS C 9815 KS C 9547'!$B$68:$K$70</definedName>
    <definedName name="System_Config" localSheetId="4">'KS C 9832 KS C 9835'!$B$70:$K$72</definedName>
    <definedName name="System_Config" localSheetId="25">'KS C 9992'!$B$60:$K$62</definedName>
    <definedName name="System_Config" localSheetId="27">'KS C IEC 60255-26'!$B$64:$K$66</definedName>
    <definedName name="System_Config" localSheetId="20">'KS C IEC 60947-1'!$B$61:$K$63</definedName>
    <definedName name="System_Config" localSheetId="22">'KS C IEC 60947-2'!$B$58:$K$60</definedName>
    <definedName name="System_Config" localSheetId="21">'KS C IEC 60947-4-1'!$B$58:$K$60</definedName>
    <definedName name="System_Config" localSheetId="28">'KS X 3124'!$B$63:$K$65</definedName>
    <definedName name="System_Config" localSheetId="24">'KS X 3124 KS X NEW'!$B$62:$K$64</definedName>
    <definedName name="System_Config" localSheetId="16">'KS X 3143 KS C 9814-2'!$B$65:$K$67</definedName>
    <definedName name="TECH_CHANGE" localSheetId="9">'EN 301 489-1'!$F$45</definedName>
    <definedName name="TECH_CHANGE" localSheetId="8">'EN 55032 EN 55035'!$F$45</definedName>
    <definedName name="TECH_CHANGE" localSheetId="13">'EN 60601-1-2'!$F$45</definedName>
    <definedName name="TECH_CHANGE" localSheetId="10">'EN IEC 55014-1 EN IEC 55014-2'!$F$41</definedName>
    <definedName name="TECH_CHANGE" localSheetId="12">'FCC Part 15 Subpart B'!$F$31</definedName>
    <definedName name="TECH_CHANGE" localSheetId="18">'KN 50 KN 51'!$F$42</definedName>
    <definedName name="TECH_CHANGE" localSheetId="17">'KN 61131-2'!$F$38</definedName>
    <definedName name="TECH_CHANGE" localSheetId="26">'KS B ISO 8102-1 KS B ISO 8102-2'!$F$35</definedName>
    <definedName name="TECH_CHANGE" localSheetId="19">'KS C 3369'!$F$30</definedName>
    <definedName name="TECH_CHANGE" localSheetId="7">'KS C 9610-6-3 KS C 9610-6-1'!$F$37</definedName>
    <definedName name="TECH_CHANGE" localSheetId="6">'KS C 9610-6-4 KS C 9610-6-2'!$F$36</definedName>
    <definedName name="TECH_CHANGE" localSheetId="14">'KS C 9800-3'!$F$47</definedName>
    <definedName name="TECH_CHANGE" localSheetId="5">'KS C 9814-1 KS C 9814-2'!$F$42</definedName>
    <definedName name="TECH_CHANGE" localSheetId="11">'KS C 9814-1 KS C 9814-2 (2)'!$F$42</definedName>
    <definedName name="TECH_CHANGE" localSheetId="23">'KS C 9815 KS C 9547'!$F$44</definedName>
    <definedName name="TECH_CHANGE" localSheetId="4">'KS C 9832 KS C 9835'!$F$44</definedName>
    <definedName name="TECH_CHANGE" localSheetId="25">'KS C 9992'!$F$35</definedName>
    <definedName name="TECH_CHANGE" localSheetId="27">'KS C IEC 60255-26'!$E$40</definedName>
    <definedName name="TECH_CHANGE" localSheetId="20">'KS C IEC 60947-1'!$F$36</definedName>
    <definedName name="TECH_CHANGE" localSheetId="22">'KS C IEC 60947-2'!$F$33</definedName>
    <definedName name="TECH_CHANGE" localSheetId="21">'KS C IEC 60947-4-1'!$F$33</definedName>
    <definedName name="TECH_CHANGE" localSheetId="28">'KS X 3124'!$F$39</definedName>
    <definedName name="TECH_CHANGE" localSheetId="24">'KS X 3124 KS X NEW'!$F$38</definedName>
    <definedName name="TECH_CHANGE" localSheetId="16">'KS X 3143 KS C 9814-2'!$F$39</definedName>
    <definedName name="TECH_CHANGE" localSheetId="15">'Marine DNVGL'!$F$35</definedName>
    <definedName name="TECH_CHANGE_detail" localSheetId="9">'EN 301 489-1'!$G$45</definedName>
    <definedName name="TECH_CHANGE_detail" localSheetId="8">'EN 55032 EN 55035'!$G$45</definedName>
    <definedName name="TECH_CHANGE_detail" localSheetId="13">'EN 60601-1-2'!$G$45</definedName>
    <definedName name="TECH_CHANGE_detail" localSheetId="10">'EN IEC 55014-1 EN IEC 55014-2'!$G$41</definedName>
    <definedName name="TECH_CHANGE_detail" localSheetId="12">'FCC Part 15 Subpart B'!$G$31</definedName>
    <definedName name="TECH_CHANGE_detail" localSheetId="18">'KN 50 KN 51'!$G$42</definedName>
    <definedName name="TECH_CHANGE_detail" localSheetId="17">'KN 61131-2'!$G$38</definedName>
    <definedName name="TECH_CHANGE_detail" localSheetId="26">'KS B ISO 8102-1 KS B ISO 8102-2'!$G$35</definedName>
    <definedName name="TECH_CHANGE_detail" localSheetId="19">'KS C 3369'!$G$30</definedName>
    <definedName name="TECH_CHANGE_detail" localSheetId="7">'KS C 9610-6-3 KS C 9610-6-1'!$G$37</definedName>
    <definedName name="TECH_CHANGE_detail" localSheetId="6">'KS C 9610-6-4 KS C 9610-6-2'!$G$36</definedName>
    <definedName name="TECH_CHANGE_detail" localSheetId="14">'KS C 9800-3'!$G$47</definedName>
    <definedName name="TECH_CHANGE_detail" localSheetId="5">'KS C 9814-1 KS C 9814-2'!$G$42</definedName>
    <definedName name="TECH_CHANGE_detail" localSheetId="11">'KS C 9814-1 KS C 9814-2 (2)'!$G$42</definedName>
    <definedName name="TECH_CHANGE_detail" localSheetId="23">'KS C 9815 KS C 9547'!$G$44</definedName>
    <definedName name="TECH_CHANGE_detail" localSheetId="4">'KS C 9832 KS C 9835'!$G$44</definedName>
    <definedName name="TECH_CHANGE_detail" localSheetId="25">'KS C 9992'!$G$35</definedName>
    <definedName name="TECH_CHANGE_detail" localSheetId="27">'KS C IEC 60255-26'!$F$40</definedName>
    <definedName name="TECH_CHANGE_detail" localSheetId="20">'KS C IEC 60947-1'!$G$36</definedName>
    <definedName name="TECH_CHANGE_detail" localSheetId="22">'KS C IEC 60947-2'!$G$33</definedName>
    <definedName name="TECH_CHANGE_detail" localSheetId="21">'KS C IEC 60947-4-1'!$G$33</definedName>
    <definedName name="TECH_CHANGE_detail" localSheetId="28">'KS X 3124'!$G$39</definedName>
    <definedName name="TECH_CHANGE_detail" localSheetId="24">'KS X 3124 KS X NEW'!$G$38</definedName>
    <definedName name="TECH_CHANGE_detail" localSheetId="16">'KS X 3143 KS C 9814-2'!$G$39</definedName>
    <definedName name="TECH_CHANGE_detail" localSheetId="15">'Marine DNVGL'!$G$35</definedName>
    <definedName name="Test_Period_End" localSheetId="9">'EN 301 489-1'!$K$8</definedName>
    <definedName name="Test_Period_End" localSheetId="8">'EN 55032 EN 55035'!$K$8</definedName>
    <definedName name="Test_Period_End" localSheetId="13">'EN 60601-1-2'!$K$8</definedName>
    <definedName name="Test_Period_End" localSheetId="10">'EN IEC 55014-1 EN IEC 55014-2'!$K$8</definedName>
    <definedName name="Test_Period_End" localSheetId="12">'FCC Part 15 Subpart B'!$K$8</definedName>
    <definedName name="Test_Period_End" localSheetId="18">'KN 50 KN 51'!$K$8</definedName>
    <definedName name="Test_Period_End" localSheetId="17">'KN 61131-2'!$K$8</definedName>
    <definedName name="Test_Period_End" localSheetId="26">'KS B ISO 8102-1 KS B ISO 8102-2'!$K$8</definedName>
    <definedName name="Test_Period_End" localSheetId="19">'KS C 3369'!$K$8</definedName>
    <definedName name="Test_Period_End" localSheetId="7">'KS C 9610-6-3 KS C 9610-6-1'!$K$8</definedName>
    <definedName name="Test_Period_End" localSheetId="6">'KS C 9610-6-4 KS C 9610-6-2'!$K$8</definedName>
    <definedName name="Test_Period_End" localSheetId="14">'KS C 9800-3'!$K$8</definedName>
    <definedName name="Test_Period_End" localSheetId="5">'KS C 9814-1 KS C 9814-2'!$K$8</definedName>
    <definedName name="Test_Period_End" localSheetId="11">'KS C 9814-1 KS C 9814-2 (2)'!$K$8</definedName>
    <definedName name="Test_Period_End" localSheetId="23">'KS C 9815 KS C 9547'!$K$8</definedName>
    <definedName name="Test_Period_End" localSheetId="4">'KS C 9832 KS C 9835'!$K$8</definedName>
    <definedName name="Test_Period_End" localSheetId="25">'KS C 9992'!$K$8</definedName>
    <definedName name="Test_Period_End" localSheetId="27">'KS C IEC 60255-26'!$K$8</definedName>
    <definedName name="Test_Period_End" localSheetId="20">'KS C IEC 60947-1'!$K$8</definedName>
    <definedName name="Test_Period_End" localSheetId="22">'KS C IEC 60947-2'!$K$8</definedName>
    <definedName name="Test_Period_End" localSheetId="21">'KS C IEC 60947-4-1'!$K$8</definedName>
    <definedName name="Test_Period_End" localSheetId="28">'KS X 3124'!$K$8</definedName>
    <definedName name="Test_Period_End" localSheetId="24">'KS X 3124 KS X NEW'!$K$8</definedName>
    <definedName name="Test_Period_End" localSheetId="16">'KS X 3143 KS C 9814-2'!$K$8</definedName>
    <definedName name="Test_Period_End" localSheetId="15">'Marine DNVGL'!$K$8</definedName>
    <definedName name="Test_Period_Start" localSheetId="9">'EN 301 489-1'!$I$8</definedName>
    <definedName name="Test_Period_Start" localSheetId="8">'EN 55032 EN 55035'!$I$8</definedName>
    <definedName name="Test_Period_Start" localSheetId="13">'EN 60601-1-2'!$I$8</definedName>
    <definedName name="Test_Period_Start" localSheetId="10">'EN IEC 55014-1 EN IEC 55014-2'!$I$8</definedName>
    <definedName name="Test_Period_Start" localSheetId="12">'FCC Part 15 Subpart B'!$I$8</definedName>
    <definedName name="Test_Period_Start" localSheetId="18">'KN 50 KN 51'!$I$8</definedName>
    <definedName name="Test_Period_Start" localSheetId="17">'KN 61131-2'!$I$8</definedName>
    <definedName name="Test_Period_Start" localSheetId="26">'KS B ISO 8102-1 KS B ISO 8102-2'!$I$8</definedName>
    <definedName name="Test_Period_Start" localSheetId="19">'KS C 3369'!$I$8</definedName>
    <definedName name="Test_Period_Start" localSheetId="7">'KS C 9610-6-3 KS C 9610-6-1'!$I$8</definedName>
    <definedName name="Test_Period_Start" localSheetId="6">'KS C 9610-6-4 KS C 9610-6-2'!$I$8</definedName>
    <definedName name="Test_Period_Start" localSheetId="14">'KS C 9800-3'!$I$8</definedName>
    <definedName name="Test_Period_Start" localSheetId="5">'KS C 9814-1 KS C 9814-2'!$I$8</definedName>
    <definedName name="Test_Period_Start" localSheetId="11">'KS C 9814-1 KS C 9814-2 (2)'!$I$8</definedName>
    <definedName name="Test_Period_Start" localSheetId="23">'KS C 9815 KS C 9547'!$I$8</definedName>
    <definedName name="Test_Period_Start" localSheetId="4">'KS C 9832 KS C 9835'!$I$8</definedName>
    <definedName name="Test_Period_Start" localSheetId="25">'KS C 9992'!$I$8</definedName>
    <definedName name="Test_Period_Start" localSheetId="27">'KS C IEC 60255-26'!$I$8</definedName>
    <definedName name="Test_Period_Start" localSheetId="20">'KS C IEC 60947-1'!$I$8</definedName>
    <definedName name="Test_Period_Start" localSheetId="22">'KS C IEC 60947-2'!$I$8</definedName>
    <definedName name="Test_Period_Start" localSheetId="21">'KS C IEC 60947-4-1'!$I$8</definedName>
    <definedName name="Test_Period_Start" localSheetId="28">'KS X 3124'!$I$8</definedName>
    <definedName name="Test_Period_Start" localSheetId="24">'KS X 3124 KS X NEW'!$I$8</definedName>
    <definedName name="Test_Period_Start" localSheetId="16">'KS X 3143 KS C 9814-2'!$I$8</definedName>
    <definedName name="Test_Period_Start" localSheetId="15">'Marine DNVGL'!$I$8</definedName>
    <definedName name="Test_Voltage" localSheetId="9">'EN 301 489-1'!$B$70:$K$72</definedName>
    <definedName name="Test_Voltage" localSheetId="8">'EN 55032 EN 55035'!$B$69:$K$71</definedName>
    <definedName name="Test_Voltage" localSheetId="13">'EN 60601-1-2'!$B$69:$K$71</definedName>
    <definedName name="Test_Voltage" localSheetId="12">'FCC Part 15 Subpart B'!$B$61:$K$63</definedName>
    <definedName name="Test_Voltage" localSheetId="15">'Marine DNVGL'!$B$59:$K$61</definedName>
    <definedName name="tester_list">DB!$D$2:$D$19</definedName>
    <definedName name="tester_list_en">DB!$E$2:$E$19</definedName>
    <definedName name="TESTLOC">DB!$G$1:INDEX(DB!$L:$L, LOOKUP(2, 1/(DB!$G:$G&lt;&gt;""), ROW(DB!$G:$G)))</definedName>
    <definedName name="TESTLOCEN">DB!$N$1:INDEX(DB!$S:$S, LOOKUP(2, 1/(DB!$N:$N&lt;&gt;""), ROW(DB!$N:$N)))</definedName>
    <definedName name="THD_AC" localSheetId="14">'KS C 9800-3'!$B$473</definedName>
    <definedName name="THD_AC_RESULT" localSheetId="14">'KS C 9800-3'!$B$474:$K$475</definedName>
    <definedName name="THD_AC2" localSheetId="14">'KS C 9800-3'!$B$477</definedName>
    <definedName name="THD_AC2_RESULT" localSheetId="14">'KS C 9800-3'!$B$478:$K$479</definedName>
    <definedName name="THD_CHECK" localSheetId="18">'KN 50 KN 51'!$C$15</definedName>
    <definedName name="THD_CHECK" localSheetId="14">'KS C 9800-3'!$C$28</definedName>
    <definedName name="THD_COMMENTS" localSheetId="18">'KN 50 KN 51'!$B$120:$K$120</definedName>
    <definedName name="THD_COMMENTS" localSheetId="14">'KS C 9800-3'!$B$482</definedName>
    <definedName name="THD_ENV" localSheetId="18">'KN 50 KN 51'!$B$112:$K$113</definedName>
    <definedName name="THD_ENV" localSheetId="14">'KS C 9800-3'!$B$462:$K$463</definedName>
    <definedName name="THD_INSTRUMENTS" localSheetId="18">'KN 50 KN 51'!$B$115:$K$117</definedName>
    <definedName name="THD_INSTRUMENTS" localSheetId="14">'KS C 9800-3'!$B$465:$K$467</definedName>
    <definedName name="THD_LOCATION" localSheetId="18">'KN 50 KN 51'!$C$110</definedName>
    <definedName name="THD_LOCATION" localSheetId="14">'KS C 9800-3'!$C$460</definedName>
    <definedName name="ThisCellName">GET.DEF("R"&amp;ROW(INDIRECT("rc",FALSE))&amp;"C"&amp;COLUMN(INDIRECT("rc",FALSE)),ThisSheet,3)</definedName>
    <definedName name="ThisCode">LEFT(ThisCellName,FIND("_",ThisCellName&amp;"_")-1)</definedName>
    <definedName name="ThisSheet">MID(GET.CELL(62,INDIRECT("rc",FALSE)),FIND("]",GET.CELL(62,INDIRECT("rc",FALSE)))+1,255)</definedName>
    <definedName name="Total_Config" localSheetId="9">'EN 301 489-1'!$B$59:$K$61</definedName>
    <definedName name="Total_Config" localSheetId="8">'EN 55032 EN 55035'!$B$59:$K$61</definedName>
    <definedName name="Total_Config" localSheetId="13">'EN 60601-1-2'!$B$59:$K$61</definedName>
    <definedName name="Total_Config" localSheetId="10">'EN IEC 55014-1 EN IEC 55014-2'!$B$62:$K$64</definedName>
    <definedName name="Total_Config" localSheetId="12">'FCC Part 15 Subpart B'!$B$45:$K$47</definedName>
    <definedName name="Total_Config" localSheetId="18">'KN 50 KN 51'!$B$62:$K$64</definedName>
    <definedName name="Total_Config" localSheetId="17">'KN 61131-2'!$B$58:$K$60</definedName>
    <definedName name="Total_Config" localSheetId="26">'KS B ISO 8102-1 KS B ISO 8102-2'!$B$56:$K$58</definedName>
    <definedName name="Total_Config" localSheetId="19">'KS C 3369'!$B$51:$K$53</definedName>
    <definedName name="Total_Config" localSheetId="7">'KS C 9610-6-3 KS C 9610-6-1'!$B$57:$K$59</definedName>
    <definedName name="Total_Config" localSheetId="6">'KS C 9610-6-4 KS C 9610-6-2'!$B$56:$K$58</definedName>
    <definedName name="Total_Config" localSheetId="14">'KS C 9800-3'!$B$68:$K$70</definedName>
    <definedName name="Total_Config" localSheetId="5">'KS C 9814-1 KS C 9814-2'!$B$63:$K$65</definedName>
    <definedName name="Total_Config" localSheetId="11">'KS C 9814-1 KS C 9814-2 (2)'!$B$63:$K$65</definedName>
    <definedName name="Total_Config" localSheetId="23">'KS C 9815 KS C 9547'!$B$63:$K$65</definedName>
    <definedName name="Total_Config" localSheetId="4">'KS C 9832 KS C 9835'!$B$65:$K$67</definedName>
    <definedName name="Total_Config" localSheetId="25">'KS C 9992'!$B$55:$K$57</definedName>
    <definedName name="Total_Config" localSheetId="27">'KS C IEC 60255-26'!$B$59:$K$61</definedName>
    <definedName name="Total_Config" localSheetId="20">'KS C IEC 60947-1'!$B$56:$K$58</definedName>
    <definedName name="Total_Config" localSheetId="22">'KS C IEC 60947-2'!$B$53:$K$55</definedName>
    <definedName name="Total_Config" localSheetId="21">'KS C IEC 60947-4-1'!$B$53:$K$55</definedName>
    <definedName name="Total_Config" localSheetId="28">'KS X 3124'!$B$58:$K$60</definedName>
    <definedName name="Total_Config" localSheetId="24">'KS X 3124 KS X NEW'!$B$57:$K$59</definedName>
    <definedName name="Total_Config" localSheetId="16">'KS X 3143 KS C 9814-2'!$B$60:$K$62</definedName>
    <definedName name="Total_Config" localSheetId="15">'Marine DNVGL'!$B$49:$K$51</definedName>
    <definedName name="txtName" localSheetId="1">Layout!$P$7</definedName>
    <definedName name="Vehicle_equipment" localSheetId="28">'KS X 3124'!$H$35</definedName>
    <definedName name="Vehicle_equipment" localSheetId="24">'KS X 3124 KS X NEW'!$H$35</definedName>
    <definedName name="VU_AC" localSheetId="14">'KS C 9800-3'!$B$419</definedName>
    <definedName name="VU_AC_RESULT" localSheetId="14">'KS C 9800-3'!$B$420:$K$421</definedName>
    <definedName name="VU_AC2" localSheetId="14">'KS C 9800-3'!$B$423</definedName>
    <definedName name="VU_AC2_RESULT" localSheetId="14">'KS C 9800-3'!$B$424:$K$425</definedName>
    <definedName name="VU_CHECK" localSheetId="14">'KS C 9800-3'!$C$26</definedName>
    <definedName name="VU_COMMENTS" localSheetId="14">'KS C 9800-3'!$B$428</definedName>
    <definedName name="VU_ENV" localSheetId="14">'KS C 9800-3'!$B$408:$K$409</definedName>
    <definedName name="VU_INSTRUMENTS" localSheetId="14">'KS C 9800-3'!$B$411:$K$413</definedName>
    <definedName name="VU_LOCATION" localSheetId="14">'KS C 9800-3'!$C$406</definedName>
    <definedName name="VV_AC" localSheetId="14">'KS C 9800-3'!$B$391</definedName>
    <definedName name="VV_AC_RESULT" localSheetId="14">'KS C 9800-3'!$B$392:$K$393</definedName>
    <definedName name="VV_AC2" localSheetId="14">'KS C 9800-3'!$B$395</definedName>
    <definedName name="VV_AC2_RESULT" localSheetId="14">'KS C 9800-3'!$B$396:$K$398</definedName>
    <definedName name="VV_CHECK" localSheetId="14">'KS C 9800-3'!$C$25</definedName>
    <definedName name="VV_COMMENTS" localSheetId="14">'KS C 9800-3'!$B$401</definedName>
    <definedName name="VV_ENV" localSheetId="14">'KS C 9800-3'!$B$378:$K$379</definedName>
    <definedName name="VV_INSTRUMENTS" localSheetId="14">'KS C 9800-3'!$B$381:$K$383</definedName>
    <definedName name="VV_LOCATION" localSheetId="14">'KS C 9800-3'!$C$376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1" i="48" l="1"/>
  <c r="H30" i="48" l="1"/>
  <c r="H29" i="48"/>
  <c r="H28" i="48"/>
  <c r="H27" i="48"/>
  <c r="H26" i="48"/>
  <c r="H25" i="48"/>
  <c r="P41" i="48"/>
  <c r="H24" i="48"/>
  <c r="H18" i="48"/>
  <c r="H17" i="48"/>
  <c r="N43" i="48"/>
  <c r="N42" i="48"/>
  <c r="N41" i="48"/>
  <c r="B525" i="48"/>
  <c r="B524" i="48"/>
  <c r="B470" i="48"/>
  <c r="B471" i="48"/>
  <c r="B444" i="48"/>
  <c r="B443" i="48"/>
  <c r="B281" i="48"/>
  <c r="B417" i="48"/>
  <c r="B416" i="48"/>
  <c r="C11" i="44" l="1"/>
  <c r="G351" i="48"/>
  <c r="G349" i="48"/>
  <c r="B351" i="48"/>
  <c r="B349" i="48"/>
  <c r="B318" i="48"/>
  <c r="B317" i="48"/>
  <c r="B316" i="48"/>
  <c r="B315" i="48"/>
  <c r="B314" i="48"/>
  <c r="B282" i="48"/>
  <c r="B280" i="48"/>
  <c r="B242" i="48"/>
  <c r="B241" i="48"/>
  <c r="B239" i="48"/>
  <c r="B238" i="48"/>
  <c r="N81" i="49"/>
  <c r="D59" i="49"/>
  <c r="B59" i="49"/>
  <c r="D54" i="49"/>
  <c r="B54" i="49"/>
  <c r="M43" i="49"/>
  <c r="M42" i="49"/>
  <c r="H19" i="49"/>
  <c r="H18" i="49"/>
  <c r="H17" i="49"/>
  <c r="H16" i="49"/>
  <c r="H15" i="49"/>
  <c r="H14" i="49"/>
  <c r="H13" i="49"/>
  <c r="H25" i="44"/>
  <c r="H24" i="44"/>
  <c r="H23" i="44"/>
  <c r="H22" i="44"/>
  <c r="H21" i="44"/>
  <c r="H20" i="44"/>
  <c r="H19" i="44"/>
  <c r="H18" i="44"/>
  <c r="H17" i="44"/>
  <c r="H16" i="44"/>
  <c r="H15" i="44"/>
  <c r="H13" i="44"/>
  <c r="H14" i="44"/>
  <c r="H16" i="48"/>
  <c r="H13" i="48"/>
  <c r="H14" i="48"/>
  <c r="D74" i="48"/>
  <c r="B74" i="48"/>
  <c r="D69" i="48"/>
  <c r="B69" i="48"/>
  <c r="M57" i="48"/>
  <c r="M56" i="48"/>
  <c r="H23" i="48"/>
  <c r="H22" i="48"/>
  <c r="H21" i="48"/>
  <c r="H20" i="48"/>
  <c r="H19" i="48"/>
  <c r="H15" i="48"/>
  <c r="E318" i="46"/>
  <c r="E215" i="46"/>
  <c r="N87" i="46"/>
  <c r="M54" i="46"/>
  <c r="H25" i="46"/>
  <c r="H24" i="46"/>
  <c r="H23" i="46"/>
  <c r="H22" i="46"/>
  <c r="H21" i="46"/>
  <c r="H20" i="46"/>
  <c r="H19" i="46"/>
  <c r="H18" i="46"/>
  <c r="H17" i="46"/>
  <c r="H16" i="46"/>
  <c r="H15" i="46"/>
  <c r="H14" i="46"/>
  <c r="H13" i="46"/>
  <c r="D69" i="45"/>
  <c r="B69" i="45"/>
  <c r="D64" i="45"/>
  <c r="B64" i="45"/>
  <c r="M52" i="45"/>
  <c r="M51" i="45"/>
  <c r="H26" i="45"/>
  <c r="H25" i="45"/>
  <c r="H24" i="45"/>
  <c r="H23" i="45"/>
  <c r="H22" i="45"/>
  <c r="H21" i="45"/>
  <c r="H20" i="45"/>
  <c r="H19" i="45"/>
  <c r="H18" i="45"/>
  <c r="H17" i="45"/>
  <c r="H16" i="45"/>
  <c r="H15" i="45"/>
  <c r="H14" i="45"/>
  <c r="H13" i="45"/>
  <c r="C11" i="45"/>
  <c r="G15" i="39"/>
  <c r="D63" i="44"/>
  <c r="B63" i="44"/>
  <c r="M51" i="44"/>
  <c r="M50" i="44"/>
  <c r="G43" i="41"/>
  <c r="H20" i="42"/>
  <c r="H19" i="42"/>
  <c r="H18" i="42"/>
  <c r="H17" i="42"/>
  <c r="H16" i="42"/>
  <c r="H15" i="42"/>
  <c r="H14" i="42"/>
  <c r="H13" i="42"/>
  <c r="N268" i="42"/>
  <c r="M44" i="42"/>
  <c r="D90" i="32" a="1"/>
  <c r="D90" i="32" s="1"/>
  <c r="E90" i="32" a="1"/>
  <c r="E90" i="32" s="1"/>
  <c r="F90" i="32" a="1"/>
  <c r="F90" i="32" s="1"/>
  <c r="G90" i="32" a="1"/>
  <c r="G90" i="32" s="1"/>
  <c r="H90" i="32" a="1"/>
  <c r="H90" i="32" s="1"/>
  <c r="I90" i="32" a="1"/>
  <c r="I90" i="32" s="1"/>
  <c r="J90" i="32" a="1"/>
  <c r="J90" i="32" s="1"/>
  <c r="K90" i="32" a="1"/>
  <c r="K90" i="32" s="1"/>
  <c r="C90" i="32" a="1"/>
  <c r="C90" i="32" s="1"/>
  <c r="E318" i="40"/>
  <c r="E215" i="40"/>
  <c r="S230" i="27" l="1"/>
  <c r="S229" i="27"/>
  <c r="K310" i="17"/>
  <c r="H15" i="41" l="1"/>
  <c r="H14" i="41"/>
  <c r="H13" i="41"/>
  <c r="H24" i="41"/>
  <c r="N88" i="41" l="1"/>
  <c r="M54" i="41"/>
  <c r="H23" i="41"/>
  <c r="H22" i="41"/>
  <c r="H21" i="41"/>
  <c r="H20" i="41"/>
  <c r="H19" i="41"/>
  <c r="H18" i="41"/>
  <c r="H17" i="41"/>
  <c r="H16" i="41"/>
  <c r="N87" i="40"/>
  <c r="M54" i="40"/>
  <c r="H25" i="40"/>
  <c r="H24" i="40"/>
  <c r="H23" i="40"/>
  <c r="H22" i="40"/>
  <c r="H21" i="40"/>
  <c r="H20" i="40"/>
  <c r="H19" i="40"/>
  <c r="H18" i="40"/>
  <c r="H17" i="40"/>
  <c r="H16" i="40"/>
  <c r="H15" i="40"/>
  <c r="H14" i="40"/>
  <c r="H13" i="40"/>
  <c r="G14" i="39"/>
  <c r="G13" i="39"/>
  <c r="C11" i="28" l="1"/>
  <c r="N79" i="39"/>
  <c r="M40" i="39"/>
  <c r="N81" i="38"/>
  <c r="D59" i="38"/>
  <c r="B59" i="38"/>
  <c r="D54" i="38"/>
  <c r="B54" i="38"/>
  <c r="M43" i="38"/>
  <c r="M42" i="38"/>
  <c r="H19" i="38"/>
  <c r="H18" i="38"/>
  <c r="H17" i="38"/>
  <c r="H16" i="38"/>
  <c r="H15" i="38"/>
  <c r="H14" i="38"/>
  <c r="H13" i="38"/>
  <c r="H18" i="37"/>
  <c r="H13" i="37"/>
  <c r="H15" i="37"/>
  <c r="H14" i="37"/>
  <c r="H16" i="37"/>
  <c r="H17" i="37"/>
  <c r="N90" i="37"/>
  <c r="D68" i="37"/>
  <c r="B68" i="37"/>
  <c r="D63" i="37"/>
  <c r="B63" i="37"/>
  <c r="M52" i="37"/>
  <c r="M51" i="37"/>
  <c r="H24" i="37" a="1"/>
  <c r="H24" i="37" s="1"/>
  <c r="H23" i="37"/>
  <c r="H22" i="37"/>
  <c r="H21" i="37"/>
  <c r="H20" i="37"/>
  <c r="H19" i="37"/>
  <c r="H13" i="20"/>
  <c r="H17" i="20"/>
  <c r="H16" i="20"/>
  <c r="B432" i="35" l="1"/>
  <c r="B430" i="35"/>
  <c r="B429" i="35"/>
  <c r="B428" i="35"/>
  <c r="B427" i="35"/>
  <c r="B431" i="35"/>
  <c r="F406" i="35"/>
  <c r="B325" i="35"/>
  <c r="B324" i="35"/>
  <c r="B323" i="35"/>
  <c r="B318" i="35"/>
  <c r="B322" i="35"/>
  <c r="B321" i="35"/>
  <c r="B320" i="35"/>
  <c r="B319" i="35"/>
  <c r="B268" i="35"/>
  <c r="B267" i="35"/>
  <c r="B265" i="35"/>
  <c r="B266" i="35"/>
  <c r="B264" i="35"/>
  <c r="B263" i="35"/>
  <c r="B262" i="35"/>
  <c r="B261" i="35"/>
  <c r="B171" i="35"/>
  <c r="H24" i="35" a="1"/>
  <c r="H24" i="35" s="1"/>
  <c r="H16" i="35"/>
  <c r="H15" i="35"/>
  <c r="H14" i="35"/>
  <c r="K227" i="34"/>
  <c r="K226" i="34"/>
  <c r="K225" i="34"/>
  <c r="K195" i="34"/>
  <c r="K194" i="34"/>
  <c r="K193" i="34"/>
  <c r="B168" i="34"/>
  <c r="B144" i="34"/>
  <c r="K295" i="34"/>
  <c r="K296" i="34"/>
  <c r="D58" i="34"/>
  <c r="B58" i="34"/>
  <c r="D64" i="17"/>
  <c r="B64" i="17"/>
  <c r="D59" i="17"/>
  <c r="B59" i="17"/>
  <c r="M48" i="17"/>
  <c r="M47" i="17"/>
  <c r="G37" i="17"/>
  <c r="H23" i="17"/>
  <c r="H22" i="17"/>
  <c r="H21" i="17"/>
  <c r="H20" i="17"/>
  <c r="H19" i="17"/>
  <c r="H18" i="17"/>
  <c r="H17" i="17"/>
  <c r="H16" i="17"/>
  <c r="H15" i="17"/>
  <c r="H14" i="17"/>
  <c r="H13" i="17"/>
  <c r="N87" i="9"/>
  <c r="D65" i="9"/>
  <c r="B65" i="9"/>
  <c r="D60" i="9"/>
  <c r="B60" i="9"/>
  <c r="M49" i="9"/>
  <c r="M48" i="9"/>
  <c r="H26" i="9"/>
  <c r="H25" i="9"/>
  <c r="H24" i="9"/>
  <c r="H23" i="9"/>
  <c r="H22" i="9"/>
  <c r="H21" i="9"/>
  <c r="H20" i="9"/>
  <c r="H19" i="9" a="1"/>
  <c r="H19" i="9" s="1"/>
  <c r="H18" i="9"/>
  <c r="H17" i="9"/>
  <c r="H16" i="9"/>
  <c r="H15" i="9"/>
  <c r="H14" i="9"/>
  <c r="H13" i="9"/>
  <c r="N84" i="23"/>
  <c r="D62" i="23"/>
  <c r="B62" i="23"/>
  <c r="D57" i="23"/>
  <c r="B57" i="23"/>
  <c r="M45" i="23"/>
  <c r="M44" i="23"/>
  <c r="H21" i="23"/>
  <c r="H20" i="23"/>
  <c r="H19" i="23"/>
  <c r="H18" i="23"/>
  <c r="H17" i="23"/>
  <c r="H16" i="23"/>
  <c r="H15" i="23"/>
  <c r="H14" i="23"/>
  <c r="H13" i="23"/>
  <c r="K8" i="23" a="1"/>
  <c r="K8" i="23" s="1"/>
  <c r="I8" i="23" a="1"/>
  <c r="I8" i="23" s="1"/>
  <c r="N83" i="22"/>
  <c r="D61" i="22"/>
  <c r="B61" i="22"/>
  <c r="D56" i="22"/>
  <c r="B56" i="22"/>
  <c r="M45" i="22"/>
  <c r="M44" i="22"/>
  <c r="H20" i="22"/>
  <c r="H19" i="22"/>
  <c r="H18" i="22"/>
  <c r="H17" i="22"/>
  <c r="H16" i="22"/>
  <c r="H15" i="22"/>
  <c r="H14" i="22"/>
  <c r="H13" i="22"/>
  <c r="D63" i="34"/>
  <c r="B63" i="34"/>
  <c r="M47" i="34"/>
  <c r="M46" i="34"/>
  <c r="G36" i="34"/>
  <c r="H23" i="34"/>
  <c r="H22" i="34"/>
  <c r="H21" i="34"/>
  <c r="H20" i="34"/>
  <c r="H19" i="34"/>
  <c r="H18" i="34"/>
  <c r="H17" i="34"/>
  <c r="H16" i="34"/>
  <c r="H15" i="34"/>
  <c r="H14" i="34"/>
  <c r="H13" i="34"/>
  <c r="D69" i="21"/>
  <c r="B69" i="21"/>
  <c r="D64" i="21"/>
  <c r="B64" i="21"/>
  <c r="M53" i="21"/>
  <c r="M52" i="21"/>
  <c r="G39" i="21"/>
  <c r="H23" i="21"/>
  <c r="H22" i="21"/>
  <c r="H21" i="21"/>
  <c r="H20" i="21"/>
  <c r="H19" i="21"/>
  <c r="H18" i="21"/>
  <c r="H17" i="21"/>
  <c r="H16" i="21"/>
  <c r="H15" i="21"/>
  <c r="H14" i="21"/>
  <c r="H13" i="21"/>
  <c r="N85" i="20"/>
  <c r="D63" i="20"/>
  <c r="B63" i="20"/>
  <c r="D58" i="20"/>
  <c r="B58" i="20"/>
  <c r="M47" i="20"/>
  <c r="M46" i="20"/>
  <c r="H24" i="20"/>
  <c r="H23" i="20"/>
  <c r="H22" i="20"/>
  <c r="H21" i="20"/>
  <c r="H20" i="20"/>
  <c r="H19" i="20"/>
  <c r="H18" i="20"/>
  <c r="H15" i="20"/>
  <c r="H14" i="20"/>
  <c r="N84" i="26"/>
  <c r="D62" i="26"/>
  <c r="B62" i="26"/>
  <c r="D57" i="26"/>
  <c r="B57" i="26"/>
  <c r="M46" i="26"/>
  <c r="M45" i="26"/>
  <c r="H21" i="26"/>
  <c r="H20" i="26"/>
  <c r="H19" i="26"/>
  <c r="H18" i="26"/>
  <c r="H17" i="26"/>
  <c r="H16" i="26"/>
  <c r="H15" i="26"/>
  <c r="H14" i="26"/>
  <c r="H13" i="26"/>
  <c r="N84" i="18"/>
  <c r="D62" i="18"/>
  <c r="B62" i="18"/>
  <c r="D57" i="18"/>
  <c r="B57" i="18"/>
  <c r="M46" i="18"/>
  <c r="M45" i="18"/>
  <c r="H23" i="18"/>
  <c r="H22" i="18"/>
  <c r="H21" i="18"/>
  <c r="H20" i="18"/>
  <c r="H19" i="18"/>
  <c r="H18" i="18"/>
  <c r="H17" i="18"/>
  <c r="H16" i="18"/>
  <c r="H15" i="18"/>
  <c r="H14" i="18"/>
  <c r="H13" i="18"/>
  <c r="D66" i="30"/>
  <c r="B66" i="30"/>
  <c r="D61" i="30"/>
  <c r="B61" i="30"/>
  <c r="M49" i="30"/>
  <c r="M48" i="30"/>
  <c r="H23" i="30"/>
  <c r="H22" i="30"/>
  <c r="H21" i="30"/>
  <c r="H20" i="30"/>
  <c r="H19" i="30"/>
  <c r="H18" i="30"/>
  <c r="H17" i="30"/>
  <c r="H16" i="30"/>
  <c r="H15" i="30"/>
  <c r="H14" i="30"/>
  <c r="H13" i="30"/>
  <c r="D69" i="28"/>
  <c r="B69" i="28"/>
  <c r="D64" i="28"/>
  <c r="B64" i="28"/>
  <c r="M52" i="28"/>
  <c r="M51" i="28"/>
  <c r="H26" i="28"/>
  <c r="H25" i="28"/>
  <c r="H24" i="28"/>
  <c r="H23" i="28"/>
  <c r="H22" i="28"/>
  <c r="H21" i="28"/>
  <c r="H20" i="28"/>
  <c r="H19" i="28"/>
  <c r="H18" i="28"/>
  <c r="H17" i="28"/>
  <c r="H16" i="28"/>
  <c r="H15" i="28"/>
  <c r="H14" i="28"/>
  <c r="H13" i="28"/>
  <c r="D57" i="32"/>
  <c r="B57" i="32"/>
  <c r="D52" i="32"/>
  <c r="B52" i="32"/>
  <c r="M39" i="32"/>
  <c r="F28" i="32"/>
  <c r="F27" i="32"/>
  <c r="F26" i="32"/>
  <c r="H15" i="32"/>
  <c r="H14" i="32"/>
  <c r="H13" i="32"/>
  <c r="S346" i="27"/>
  <c r="T346" i="27" s="1"/>
  <c r="S345" i="27"/>
  <c r="T345" i="27" s="1"/>
  <c r="S222" i="27"/>
  <c r="S221" i="27"/>
  <c r="N93" i="27"/>
  <c r="D71" i="27"/>
  <c r="B71" i="27"/>
  <c r="D66" i="27"/>
  <c r="B66" i="27"/>
  <c r="M53" i="27"/>
  <c r="H25" i="27"/>
  <c r="H24" i="27"/>
  <c r="H23" i="27"/>
  <c r="H22" i="27"/>
  <c r="H21" i="27"/>
  <c r="H20" i="27"/>
  <c r="H19" i="27"/>
  <c r="H18" i="27"/>
  <c r="H17" i="27"/>
  <c r="H16" i="27"/>
  <c r="H15" i="27"/>
  <c r="H14" i="27"/>
  <c r="H13" i="27"/>
  <c r="N86" i="35"/>
  <c r="D64" i="35"/>
  <c r="B64" i="35"/>
  <c r="D59" i="35"/>
  <c r="B59" i="35"/>
  <c r="M48" i="35"/>
  <c r="M47" i="35"/>
  <c r="H23" i="35"/>
  <c r="H22" i="35"/>
  <c r="H21" i="35"/>
  <c r="H20" i="35"/>
  <c r="H19" i="35"/>
  <c r="H18" i="35"/>
  <c r="H17" i="35"/>
  <c r="H13" i="35"/>
  <c r="T221" i="27" l="1"/>
  <c r="T229" i="27"/>
  <c r="T222" i="27"/>
  <c r="T230"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2" authorId="0" shapeId="0" xr:uid="{52693A08-219D-4CA5-AB2D-A275A4E7FFB7}">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1" authorId="0" shapeId="0" xr:uid="{327E79D5-157D-4C81-87B1-6FD4257664B4}">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2" authorId="0" shapeId="0" xr:uid="{D6F0B686-35B5-485C-8E88-1CC59742BBB5}">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H41" authorId="0" shapeId="0" xr:uid="{0DE31305-0730-4633-869A-08F153EDEA42}">
      <text>
        <r>
          <rPr>
            <b/>
            <sz val="9"/>
            <color indexed="81"/>
            <rFont val="돋움"/>
            <family val="3"/>
            <charset val="129"/>
          </rPr>
          <t>카테고리</t>
        </r>
        <r>
          <rPr>
            <b/>
            <sz val="9"/>
            <color indexed="81"/>
            <rFont val="Tahoma"/>
            <family val="2"/>
          </rPr>
          <t xml:space="preserve"> C1: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제</t>
        </r>
        <r>
          <rPr>
            <b/>
            <sz val="9"/>
            <color indexed="81"/>
            <rFont val="Tahoma"/>
            <family val="2"/>
          </rPr>
          <t xml:space="preserve"> 1</t>
        </r>
        <r>
          <rPr>
            <b/>
            <sz val="9"/>
            <color indexed="81"/>
            <rFont val="돋움"/>
            <family val="3"/>
            <charset val="129"/>
          </rPr>
          <t>환경</t>
        </r>
        <r>
          <rPr>
            <b/>
            <sz val="9"/>
            <color indexed="81"/>
            <rFont val="Tahoma"/>
            <family val="2"/>
          </rPr>
          <t xml:space="preserve">)
</t>
        </r>
      </text>
    </comment>
    <comment ref="I41" authorId="0" shapeId="0" xr:uid="{DE0F28D3-5BC2-4D9A-8582-0DD0E4E87E7B}">
      <text>
        <r>
          <rPr>
            <b/>
            <sz val="9"/>
            <color indexed="81"/>
            <rFont val="돋움"/>
            <family val="3"/>
            <charset val="129"/>
          </rPr>
          <t>카테고리</t>
        </r>
        <r>
          <rPr>
            <b/>
            <sz val="9"/>
            <color indexed="81"/>
            <rFont val="Tahoma"/>
            <family val="2"/>
          </rPr>
          <t xml:space="preserve"> C2: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플러그</t>
        </r>
        <r>
          <rPr>
            <b/>
            <sz val="9"/>
            <color indexed="81"/>
            <rFont val="Tahoma"/>
            <family val="2"/>
          </rPr>
          <t xml:space="preserve"> </t>
        </r>
        <r>
          <rPr>
            <b/>
            <sz val="9"/>
            <color indexed="81"/>
            <rFont val="돋움"/>
            <family val="3"/>
            <charset val="129"/>
          </rPr>
          <t>장치</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이동식</t>
        </r>
        <r>
          <rPr>
            <b/>
            <sz val="9"/>
            <color indexed="81"/>
            <rFont val="Tahoma"/>
            <family val="2"/>
          </rPr>
          <t xml:space="preserve"> </t>
        </r>
        <r>
          <rPr>
            <b/>
            <sz val="9"/>
            <color indexed="81"/>
            <rFont val="돋움"/>
            <family val="3"/>
            <charset val="129"/>
          </rPr>
          <t>장치가</t>
        </r>
        <r>
          <rPr>
            <b/>
            <sz val="9"/>
            <color indexed="81"/>
            <rFont val="Tahoma"/>
            <family val="2"/>
          </rPr>
          <t xml:space="preserve"> </t>
        </r>
        <r>
          <rPr>
            <b/>
            <sz val="9"/>
            <color indexed="81"/>
            <rFont val="돋움"/>
            <family val="3"/>
            <charset val="129"/>
          </rPr>
          <t>아니며</t>
        </r>
        <r>
          <rPr>
            <b/>
            <sz val="9"/>
            <color indexed="81"/>
            <rFont val="Tahoma"/>
            <family val="2"/>
          </rPr>
          <t xml:space="preserve">,  </t>
        </r>
        <r>
          <rPr>
            <b/>
            <sz val="9"/>
            <color indexed="81"/>
            <rFont val="돋움"/>
            <family val="3"/>
            <charset val="129"/>
          </rPr>
          <t>제</t>
        </r>
        <r>
          <rPr>
            <b/>
            <sz val="9"/>
            <color indexed="81"/>
            <rFont val="Tahoma"/>
            <family val="2"/>
          </rPr>
          <t>1</t>
        </r>
        <r>
          <rPr>
            <b/>
            <sz val="9"/>
            <color indexed="81"/>
            <rFont val="돋움"/>
            <family val="3"/>
            <charset val="129"/>
          </rPr>
          <t>환경에</t>
        </r>
        <r>
          <rPr>
            <b/>
            <sz val="9"/>
            <color indexed="81"/>
            <rFont val="Tahoma"/>
            <family val="2"/>
          </rPr>
          <t xml:space="preserve"> </t>
        </r>
        <r>
          <rPr>
            <b/>
            <sz val="9"/>
            <color indexed="81"/>
            <rFont val="돋움"/>
            <family val="3"/>
            <charset val="129"/>
          </rPr>
          <t>사용될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전문가에</t>
        </r>
        <r>
          <rPr>
            <b/>
            <sz val="9"/>
            <color indexed="81"/>
            <rFont val="Tahoma"/>
            <family val="2"/>
          </rPr>
          <t xml:space="preserve"> </t>
        </r>
        <r>
          <rPr>
            <b/>
            <sz val="9"/>
            <color indexed="81"/>
            <rFont val="돋움"/>
            <family val="3"/>
            <charset val="129"/>
          </rPr>
          <t>의해서만</t>
        </r>
        <r>
          <rPr>
            <b/>
            <sz val="9"/>
            <color indexed="81"/>
            <rFont val="Tahoma"/>
            <family val="2"/>
          </rPr>
          <t xml:space="preserve"> </t>
        </r>
        <r>
          <rPr>
            <b/>
            <sz val="9"/>
            <color indexed="81"/>
            <rFont val="돋움"/>
            <family val="3"/>
            <charset val="129"/>
          </rPr>
          <t>설치</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관리되어야</t>
        </r>
        <r>
          <rPr>
            <b/>
            <sz val="9"/>
            <color indexed="81"/>
            <rFont val="Tahoma"/>
            <family val="2"/>
          </rPr>
          <t xml:space="preserve"> </t>
        </r>
        <r>
          <rPr>
            <b/>
            <sz val="9"/>
            <color indexed="81"/>
            <rFont val="돋움"/>
            <family val="3"/>
            <charset val="129"/>
          </rPr>
          <t>한다</t>
        </r>
        <r>
          <rPr>
            <b/>
            <sz val="9"/>
            <color indexed="81"/>
            <rFont val="Tahoma"/>
            <family val="2"/>
          </rPr>
          <t>.</t>
        </r>
      </text>
    </comment>
    <comment ref="J41" authorId="0" shapeId="0" xr:uid="{8B84B1F7-6AE8-4E54-AC09-0761FA534F9C}">
      <text>
        <r>
          <rPr>
            <b/>
            <sz val="9"/>
            <color indexed="81"/>
            <rFont val="돋움"/>
            <family val="3"/>
            <charset val="129"/>
          </rPr>
          <t>카테고리</t>
        </r>
        <r>
          <rPr>
            <b/>
            <sz val="9"/>
            <color indexed="81"/>
            <rFont val="Tahoma"/>
            <family val="2"/>
          </rPr>
          <t xml:space="preserve"> C3: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제</t>
        </r>
        <r>
          <rPr>
            <b/>
            <sz val="9"/>
            <color indexed="81"/>
            <rFont val="Tahoma"/>
            <family val="2"/>
          </rPr>
          <t>2</t>
        </r>
        <r>
          <rPr>
            <b/>
            <sz val="9"/>
            <color indexed="81"/>
            <rFont val="돋움"/>
            <family val="3"/>
            <charset val="129"/>
          </rPr>
          <t>환경</t>
        </r>
        <r>
          <rPr>
            <b/>
            <sz val="9"/>
            <color indexed="81"/>
            <rFont val="Tahoma"/>
            <family val="2"/>
          </rPr>
          <t>)</t>
        </r>
      </text>
    </comment>
    <comment ref="K41" authorId="0" shapeId="0" xr:uid="{A0201C3A-5D18-4221-B0E3-E73B155FDDE4}">
      <text>
        <r>
          <rPr>
            <b/>
            <sz val="9"/>
            <color indexed="81"/>
            <rFont val="돋움"/>
            <family val="3"/>
            <charset val="129"/>
          </rPr>
          <t>카테고리</t>
        </r>
        <r>
          <rPr>
            <b/>
            <sz val="9"/>
            <color indexed="81"/>
            <rFont val="Tahoma"/>
            <family val="2"/>
          </rPr>
          <t xml:space="preserve"> C4: </t>
        </r>
        <r>
          <rPr>
            <b/>
            <sz val="9"/>
            <color indexed="81"/>
            <rFont val="돋움"/>
            <family val="3"/>
            <charset val="129"/>
          </rPr>
          <t>정격전압</t>
        </r>
        <r>
          <rPr>
            <b/>
            <sz val="9"/>
            <color indexed="81"/>
            <rFont val="Tahoma"/>
            <family val="2"/>
          </rPr>
          <t xml:space="preserve"> 1000 V </t>
        </r>
        <r>
          <rPr>
            <b/>
            <sz val="9"/>
            <color indexed="81"/>
            <rFont val="돋움"/>
            <family val="3"/>
            <charset val="129"/>
          </rPr>
          <t>초과</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정격전류</t>
        </r>
        <r>
          <rPr>
            <b/>
            <sz val="9"/>
            <color indexed="81"/>
            <rFont val="Tahoma"/>
            <family val="2"/>
          </rPr>
          <t xml:space="preserve"> 400 A </t>
        </r>
        <r>
          <rPr>
            <b/>
            <sz val="9"/>
            <color indexed="81"/>
            <rFont val="돋움"/>
            <family val="3"/>
            <charset val="129"/>
          </rPr>
          <t>이상</t>
        </r>
        <r>
          <rPr>
            <b/>
            <sz val="9"/>
            <color indexed="81"/>
            <rFont val="Tahoma"/>
            <family val="2"/>
          </rPr>
          <t xml:space="preserve"> (</t>
        </r>
        <r>
          <rPr>
            <b/>
            <sz val="9"/>
            <color indexed="81"/>
            <rFont val="돋움"/>
            <family val="3"/>
            <charset val="129"/>
          </rPr>
          <t>제</t>
        </r>
        <r>
          <rPr>
            <b/>
            <sz val="9"/>
            <color indexed="81"/>
            <rFont val="Tahoma"/>
            <family val="2"/>
          </rPr>
          <t>2</t>
        </r>
        <r>
          <rPr>
            <b/>
            <sz val="9"/>
            <color indexed="81"/>
            <rFont val="돋움"/>
            <family val="3"/>
            <charset val="129"/>
          </rPr>
          <t>환경</t>
        </r>
        <r>
          <rPr>
            <b/>
            <sz val="9"/>
            <color indexed="81"/>
            <rFont val="Tahoma"/>
            <family val="2"/>
          </rPr>
          <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<sst xmlns="http://schemas.openxmlformats.org/spreadsheetml/2006/main" count="14810" uniqueCount="1186">
  <si>
    <t>접수 번호.</t>
    <phoneticPr fontId="5" type="noConversion"/>
  </si>
  <si>
    <t>시험원:</t>
    <phoneticPr fontId="3" type="noConversion"/>
  </si>
  <si>
    <t>(서명)</t>
    <phoneticPr fontId="3" type="noConversion"/>
  </si>
  <si>
    <t>· 기본 정보</t>
    <phoneticPr fontId="3" type="noConversion"/>
  </si>
  <si>
    <t>신청인</t>
    <phoneticPr fontId="3" type="noConversion"/>
  </si>
  <si>
    <t>모델명</t>
    <phoneticPr fontId="3" type="noConversion"/>
  </si>
  <si>
    <t>시험기간</t>
    <phoneticPr fontId="3" type="noConversion"/>
  </si>
  <si>
    <t>~</t>
    <phoneticPr fontId="3" type="noConversion"/>
  </si>
  <si>
    <t>제품명</t>
    <phoneticPr fontId="3" type="noConversion"/>
  </si>
  <si>
    <t>기술책임자</t>
    <phoneticPr fontId="3" type="noConversion"/>
  </si>
  <si>
    <t>· 참조 규격</t>
    <phoneticPr fontId="3" type="noConversion"/>
  </si>
  <si>
    <t>구분</t>
    <phoneticPr fontId="3" type="noConversion"/>
  </si>
  <si>
    <t>시험항목</t>
    <phoneticPr fontId="3" type="noConversion"/>
  </si>
  <si>
    <t>Standard</t>
    <phoneticPr fontId="3" type="noConversion"/>
  </si>
  <si>
    <t>Remarks</t>
    <phoneticPr fontId="3" type="noConversion"/>
  </si>
  <si>
    <t>EMI</t>
    <phoneticPr fontId="3" type="noConversion"/>
  </si>
  <si>
    <t>EMS</t>
  </si>
  <si>
    <t>비고</t>
    <phoneticPr fontId="3" type="noConversion"/>
  </si>
  <si>
    <t>· 제품 사양</t>
    <phoneticPr fontId="3" type="noConversion"/>
  </si>
  <si>
    <t>제품 정격</t>
    <phoneticPr fontId="5" type="noConversion"/>
  </si>
  <si>
    <t>· 본 Raw Data Sheet는 적용 된 규격에 따라 줄, 칸, 전체 페이지가 변경 될 수 있음.</t>
    <phoneticPr fontId="3" type="noConversion"/>
  </si>
  <si>
    <t>· 기술기준 특이사항</t>
    <phoneticPr fontId="3" type="noConversion"/>
  </si>
  <si>
    <t>기술기준 특이사항</t>
    <phoneticPr fontId="5" type="noConversion"/>
  </si>
  <si>
    <t>기기분류</t>
  </si>
  <si>
    <t>오디오 출력기능 성정 레벨 - On ear</t>
  </si>
  <si>
    <t>오디오 출력기능 성정 레벨 - Off ear</t>
  </si>
  <si>
    <t>· 동작상태</t>
    <phoneticPr fontId="5" type="noConversion"/>
  </si>
  <si>
    <t>· 시험전압</t>
    <phoneticPr fontId="5" type="noConversion"/>
  </si>
  <si>
    <t>No</t>
    <phoneticPr fontId="5" type="noConversion"/>
  </si>
  <si>
    <t>입출력 / 상</t>
    <phoneticPr fontId="5" type="noConversion"/>
  </si>
  <si>
    <t>전압</t>
    <phoneticPr fontId="5" type="noConversion"/>
  </si>
  <si>
    <t>주파수</t>
    <phoneticPr fontId="5" type="noConversion"/>
  </si>
  <si>
    <t>중성선</t>
    <phoneticPr fontId="5" type="noConversion"/>
  </si>
  <si>
    <t>접지선</t>
    <phoneticPr fontId="5" type="noConversion"/>
  </si>
  <si>
    <t>비고</t>
    <phoneticPr fontId="5" type="noConversion"/>
  </si>
  <si>
    <t>· 시험에 사용 된 전체 구성</t>
    <phoneticPr fontId="5" type="noConversion"/>
  </si>
  <si>
    <t xml:space="preserve">기자재 명칭 </t>
    <phoneticPr fontId="5" type="noConversion"/>
  </si>
  <si>
    <t>모델명</t>
    <phoneticPr fontId="5" type="noConversion"/>
  </si>
  <si>
    <t>제조번호</t>
    <phoneticPr fontId="5" type="noConversion"/>
  </si>
  <si>
    <t>제조사</t>
    <phoneticPr fontId="5" type="noConversion"/>
  </si>
  <si>
    <t>피시험기자재</t>
    <phoneticPr fontId="3" type="noConversion"/>
  </si>
  <si>
    <t>N/A</t>
    <phoneticPr fontId="3" type="noConversion"/>
  </si>
  <si>
    <t>· 접속 케이블</t>
    <phoneticPr fontId="5" type="noConversion"/>
  </si>
  <si>
    <t>접속시작장치</t>
    <phoneticPr fontId="5" type="noConversion"/>
  </si>
  <si>
    <t>접속끝장치</t>
    <phoneticPr fontId="5" type="noConversion"/>
  </si>
  <si>
    <t>케이블 규격</t>
    <phoneticPr fontId="5" type="noConversion"/>
  </si>
  <si>
    <t>명 칭</t>
    <phoneticPr fontId="5" type="noConversion"/>
  </si>
  <si>
    <t>Port</t>
    <phoneticPr fontId="5" type="noConversion"/>
  </si>
  <si>
    <t>길이 (m)</t>
    <phoneticPr fontId="5" type="noConversion"/>
  </si>
  <si>
    <t>차폐여부</t>
    <phoneticPr fontId="5" type="noConversion"/>
  </si>
  <si>
    <t>사용장비</t>
    <phoneticPr fontId="3" type="noConversion"/>
  </si>
  <si>
    <t>제조자</t>
    <phoneticPr fontId="3" type="noConversion"/>
  </si>
  <si>
    <t>일련번호</t>
    <phoneticPr fontId="3" type="noConversion"/>
  </si>
  <si>
    <t>차기교정일</t>
    <phoneticPr fontId="3" type="noConversion"/>
  </si>
  <si>
    <t>사용여부</t>
    <phoneticPr fontId="3" type="noConversion"/>
  </si>
  <si>
    <t>배제대역 Comment</t>
    <phoneticPr fontId="3" type="noConversion"/>
  </si>
  <si>
    <t>정전기 방전 내성시험</t>
    <phoneticPr fontId="3" type="noConversion"/>
  </si>
  <si>
    <t>Item</t>
    <phoneticPr fontId="3" type="noConversion"/>
  </si>
  <si>
    <t>인가방식</t>
    <phoneticPr fontId="3" type="noConversion"/>
  </si>
  <si>
    <t>인가부위</t>
    <phoneticPr fontId="3" type="noConversion"/>
  </si>
  <si>
    <t>방전방법</t>
    <phoneticPr fontId="3" type="noConversion"/>
  </si>
  <si>
    <t>기준</t>
    <phoneticPr fontId="3" type="noConversion"/>
  </si>
  <si>
    <t>결과</t>
    <phoneticPr fontId="3" type="noConversion"/>
  </si>
  <si>
    <t>적용모드</t>
    <phoneticPr fontId="3" type="noConversion"/>
  </si>
  <si>
    <t>B</t>
    <phoneticPr fontId="3" type="noConversion"/>
  </si>
  <si>
    <t>A</t>
    <phoneticPr fontId="3" type="noConversion"/>
  </si>
  <si>
    <t>방사성 RF 전자기장 내성시험</t>
    <phoneticPr fontId="3" type="noConversion"/>
  </si>
  <si>
    <t>함체포트</t>
    <phoneticPr fontId="3" type="noConversion"/>
  </si>
  <si>
    <t>항목</t>
    <phoneticPr fontId="3" type="noConversion"/>
  </si>
  <si>
    <t>수 평</t>
    <phoneticPr fontId="3" type="noConversion"/>
  </si>
  <si>
    <t>수 직</t>
    <phoneticPr fontId="3" type="noConversion"/>
  </si>
  <si>
    <t>전  면</t>
    <phoneticPr fontId="3" type="noConversion"/>
  </si>
  <si>
    <t>후  면</t>
    <phoneticPr fontId="3" type="noConversion"/>
  </si>
  <si>
    <t>우측면</t>
    <phoneticPr fontId="3" type="noConversion"/>
  </si>
  <si>
    <t>좌측면</t>
    <phoneticPr fontId="3" type="noConversion"/>
  </si>
  <si>
    <t>오디오 출력 기능</t>
    <phoneticPr fontId="3" type="noConversion"/>
  </si>
  <si>
    <t>전기적</t>
    <phoneticPr fontId="3" type="noConversion"/>
  </si>
  <si>
    <t>음향</t>
    <phoneticPr fontId="3" type="noConversion"/>
  </si>
  <si>
    <t>L1</t>
    <phoneticPr fontId="3" type="noConversion"/>
  </si>
  <si>
    <t>L0</t>
    <phoneticPr fontId="3" type="noConversion"/>
  </si>
  <si>
    <t>RESULT</t>
    <phoneticPr fontId="3" type="noConversion"/>
  </si>
  <si>
    <t>오디오 출력</t>
    <phoneticPr fontId="3" type="noConversion"/>
  </si>
  <si>
    <t xml:space="preserve">On ear: L1 - L0 = </t>
    <phoneticPr fontId="3" type="noConversion"/>
  </si>
  <si>
    <t xml:space="preserve">Off ear: L1 - L0 = </t>
    <phoneticPr fontId="3" type="noConversion"/>
  </si>
  <si>
    <t>통신 단말기기</t>
    <phoneticPr fontId="3" type="noConversion"/>
  </si>
  <si>
    <t>통신 단말</t>
    <phoneticPr fontId="3" type="noConversion"/>
  </si>
  <si>
    <t>해당무</t>
    <phoneticPr fontId="3" type="noConversion"/>
  </si>
  <si>
    <t>선택된 주파수</t>
    <phoneticPr fontId="3" type="noConversion"/>
  </si>
  <si>
    <t>주파수</t>
    <phoneticPr fontId="3" type="noConversion"/>
  </si>
  <si>
    <t>전기적 빠른 과도현상 버스트 내성시험</t>
    <phoneticPr fontId="3" type="noConversion"/>
  </si>
  <si>
    <t>교류 주 전원 포트</t>
    <phoneticPr fontId="3" type="noConversion"/>
  </si>
  <si>
    <t>포트</t>
    <phoneticPr fontId="3" type="noConversion"/>
  </si>
  <si>
    <t>적용 부분</t>
    <phoneticPr fontId="3" type="noConversion"/>
  </si>
  <si>
    <t>결과 (+)</t>
    <phoneticPr fontId="3" type="noConversion"/>
  </si>
  <si>
    <t>결과 (-)</t>
    <phoneticPr fontId="3" type="noConversion"/>
  </si>
  <si>
    <t>AC</t>
    <phoneticPr fontId="3" type="noConversion"/>
  </si>
  <si>
    <t>N - L1</t>
    <phoneticPr fontId="3" type="noConversion"/>
  </si>
  <si>
    <t>직류 회로망 전원 포트</t>
    <phoneticPr fontId="3" type="noConversion"/>
  </si>
  <si>
    <t>DC</t>
    <phoneticPr fontId="3" type="noConversion"/>
  </si>
  <si>
    <t>아날로그/디지털 데이터 포트</t>
    <phoneticPr fontId="3" type="noConversion"/>
  </si>
  <si>
    <t xml:space="preserve">I/O </t>
    <phoneticPr fontId="3" type="noConversion"/>
  </si>
  <si>
    <t>서지 내성시험</t>
    <phoneticPr fontId="3" type="noConversion"/>
  </si>
  <si>
    <t>N - PE</t>
    <phoneticPr fontId="3" type="noConversion"/>
  </si>
  <si>
    <t>L1 - PE</t>
    <phoneticPr fontId="3" type="noConversion"/>
  </si>
  <si>
    <t>C</t>
    <phoneticPr fontId="3" type="noConversion"/>
  </si>
  <si>
    <t>전도성 RF 전자기장 내성시험</t>
    <phoneticPr fontId="3" type="noConversion"/>
  </si>
  <si>
    <t>인가방법</t>
    <phoneticPr fontId="3" type="noConversion"/>
  </si>
  <si>
    <t>성능평가결과</t>
    <phoneticPr fontId="3" type="noConversion"/>
  </si>
  <si>
    <t>주 전원 포트</t>
    <phoneticPr fontId="3" type="noConversion"/>
  </si>
  <si>
    <t>I/O</t>
    <phoneticPr fontId="3" type="noConversion"/>
  </si>
  <si>
    <t>전기적시험</t>
    <phoneticPr fontId="3" type="noConversion"/>
  </si>
  <si>
    <t>음압시험</t>
    <phoneticPr fontId="3" type="noConversion"/>
  </si>
  <si>
    <t>잡음전력</t>
    <phoneticPr fontId="3" type="noConversion"/>
  </si>
  <si>
    <t>전원주파수 자기장 내성시험</t>
    <phoneticPr fontId="3" type="noConversion"/>
  </si>
  <si>
    <t>X</t>
    <phoneticPr fontId="3" type="noConversion"/>
  </si>
  <si>
    <t>Y</t>
    <phoneticPr fontId="3" type="noConversion"/>
  </si>
  <si>
    <t>Z</t>
    <phoneticPr fontId="3" type="noConversion"/>
  </si>
  <si>
    <t>전압강하 및 순간정전 내성시험</t>
    <phoneticPr fontId="3" type="noConversion"/>
  </si>
  <si>
    <t>주기</t>
    <phoneticPr fontId="3" type="noConversion"/>
  </si>
  <si>
    <t>95 % 이상</t>
    <phoneticPr fontId="3" type="noConversion"/>
  </si>
  <si>
    <t>KS C 9832, KS C 9835</t>
    <phoneticPr fontId="3" type="noConversion"/>
  </si>
  <si>
    <t>Date</t>
    <phoneticPr fontId="3" type="noConversion"/>
  </si>
  <si>
    <t>Mode</t>
    <phoneticPr fontId="3" type="noConversion"/>
  </si>
  <si>
    <t>Start</t>
    <phoneticPr fontId="3" type="noConversion"/>
  </si>
  <si>
    <t>End</t>
    <phoneticPr fontId="3" type="noConversion"/>
  </si>
  <si>
    <t>Temp</t>
    <phoneticPr fontId="3" type="noConversion"/>
  </si>
  <si>
    <t>Humi</t>
    <phoneticPr fontId="3" type="noConversion"/>
  </si>
  <si>
    <t>Press</t>
    <phoneticPr fontId="3" type="noConversion"/>
  </si>
  <si>
    <t>Test No</t>
    <phoneticPr fontId="3" type="noConversion"/>
  </si>
  <si>
    <t>측정장소</t>
    <phoneticPr fontId="3" type="noConversion"/>
  </si>
  <si>
    <t>· 피시험기기 보완</t>
    <phoneticPr fontId="3" type="noConversion"/>
  </si>
  <si>
    <t>No.</t>
    <phoneticPr fontId="3" type="noConversion"/>
  </si>
  <si>
    <t xml:space="preserve"> </t>
    <phoneticPr fontId="3" type="noConversion"/>
  </si>
  <si>
    <t>디스플레이 관찰 거리</t>
    <phoneticPr fontId="3" type="noConversion"/>
  </si>
  <si>
    <t>네트워킹 기능 시험 시 사용한 케이블 유형</t>
    <phoneticPr fontId="3" type="noConversion"/>
  </si>
  <si>
    <t>네트워킹 기능 시험 시 데이터 속도</t>
    <phoneticPr fontId="3" type="noConversion"/>
  </si>
  <si>
    <t>기기 배치</t>
    <phoneticPr fontId="3" type="noConversion"/>
  </si>
  <si>
    <t>내부 최고 동작 주파수</t>
    <phoneticPr fontId="3" type="noConversion"/>
  </si>
  <si>
    <t>인증 받은 무선모듈 사용 여부</t>
    <phoneticPr fontId="3" type="noConversion"/>
  </si>
  <si>
    <t>기술 변경 적용 여부</t>
    <phoneticPr fontId="3" type="noConversion"/>
  </si>
  <si>
    <t>· 시스템 구성</t>
    <phoneticPr fontId="5" type="noConversion"/>
  </si>
  <si>
    <t>피시험기자재</t>
  </si>
  <si>
    <t>수평결합면</t>
    <phoneticPr fontId="3" type="noConversion"/>
  </si>
  <si>
    <t>수직결합면</t>
    <phoneticPr fontId="3" type="noConversion"/>
  </si>
  <si>
    <t>간접인가</t>
    <phoneticPr fontId="3" type="noConversion"/>
  </si>
  <si>
    <t>접촉방전</t>
    <phoneticPr fontId="3" type="noConversion"/>
  </si>
  <si>
    <t>-</t>
    <phoneticPr fontId="3" type="noConversion"/>
  </si>
  <si>
    <t>주 전원 포트 전도성 방해시험</t>
    <phoneticPr fontId="3" type="noConversion"/>
  </si>
  <si>
    <t>비대칭 모드 전도성 방해시험</t>
    <phoneticPr fontId="3" type="noConversion"/>
  </si>
  <si>
    <t>차동 전압 전도성 방해시험</t>
    <phoneticPr fontId="3" type="noConversion"/>
  </si>
  <si>
    <t>RF 출력 단자의 희망신호와 차동 전압 방해시험</t>
    <phoneticPr fontId="3" type="noConversion"/>
  </si>
  <si>
    <t>1 GHz 이하 주파수에서 방사성 방해시험</t>
    <phoneticPr fontId="3" type="noConversion"/>
  </si>
  <si>
    <t>1 GHz 이상 주파수에서 방사성 방해시험</t>
    <phoneticPr fontId="3" type="noConversion"/>
  </si>
  <si>
    <t>Criteria</t>
    <phoneticPr fontId="3" type="noConversion"/>
  </si>
  <si>
    <t>A
A</t>
    <phoneticPr fontId="5" type="noConversion"/>
  </si>
  <si>
    <t>Item</t>
    <phoneticPr fontId="5" type="noConversion"/>
  </si>
  <si>
    <t>Criteria</t>
    <phoneticPr fontId="5" type="noConversion"/>
  </si>
  <si>
    <t>B
B
B</t>
    <phoneticPr fontId="5" type="noConversion"/>
  </si>
  <si>
    <t>B
B
C
C</t>
    <phoneticPr fontId="5" type="noConversion"/>
  </si>
  <si>
    <t>A
A
A</t>
    <phoneticPr fontId="5" type="noConversion"/>
  </si>
  <si>
    <t>A</t>
    <phoneticPr fontId="5" type="noConversion"/>
  </si>
  <si>
    <t>- TEST 중 오동작 없이 동작상태를 유지함.</t>
    <phoneticPr fontId="3" type="noConversion"/>
  </si>
  <si>
    <t>옥외용 대칭형</t>
    <phoneticPr fontId="3" type="noConversion"/>
  </si>
  <si>
    <t>옥외용 비대칭형</t>
    <phoneticPr fontId="3" type="noConversion"/>
  </si>
  <si>
    <t>옥내용</t>
    <phoneticPr fontId="3" type="noConversion"/>
  </si>
  <si>
    <t>TT/TR (B)</t>
  </si>
  <si>
    <t>TT/TR (B)</t>
    <phoneticPr fontId="3" type="noConversion"/>
  </si>
  <si>
    <t>교류 주 전원 포트 - 통신센터 전용기자재</t>
    <phoneticPr fontId="3" type="noConversion"/>
  </si>
  <si>
    <t>Pulse No.</t>
    <phoneticPr fontId="3" type="noConversion"/>
  </si>
  <si>
    <t>2a</t>
    <phoneticPr fontId="3" type="noConversion"/>
  </si>
  <si>
    <t>2b</t>
    <phoneticPr fontId="3" type="noConversion"/>
  </si>
  <si>
    <t>3a</t>
    <phoneticPr fontId="3" type="noConversion"/>
  </si>
  <si>
    <t>3b</t>
    <phoneticPr fontId="3" type="noConversion"/>
  </si>
  <si>
    <t>CTI</t>
    <phoneticPr fontId="3" type="noConversion"/>
  </si>
  <si>
    <t>CT/CR (A)</t>
    <phoneticPr fontId="3" type="noConversion"/>
  </si>
  <si>
    <t>주 전원 포트의 연속성 방해</t>
    <phoneticPr fontId="3" type="noConversion"/>
  </si>
  <si>
    <t>유선통신망 포트 전도성 방해시험</t>
    <phoneticPr fontId="3" type="noConversion"/>
  </si>
  <si>
    <t>방사성 방해시험 (9 kHz ~ 30 MHz)</t>
    <phoneticPr fontId="3" type="noConversion"/>
  </si>
  <si>
    <t>방사성 방해시험 (30 MHz ~ 1 GHz)</t>
    <phoneticPr fontId="3" type="noConversion"/>
  </si>
  <si>
    <t>- 해당사항 없음.</t>
    <phoneticPr fontId="3" type="noConversion"/>
  </si>
  <si>
    <t>- 해당무</t>
    <phoneticPr fontId="3" type="noConversion"/>
  </si>
  <si>
    <t xml:space="preserve">Text : </t>
    <phoneticPr fontId="3" type="noConversion"/>
  </si>
  <si>
    <t xml:space="preserve">기기명 : </t>
    <phoneticPr fontId="3" type="noConversion"/>
  </si>
  <si>
    <t xml:space="preserve">PreSet : </t>
    <phoneticPr fontId="3" type="noConversion"/>
  </si>
  <si>
    <t>해당무</t>
  </si>
  <si>
    <t>DC</t>
  </si>
  <si>
    <t>KS X 3124, KS X 3126</t>
    <phoneticPr fontId="3" type="noConversion"/>
  </si>
  <si>
    <t>MODE 1</t>
  </si>
  <si>
    <t>MODE 1</t>
    <phoneticPr fontId="3" type="noConversion"/>
  </si>
  <si>
    <t>Version</t>
    <phoneticPr fontId="3" type="noConversion"/>
  </si>
  <si>
    <t>event</t>
    <phoneticPr fontId="3" type="noConversion"/>
  </si>
  <si>
    <t>target</t>
    <phoneticPr fontId="3" type="noConversion"/>
  </si>
  <si>
    <t>1.00.00</t>
    <phoneticPr fontId="3" type="noConversion"/>
  </si>
  <si>
    <t>idle</t>
    <phoneticPr fontId="3" type="noConversion"/>
  </si>
  <si>
    <t>95, 96</t>
    <phoneticPr fontId="3" type="noConversion"/>
  </si>
  <si>
    <t>Location</t>
    <phoneticPr fontId="3" type="noConversion"/>
  </si>
  <si>
    <t>Preset</t>
    <phoneticPr fontId="3" type="noConversion"/>
  </si>
  <si>
    <t>Standards</t>
    <phoneticPr fontId="3" type="noConversion"/>
  </si>
  <si>
    <t>Order No</t>
    <phoneticPr fontId="3" type="noConversion"/>
  </si>
  <si>
    <t>차량용</t>
    <phoneticPr fontId="3" type="noConversion"/>
  </si>
  <si>
    <t>고정용</t>
    <phoneticPr fontId="3" type="noConversion"/>
  </si>
  <si>
    <t>휴대용</t>
    <phoneticPr fontId="3" type="noConversion"/>
  </si>
  <si>
    <t>기기분류 (KS X 3124)</t>
    <phoneticPr fontId="3" type="noConversion"/>
  </si>
  <si>
    <t>자동차환경에서의 빠른 과도 현상 및 서지</t>
    <phoneticPr fontId="3" type="noConversion"/>
  </si>
  <si>
    <t>전기적 빠른 과도현상/버스트 내성시험</t>
    <phoneticPr fontId="3" type="noConversion"/>
  </si>
  <si>
    <t>방사성 방해 시험 (1 GHz 초과 대역)</t>
    <phoneticPr fontId="3" type="noConversion"/>
  </si>
  <si>
    <t>방사성 방해 시험 (1 GHz 이하 대역)</t>
    <phoneticPr fontId="3" type="noConversion"/>
  </si>
  <si>
    <t>전  면</t>
  </si>
  <si>
    <t>후  면</t>
  </si>
  <si>
    <t>교류 주 전원 포트 - 일반</t>
    <phoneticPr fontId="3" type="noConversion"/>
  </si>
  <si>
    <t>불연속성 전도성 방해시험</t>
    <phoneticPr fontId="3" type="noConversion"/>
  </si>
  <si>
    <t>CT/CR (A)</t>
    <phoneticPr fontId="5" type="noConversion"/>
  </si>
  <si>
    <t>TT/TR (B)
TT/TR (B)
TT/TR (B)</t>
    <phoneticPr fontId="5" type="noConversion"/>
  </si>
  <si>
    <t>KS C IEC 60255-26, KS C IEC 60255-1</t>
    <phoneticPr fontId="3" type="noConversion"/>
  </si>
  <si>
    <t>B
B</t>
    <phoneticPr fontId="5" type="noConversion"/>
  </si>
  <si>
    <t>80 MHz ~ 1 000 MHz</t>
    <phoneticPr fontId="3" type="noConversion"/>
  </si>
  <si>
    <t>1 400 MHz ~ 2 700 MHz</t>
    <phoneticPr fontId="3" type="noConversion"/>
  </si>
  <si>
    <t>SPOT</t>
    <phoneticPr fontId="3" type="noConversion"/>
  </si>
  <si>
    <t>급과도현상 내성시험</t>
    <phoneticPr fontId="3" type="noConversion"/>
  </si>
  <si>
    <t>B
B
B
B</t>
    <phoneticPr fontId="5" type="noConversion"/>
  </si>
  <si>
    <t>입출력 전원 포트</t>
    <phoneticPr fontId="3" type="noConversion"/>
  </si>
  <si>
    <t>Mains</t>
    <phoneticPr fontId="3" type="noConversion"/>
  </si>
  <si>
    <t>통신 포트</t>
    <phoneticPr fontId="3" type="noConversion"/>
  </si>
  <si>
    <t>COM</t>
    <phoneticPr fontId="3" type="noConversion"/>
  </si>
  <si>
    <t>입출력 포트</t>
    <phoneticPr fontId="3" type="noConversion"/>
  </si>
  <si>
    <t>기능 접지 포트</t>
    <phoneticPr fontId="3" type="noConversion"/>
  </si>
  <si>
    <t>저속 감쇠 진동파 내성시험</t>
    <phoneticPr fontId="3" type="noConversion"/>
  </si>
  <si>
    <t>TEL</t>
  </si>
  <si>
    <t>A
A
A
A</t>
    <phoneticPr fontId="5" type="noConversion"/>
  </si>
  <si>
    <t>입출력 전원 포트 (SPOT Frequency)</t>
    <phoneticPr fontId="3" type="noConversion"/>
  </si>
  <si>
    <t>배터리 내장형 기기</t>
    <phoneticPr fontId="3" type="noConversion"/>
  </si>
  <si>
    <t>전원 주파수 내성시험</t>
    <phoneticPr fontId="3" type="noConversion"/>
  </si>
  <si>
    <t>이진 입력 포트</t>
    <phoneticPr fontId="3" type="noConversion"/>
  </si>
  <si>
    <t>30 A/m</t>
    <phoneticPr fontId="3" type="noConversion"/>
  </si>
  <si>
    <t>300 A/m</t>
    <phoneticPr fontId="3" type="noConversion"/>
  </si>
  <si>
    <t>교류 전압</t>
    <phoneticPr fontId="3" type="noConversion"/>
  </si>
  <si>
    <t>직류 전압</t>
    <phoneticPr fontId="3" type="noConversion"/>
  </si>
  <si>
    <t>A
B</t>
    <phoneticPr fontId="5" type="noConversion"/>
  </si>
  <si>
    <t>A
C
C
C</t>
    <phoneticPr fontId="5" type="noConversion"/>
  </si>
  <si>
    <t>KS X 3124, KS X 3129</t>
    <phoneticPr fontId="3" type="noConversion"/>
  </si>
  <si>
    <t>통신 포트 (SPOT Frequency)</t>
    <phoneticPr fontId="3" type="noConversion"/>
  </si>
  <si>
    <t>입출력 포트 (SPOT Frequency)</t>
    <phoneticPr fontId="3" type="noConversion"/>
  </si>
  <si>
    <t>접지포트</t>
    <phoneticPr fontId="3" type="noConversion"/>
  </si>
  <si>
    <t>접지포트 (SPOT Frequency)</t>
    <phoneticPr fontId="3" type="noConversion"/>
  </si>
  <si>
    <t>기능접지</t>
    <phoneticPr fontId="3" type="noConversion"/>
  </si>
  <si>
    <t>TEL</t>
    <phoneticPr fontId="3" type="noConversion"/>
  </si>
  <si>
    <t>맥동 (리플) 내성시험</t>
    <phoneticPr fontId="3" type="noConversion"/>
  </si>
  <si>
    <t>시험 전압</t>
    <phoneticPr fontId="3" type="noConversion"/>
  </si>
  <si>
    <t>점진적 전원 차단/기동 내성 시험</t>
    <phoneticPr fontId="3" type="noConversion"/>
  </si>
  <si>
    <t>A급 기기</t>
    <phoneticPr fontId="3" type="noConversion"/>
  </si>
  <si>
    <t>B 급기기</t>
    <phoneticPr fontId="3" type="noConversion"/>
  </si>
  <si>
    <t/>
  </si>
  <si>
    <t>60 %</t>
    <phoneticPr fontId="3" type="noConversion"/>
  </si>
  <si>
    <t>30 %</t>
    <phoneticPr fontId="3" type="noConversion"/>
  </si>
  <si>
    <t>100 %</t>
    <phoneticPr fontId="3" type="noConversion"/>
  </si>
  <si>
    <t>KS X 3124, KS X 3125</t>
    <phoneticPr fontId="3" type="noConversion"/>
  </si>
  <si>
    <t>12</t>
    <phoneticPr fontId="3" type="noConversion"/>
  </si>
  <si>
    <t>0.5</t>
    <phoneticPr fontId="3" type="noConversion"/>
  </si>
  <si>
    <t>KS X 3124, KS X 3125, KS X 3126</t>
    <phoneticPr fontId="3" type="noConversion"/>
  </si>
  <si>
    <t>B</t>
  </si>
  <si>
    <t>해</t>
    <phoneticPr fontId="3" type="noConversion"/>
  </si>
  <si>
    <t>KS X 3124, 3125, 3126, 3129</t>
    <phoneticPr fontId="3" type="noConversion"/>
  </si>
  <si>
    <t>미래동</t>
    <phoneticPr fontId="3" type="noConversion"/>
  </si>
  <si>
    <t>KS C 9610-6-4, KS C 9610-6-2</t>
    <phoneticPr fontId="3" type="noConversion"/>
  </si>
  <si>
    <t>KS C 9610-6-3, KS C 9610-6-1</t>
    <phoneticPr fontId="3" type="noConversion"/>
  </si>
  <si>
    <t>입·출력 교류전원 포트</t>
    <phoneticPr fontId="3" type="noConversion"/>
  </si>
  <si>
    <t>입·출력 직류전원 포트</t>
    <phoneticPr fontId="3" type="noConversion"/>
  </si>
  <si>
    <t>신호선 및 통신 포트</t>
    <phoneticPr fontId="3" type="noConversion"/>
  </si>
  <si>
    <t>SIGNAL</t>
  </si>
  <si>
    <t>SIGNAL</t>
    <phoneticPr fontId="3" type="noConversion"/>
  </si>
  <si>
    <t>신호 포트</t>
    <phoneticPr fontId="3" type="noConversion"/>
  </si>
  <si>
    <t>B
C
C
C</t>
    <phoneticPr fontId="5" type="noConversion"/>
  </si>
  <si>
    <t>KS C 9832 KS C 9835</t>
    <phoneticPr fontId="3" type="noConversion"/>
  </si>
  <si>
    <t>KS C 9814-1 KS C 9814-2</t>
    <phoneticPr fontId="3" type="noConversion"/>
  </si>
  <si>
    <t>KS C IEC 60255-26</t>
    <phoneticPr fontId="3" type="noConversion"/>
  </si>
  <si>
    <t>KS C 9610-6-4 KS C 9610-6-2</t>
    <phoneticPr fontId="3" type="noConversion"/>
  </si>
  <si>
    <t>KS C 9610-6-3 KS C 9610-6-1</t>
    <phoneticPr fontId="3" type="noConversion"/>
  </si>
  <si>
    <t>KS C 9815, KS C 9547</t>
    <phoneticPr fontId="3" type="noConversion"/>
  </si>
  <si>
    <t>DCPL</t>
    <phoneticPr fontId="3" type="noConversion"/>
  </si>
  <si>
    <t>개별 부속품</t>
    <phoneticPr fontId="3" type="noConversion"/>
  </si>
  <si>
    <t>안정기 내장형 램프</t>
    <phoneticPr fontId="3" type="noConversion"/>
  </si>
  <si>
    <t>능동소자 포함 조명기기</t>
    <phoneticPr fontId="3" type="noConversion"/>
  </si>
  <si>
    <t>비상등용 조명기기</t>
    <phoneticPr fontId="3" type="noConversion"/>
  </si>
  <si>
    <t>물리적 특성 상 1분 내 재점등 불가한 램프</t>
    <phoneticPr fontId="3" type="noConversion"/>
  </si>
  <si>
    <t>입력 전력</t>
    <phoneticPr fontId="3" type="noConversion"/>
  </si>
  <si>
    <t>25 W 미만</t>
    <phoneticPr fontId="3" type="noConversion"/>
  </si>
  <si>
    <t>25 W 초과</t>
    <phoneticPr fontId="3" type="noConversion"/>
  </si>
  <si>
    <t>제품 구분</t>
    <phoneticPr fontId="3" type="noConversion"/>
  </si>
  <si>
    <t>C
C</t>
    <phoneticPr fontId="5" type="noConversion"/>
  </si>
  <si>
    <t>입•출력 직류 전원 포트</t>
    <phoneticPr fontId="3" type="noConversion"/>
  </si>
  <si>
    <t>입•출력 교류 전원 포트</t>
    <phoneticPr fontId="3" type="noConversion"/>
  </si>
  <si>
    <t>KS C 9992</t>
    <phoneticPr fontId="3" type="noConversion"/>
  </si>
  <si>
    <t>유도등 및 비상조명등</t>
    <phoneticPr fontId="3" type="noConversion"/>
  </si>
  <si>
    <t>일반 기능 회로</t>
    <phoneticPr fontId="3" type="noConversion"/>
  </si>
  <si>
    <t>안전 회로</t>
    <phoneticPr fontId="3" type="noConversion"/>
  </si>
  <si>
    <t>B
B
D
D</t>
    <phoneticPr fontId="3" type="noConversion"/>
  </si>
  <si>
    <t>KS C 9815 KS C 9547</t>
    <phoneticPr fontId="3" type="noConversion"/>
  </si>
  <si>
    <t>A
D</t>
    <phoneticPr fontId="5" type="noConversion"/>
  </si>
  <si>
    <t>1. 일반 기능 회로: 10 V/m at (80 ~ 166 MHz), 10 V/m at (166 ~ 1 000 MHz), 10 V/m at (1 710 MHz ~ 1785 MHz), 3 V/m at (1 805 ~ 2 220 MHz), 3 V/m at (2 300 ~ 2 675 MHz)
2. 안전 회로: 10 V/m at (80 ~ 166 MHz), 30 V/m at (166 ~ 1 000 MHz), 30 V/m at (1 710 ~ 1 785 MHz), 10 V/m at (1 805 ~ 2 220 MHz), 10 V/m at (2 300 ~ 2 675 MHz)</t>
    <phoneticPr fontId="3" type="noConversion"/>
  </si>
  <si>
    <t>입·출력 교류전원 포트 - 일반 기능 회로</t>
    <phoneticPr fontId="3" type="noConversion"/>
  </si>
  <si>
    <t>입·출력 교류전원 포트 - 안전 회로</t>
    <phoneticPr fontId="3" type="noConversion"/>
  </si>
  <si>
    <t>입·출력 직류전원 포트 - 일반 기능 회로</t>
    <phoneticPr fontId="3" type="noConversion"/>
  </si>
  <si>
    <t>입·출력 직류전원 포트 - 안전 회로</t>
    <phoneticPr fontId="3" type="noConversion"/>
  </si>
  <si>
    <t>신호선 및 제어선 포트 - 일반 기능 회로</t>
    <phoneticPr fontId="3" type="noConversion"/>
  </si>
  <si>
    <t>신호선 및 제어선 포트 - 안전 회로</t>
    <phoneticPr fontId="3" type="noConversion"/>
  </si>
  <si>
    <t>시스템 경계에서의 모니터링 및 원격 경고 시스템 포트 - 일반 기능 회로</t>
    <phoneticPr fontId="3" type="noConversion"/>
  </si>
  <si>
    <t>시스템 경계에서의 모니터링 및 원격 경고 시스템 포트 - 안전 회로</t>
    <phoneticPr fontId="3" type="noConversion"/>
  </si>
  <si>
    <t>1. 입·출력 교류 전원 포트 - 일반 기능 회로: 주파수 0.15 ~ 80 MHz, 변조 80 % AM(1 kHz), Level 3 V (100 A 이하, 100 A 초과)
2. 입·출력 교류 전원 포트 - 안전 회로: 주파수 0.15 ~ 80 MHz, 변조 80 % AM(1 kHz), Level 10 V  (100 A 이하)
3. 입·출력 직류 전원 포트 - 일반 기능 회로: 주파수 0.15 ~ 80 MHz, 변조 80 % AM(1 kHz), Level 3 V (100 A 이하, 100 A 초과)
4. 입·출력 직류 전원 포트 - 안전 회로: 주파수 0.15 ~ 80 MHz, 변조 80 % AM(1 kHz), Level 10 V  (100 A 이하)
5. 신호선 및 제어선 포트 - 일반 기능 회로: 주파수 0.15 ~ 80 MHz, 변조 80 % AM(1 kHz), Level 3 V
6. 신호선 및 제어선 포트 - 안전 회로: 주파수 0.15 ~ 80 MHz, 변조 80 % AM(1 kHz), Level 10 V
7. 시스템 경계에서의 모니터링 및 원격 경보 시스템 단자 - 일반 기능 회로: 주파수 0.15 ~ 80 MHz, 변조 80 % AM(1 kHz), Level 3 V
8. 시스템 경계에서의 모니터링 및 원격 경보 시스템 단자 - 안전 회로: 주파수 0.15 ~ 80 MHz, 변조 80 % AM(1 kHz), Level 10 V</t>
    <phoneticPr fontId="5" type="noConversion"/>
  </si>
  <si>
    <t>A
D
A
D
A
D
A
D</t>
    <phoneticPr fontId="5" type="noConversion"/>
  </si>
  <si>
    <t>입·출력 교류 전원 포트 - 일반 기능 회로</t>
    <phoneticPr fontId="3" type="noConversion"/>
  </si>
  <si>
    <t>입·출력 교류 전원 포트 - 안전 회로</t>
    <phoneticPr fontId="3" type="noConversion"/>
  </si>
  <si>
    <t>D</t>
  </si>
  <si>
    <t>1. 입·출력 교류 전원 포트 - 일반 기능 회로: 100 % 감소, 1 주기 (100 A 이하)
2. 입·출력 교류 전원 포트 - 일반 기능 회로: 30 % 감소, 30 주기 (100 A 이하)
3. 입·출력 교류 전원 포트 - 일반 기능 회로: 60 % 감소, 12 주기 (100 A 이하)
4. 입·출력 교류 전원 포트 - 일반 기능 회로: 100 % 감소, 300 주기 (100 A 이하)
5. 입·출력 교류 전원 포트 - 안전 회로: 30 % 감소, 0.6 ~ 6 주기 (0.6 주기 간격으로 인가) (100 A 이하)
6. 입·출력 교류 전원 포트 - 안전 회로: 60 % 감소, 12 ~ 60 주기 (6 주기 간격으로 인가) (100 A 이하)
7. 입·출력 교류 전원 포트 - 안전 회로: 100 % 감소, 300 주기 (100 A 이하)</t>
    <phoneticPr fontId="5" type="noConversion"/>
  </si>
  <si>
    <t>B
C
C
C
D
D
D</t>
    <phoneticPr fontId="5" type="noConversion"/>
  </si>
  <si>
    <t>0.6 ~ 6</t>
    <phoneticPr fontId="3" type="noConversion"/>
  </si>
  <si>
    <t>12 ~ 60</t>
    <phoneticPr fontId="3" type="noConversion"/>
  </si>
  <si>
    <t>엘리베이터 제어반</t>
    <phoneticPr fontId="3" type="noConversion"/>
  </si>
  <si>
    <t>에스컬레이터 및 무빙워크</t>
    <phoneticPr fontId="3" type="noConversion"/>
  </si>
  <si>
    <t>환경 A</t>
    <phoneticPr fontId="3" type="noConversion"/>
  </si>
  <si>
    <t>환경 B</t>
    <phoneticPr fontId="3" type="noConversion"/>
  </si>
  <si>
    <t>A 급 기기</t>
    <phoneticPr fontId="3" type="noConversion"/>
  </si>
  <si>
    <t>B 급 기기</t>
    <phoneticPr fontId="3" type="noConversion"/>
  </si>
  <si>
    <t>기기 분류</t>
    <phoneticPr fontId="3" type="noConversion"/>
  </si>
  <si>
    <t>20 %</t>
    <phoneticPr fontId="3" type="noConversion"/>
  </si>
  <si>
    <t>KS C IEC 60947-1</t>
    <phoneticPr fontId="3" type="noConversion"/>
  </si>
  <si>
    <t>교정주기 (년)</t>
    <phoneticPr fontId="3" type="noConversion"/>
  </si>
  <si>
    <t>TT/TR (C)</t>
    <phoneticPr fontId="3" type="noConversion"/>
  </si>
  <si>
    <t>함체 포트 - 자기장 세기: 1 A/m, 주파수: 60 Hz</t>
    <phoneticPr fontId="5" type="noConversion"/>
  </si>
  <si>
    <t>A
A
A
A
A
A</t>
    <phoneticPr fontId="5" type="noConversion"/>
  </si>
  <si>
    <t>C</t>
    <phoneticPr fontId="5" type="noConversion"/>
  </si>
  <si>
    <t>직류 전원 포트</t>
    <phoneticPr fontId="3" type="noConversion"/>
  </si>
  <si>
    <t>시험 포트</t>
    <phoneticPr fontId="3" type="noConversion"/>
  </si>
  <si>
    <t>100 % 강하 - 교류 전압 주기: 0.5 ~ 25 / 직류 전압 지속시간: 0 ~ 1000 ms
60 % 강하 - 교류 전압 주기: 12 / 직류 전압 지속시간: 200 ms
30 % 강하 - 교류 전압 주기: 30 / 직류 전압 지속시간: 500 ms
100 % 강하 - 교류전압 주기 300 / 직류 전압 지속시간 5000 ms</t>
    <phoneticPr fontId="5" type="noConversion"/>
  </si>
  <si>
    <t>잔여 전압</t>
    <phoneticPr fontId="3" type="noConversion"/>
  </si>
  <si>
    <t>0 %</t>
    <phoneticPr fontId="3" type="noConversion"/>
  </si>
  <si>
    <t>40 %</t>
    <phoneticPr fontId="3" type="noConversion"/>
  </si>
  <si>
    <t>70 %</t>
    <phoneticPr fontId="3" type="noConversion"/>
  </si>
  <si>
    <t>지속 시간 [ms]</t>
    <phoneticPr fontId="3" type="noConversion"/>
  </si>
  <si>
    <r>
      <t xml:space="preserve">(영역 A) _ 차동 모드 - 시험전압: 150 V, 결합 저항 100 </t>
    </r>
    <r>
      <rPr>
        <sz val="8"/>
        <color theme="1"/>
        <rFont val="Calibri"/>
        <family val="3"/>
        <charset val="161"/>
      </rPr>
      <t>Ω</t>
    </r>
    <r>
      <rPr>
        <sz val="8"/>
        <color theme="1"/>
        <rFont val="맑은 고딕"/>
        <family val="3"/>
        <charset val="129"/>
        <scheme val="minor"/>
      </rPr>
      <t xml:space="preserve">, 결합 커패시터 0.1 ㎌, 체재시간: 10 초
(영역 A) _ 공통 모드 - 시험전압: 300 V, 결합 저항 220 </t>
    </r>
    <r>
      <rPr>
        <sz val="8"/>
        <color theme="1"/>
        <rFont val="Calibri"/>
        <family val="3"/>
        <charset val="161"/>
      </rPr>
      <t>Ω</t>
    </r>
    <r>
      <rPr>
        <sz val="8"/>
        <color theme="1"/>
        <rFont val="맑은 고딕"/>
        <family val="3"/>
        <charset val="129"/>
        <scheme val="minor"/>
      </rPr>
      <t xml:space="preserve">, 결합 커패시터 0.47 ㎌, 체재시간: 10 초
(영역 B) _ 차동 모드 - 시험전압: 100 V, 결합 저항 100 </t>
    </r>
    <r>
      <rPr>
        <sz val="8"/>
        <color theme="1"/>
        <rFont val="Calibri"/>
        <family val="3"/>
        <charset val="161"/>
      </rPr>
      <t>Ω</t>
    </r>
    <r>
      <rPr>
        <sz val="8"/>
        <color theme="1"/>
        <rFont val="맑은 고딕"/>
        <family val="3"/>
        <charset val="129"/>
        <scheme val="minor"/>
      </rPr>
      <t xml:space="preserve">, 결합 커패시터 0.047 ㎌, 체재시간: 10 초
(영역 B) _ 공통 모드 - 시험전압: 300 V, 결합 저항 220 </t>
    </r>
    <r>
      <rPr>
        <sz val="8"/>
        <color theme="1"/>
        <rFont val="Calibri"/>
        <family val="3"/>
        <charset val="161"/>
      </rPr>
      <t>Ω</t>
    </r>
    <r>
      <rPr>
        <sz val="8"/>
        <color theme="1"/>
        <rFont val="맑은 고딕"/>
        <family val="3"/>
        <charset val="129"/>
        <scheme val="minor"/>
      </rPr>
      <t>, 결합 커패시터 0.47 ㎌, 체재시간: 10 초</t>
    </r>
    <phoneticPr fontId="5" type="noConversion"/>
  </si>
  <si>
    <t>감쇄량</t>
    <phoneticPr fontId="3" type="noConversion"/>
  </si>
  <si>
    <t>0.5, 1</t>
    <phoneticPr fontId="3" type="noConversion"/>
  </si>
  <si>
    <t>함체포트 - 주파수 60 Hz, 자기장 세기 3 A/m</t>
    <phoneticPr fontId="5" type="noConversion"/>
  </si>
  <si>
    <t>교류 주 전원 포트 - 감쇄량 95 % 이상, 주기: 0.5
교류 주 전원 포트 - 감쇄량 95 % 이상, 주기: 1
교류 주 전원 포트 - 감쇄량 30 %, 주기: 30
교류 주 전원 포트 - 감쇄량 95 % 이상, 주기: 300</t>
    <phoneticPr fontId="5" type="noConversion"/>
  </si>
  <si>
    <t>입·출력 교류전원 포트 - 주파수 범위: 0.15 ~ 80 MHz, 변조: 80 % AM(1 kHz), 전계강도: 3 V
입·출력 직류전원 포트 - 주파수 범위: 0.15 ~ 80 MHz, 변조: 80 % AM(1 kHz), 전계강도: 3 V
신호선 및 통신 포트 - 주파수 범위: 0.15 ~ 80 MHz, 변조: 80 % AM(1 kHz), 전계강도: 3 V</t>
    <phoneticPr fontId="5" type="noConversion"/>
  </si>
  <si>
    <t>입·출력 교류전원 포트 - 서지 전압: 선-선 ±0.5 kV, ±1 kV, 전-접지 ±0.5 kV, ±1 kV, ±2 kV
입·출력 직류전원 포트 - 서지 전압:  선-선 ±0.5 kV, 선-접지 ±0.5 kV, ±1 kV
신호 포트 - 서지 전압: 선-접지 ±1 kV</t>
    <phoneticPr fontId="5" type="noConversion"/>
  </si>
  <si>
    <t>입·출력 교류전원 포트 - 시험레벨: ±1.0 kV, Tr/Th : 5/50 ns, 반복 주파수: 5 kHz
입·출력 교류전원 포트 - 시험레벨: ±0.5 kV, Tr/Th : 5/50 ns, 반복 주파수: 5 kHz
신호선 및 통신 포트 - 시험레벨: ±0.5 kV, Tr/Th : 5/50 ns, 반복 주파수: 5 kHz</t>
    <phoneticPr fontId="5" type="noConversion"/>
  </si>
  <si>
    <t>함체 포트 - 주파수 범위: (80 ~ 1000) MHz, (1.4 ~ 6.0) GHz, 변조: 80 % AM(1 kHz), 전자기장 세기: 3 V/m</t>
    <phoneticPr fontId="5" type="noConversion"/>
  </si>
  <si>
    <t>교류 주 전원 포트 - 감쇄량: 95 % 이상, 주기: 1
교류 주 전원 포트 - 감쇄량: 60 % 이상, 주기: 12
교류 주 전원 포트 - 감쇄량: 30 %, 주기: 30
교류 주 전원 포트 - 감쇄량: 95 % 이상, 주기: 300</t>
    <phoneticPr fontId="5" type="noConversion"/>
  </si>
  <si>
    <t>함체포트 - 주파수 60 Hz, 자기장 세기 30 A/m</t>
    <phoneticPr fontId="5" type="noConversion"/>
  </si>
  <si>
    <t>입·출력 교류전원 포트 - 주파수 범위: 0.15 ~ 80 MHz, 변조: 80 % AM(1 kHz), 전계강도: 10 V
입·출력 직류전원 포트 - 주파수 범위: 0.15 ~ 80 MHz, 변조: 80 % AM(1 kHz), 전계강도: 10 V
신호선 및 통신 포트 - 주파수 범위: 0.15 ~ 80 MHz, 변조: 80 % AM(1 kHz), 전계강도: 10 V</t>
    <phoneticPr fontId="5" type="noConversion"/>
  </si>
  <si>
    <t>입·출력 교류전원 포트 - 시험레벨: ±2.0 kV, Tr/Th : 5/50 ns, 반복 주파수: 5 kHz
입·출력 교류전원 포트 - 시험레벨: ±1.0 kV, Tr/Th : 5/50 ns, 반복 주파수: 5 kHz
신호선 및 통신 포트 - 시험레벨: ±1.0 kV, Tr/Th : 5/50 ns, 반복 주파수: 5 kHz</t>
    <phoneticPr fontId="5" type="noConversion"/>
  </si>
  <si>
    <t>함체 포트 - 주파수 범위: (80 ~ 1000) MHz, 변조: 80 % AM(1 kHz), 전자기장 세기: 10 V/m
함체 포트 - 주파수 범위: (1.4 ~ 6.0) GHz, 변조: 80 % AM(1 kHz), 전자기장 세기: 3 V/m</t>
    <phoneticPr fontId="5" type="noConversion"/>
  </si>
  <si>
    <t>B
C</t>
    <phoneticPr fontId="3" type="noConversion"/>
  </si>
  <si>
    <t>입•출력 교류 전원 포트 - 주파수 범위: 0.15 ~ 80 MHz, 변조: 80 % AM(1 kHz), 전계강도: 3 V
입•출력 직류 전원 포트 - 주파수 범위: 0.15 ~ 80 MHz, 변조: 80 % AM(1 kHz), 전계강도: 3 V
신호선 및 통신 포트 - 주파수 범위: 0.15 ~ 80 MHz, 변조: 80 % AM(1 kHz), 전계강도: 3 V</t>
    <phoneticPr fontId="5" type="noConversion"/>
  </si>
  <si>
    <t>입력 교류 전원 포트</t>
    <phoneticPr fontId="3" type="noConversion"/>
  </si>
  <si>
    <r>
      <t xml:space="preserve">25 W 이하 _ 입력 교류 전원 포트 - 시험레벨: 선-선 간 ±0.5 kV, 선-접지 간 ±1.0 kV, Tr/Th : 1.2/50(8/20) </t>
    </r>
    <r>
      <rPr>
        <sz val="8"/>
        <color theme="1"/>
        <rFont val="Calibri"/>
        <family val="3"/>
        <charset val="161"/>
      </rPr>
      <t>μ</t>
    </r>
    <r>
      <rPr>
        <sz val="8"/>
        <color theme="1"/>
        <rFont val="맑은 고딕"/>
        <family val="3"/>
        <charset val="129"/>
        <scheme val="minor"/>
      </rPr>
      <t xml:space="preserve">s
25 W 초과 _ 입력 교류 전원 포트 - 시험레벨: 선-선 간 ±1.0 kV, 선-접지 간 ±2.0 kV, Tr/Th : 1.2/50(8/20) </t>
    </r>
    <r>
      <rPr>
        <sz val="8"/>
        <color theme="1"/>
        <rFont val="Calibri"/>
        <family val="3"/>
        <charset val="161"/>
      </rPr>
      <t>μ</t>
    </r>
    <r>
      <rPr>
        <sz val="8"/>
        <color theme="1"/>
        <rFont val="맑은 고딕"/>
        <family val="3"/>
        <charset val="129"/>
        <scheme val="minor"/>
      </rPr>
      <t>s</t>
    </r>
    <phoneticPr fontId="3" type="noConversion"/>
  </si>
  <si>
    <t>입•출력 교류 전원 포트 - 시험레벨: ±1.0 kV, Tr/Th : 5/50 ns, 반복 주파수: 5 kHz
입•출력 직류 전원 포트 - 시험레벨: ±0.5 kV, Tr/Th : 5/50 ns, 반복 주파수: 5 kHz
신호선 및 통신 포트 - 시험레벨: ±0.5 kV, Tr/Th : 5/50 ns, 반복 주파수: 5 kHz</t>
    <phoneticPr fontId="5" type="noConversion"/>
  </si>
  <si>
    <t>함체 포트 - 주파수 범위: 80 ~ 1000 MHz, 변조: 80 % AM(1 kHz), 전자기장 세기: 3 V/m</t>
    <phoneticPr fontId="5" type="noConversion"/>
  </si>
  <si>
    <t>함체 포트 - 접촉 방전: ±4 kV, 기중 방전: ±2 kV, ±4 kV, ±8 kV</t>
    <phoneticPr fontId="5" type="noConversion"/>
  </si>
  <si>
    <t>1.00.01</t>
    <phoneticPr fontId="3" type="noConversion"/>
  </si>
  <si>
    <t>sheetADD</t>
    <phoneticPr fontId="3" type="noConversion"/>
  </si>
  <si>
    <t>함체 포트 - 접촉 방전: ±4 kV,  기중방전: ±2 kV, ±4 kV, ±8 kV</t>
    <phoneticPr fontId="3" type="noConversion"/>
  </si>
  <si>
    <t>함체 포트 - 접촉 방전: ±2 kV, ±4 kV,  기중방전: ±2 kV, ±4 kV, ±8 kV</t>
    <phoneticPr fontId="5" type="noConversion"/>
  </si>
  <si>
    <t>TT/TR (B)</t>
    <phoneticPr fontId="5" type="noConversion"/>
  </si>
  <si>
    <t>- 해당사항 없음.</t>
  </si>
  <si>
    <t>함체포트 - 주파수 범위: 80 ~ 6000 MHz, 변조: 80 % AM(1 kHz), 전계강도: 3 V/m</t>
    <phoneticPr fontId="5" type="noConversion"/>
  </si>
  <si>
    <t>입출력 교류 전원 포트 - 시험레벨: ±1.0 kV, Tr/Th : 5/50 ns, 반복 주파수: 5 kHz
입출력 직류 전원 포트 - 시험레벨: ±0.5 kV, Tr/Th : 5/50 ns, 반복 주파수: 5 kHz
신호선 및 통신 포트 - 시험레벨: ±0.5 kV, Tr/Th : 5/50 ns, 반복 주파수: 5 kHz</t>
    <phoneticPr fontId="5" type="noConversion"/>
  </si>
  <si>
    <t>교류 전원포트 (일반) Line to Line : ±1.0 kV, Line to Ground : ±2.0 kV
교류 전원포트 (통신센터) Line to Line : ±0.5 kV, Line to Ground : ±1.0 kV
통신포트 (옥외용 대칭형) 선-접지: ±1.0 kV, (옥외용 비대칭형) 선-선: ±0.5 kV, 선-접지: ±1.0 kV, (옥내용) 선-접지: ±0.5 kV</t>
    <phoneticPr fontId="5" type="noConversion"/>
  </si>
  <si>
    <t>입력 교류전원 포트 - 주파수 범위: 0.15 ~ 80 MHz, 변조:80 % AM(1 kHz), 전계강도: 3 V
입력 직류전원 포트 - 주파수 범위: 0.15 ~ 80 MHz, 변조:80 % AM(1 kHz), 전계강도: 3 V
아날로그/디지털 데이터 포트 - 주파수 범위: 0.15 ~ 80 MHz, 변조:80 % AM(1 kHz), 전계강도: 3 V</t>
    <phoneticPr fontId="5" type="noConversion"/>
  </si>
  <si>
    <t>CT/CR (A)
CT/CR (A)
CT/CR (A)</t>
    <phoneticPr fontId="5" type="noConversion"/>
  </si>
  <si>
    <t>직류 전원포트 (공칭 12 V) - pulse 1, 2a, 2b, 4 가혹도 Level III, 각 10회
직류 전원포트 (공칭 12 V) - pulse 3a, 3b 가혹도 Level III, 각 20 분
직류 전원포트 (공칭 24 V) - pulse 1, 2a, 2b, 4 가혹도 Level III, 각 10회
직류 전원포트 (공칭 24 V) - pulse 3a, 3b 가혹도 Level III, 각 20 분</t>
    <phoneticPr fontId="5" type="noConversion"/>
  </si>
  <si>
    <t>TT/TR (B)
CT/CR (A)
TT/TR (B)
CT/CR (A)</t>
    <phoneticPr fontId="5" type="noConversion"/>
  </si>
  <si>
    <t>함체포트 - 접촉 방전: ±2 kV, ±4 kV, 기중방전: ±2 kV, ±4 kV, ±8 kV</t>
    <phoneticPr fontId="3" type="noConversion"/>
  </si>
  <si>
    <t>직류전원포트 - 전원 하강 시간: 60 sec, 전원 차단 시간: 5 min,  전원 기동 시간: 60 sec</t>
    <phoneticPr fontId="5" type="noConversion"/>
  </si>
  <si>
    <t>함체포트 - 접촉방전: ±2, ±4, ±6 kV, 기중방전: ±2 kV, ±4 kV, ±8 kV</t>
    <phoneticPr fontId="5" type="noConversion"/>
  </si>
  <si>
    <t>B</t>
    <phoneticPr fontId="5" type="noConversion"/>
  </si>
  <si>
    <t>주파수 범위: 80 ~ 1000 MHz, 변조: 80 % AM(1 kHz), 전계강도: 10 V/m
주파수 범위: 1400 ~ 2700 MHz, 변조: 80 % AM(1 kHz), 전계강도: 10 V/m
스폿주파수: (80, 160, 380, 450) ±0.5 % MHz (900, 1 850, 2 150) ±5 MHz, 변조: 80 % AM(1 kH), 전계강도: 10 V/m</t>
    <phoneticPr fontId="5" type="noConversion"/>
  </si>
  <si>
    <t>입출력 전원포트 - (영역A)인가전압: ±4.0 kV, (영역B)인가전압: ±2.0 kV, 반복주파수: 5 kHz
통신 포트 - (영역A)인가전압: ±2.0 kV, (영역B)인가전압: ±1.0 kV, 반복주파수: 5 kHz
입출력 포트 - (영역A)인가전압: ±4.0 kV, (영역B)인가전압: ±2.0 kV, 반복주파수: 5 kHz
기능 접지 포트 - (영역A)인가전압: ±4.0 kV, (영역B)인가전압: ±2.0 kV, 반복주파수: 5 kHz</t>
    <phoneticPr fontId="5" type="noConversion"/>
  </si>
  <si>
    <t>입출력 전원 포트 - (차동모드)인가전압: 1.0 kV, (공통모드)인가전압: 2.5 kV, 진동주파수: 1 MHz, 반복률: 400/s
통신포트 - (공통모드)인가전압: 1.0 kV, 진동주파수: 1 MHz, 반복률: 400/s
입출력 포트 - (차동모드)인가전압: 1.0 kV, (공통모드)인가전압: 2.5 kV, 진동주파수: 1 MHz, 반복률: 400/s</t>
    <phoneticPr fontId="5" type="noConversion"/>
  </si>
  <si>
    <t>입출력 전원 포트 - (영역A)선-선: ±2.0 kV, (영역B)선-선: ±1.0 kV, (영역A)선-접지: ±4.0 kV, (영역B)선-접지: ±2.0 kV
통신 포트 - (영역A)선-접지: ±4.0 kV, (영역B)선-접지: ±2.0 kV 
입출력 포트 - (영역A)선-선: ±2.0 kV, (영역B)선-선: ±1.0 kV, (영역A)선-접지: ±4.0 kV, (영역B)선-접지: ±2.0 kV</t>
    <phoneticPr fontId="5" type="noConversion"/>
  </si>
  <si>
    <t>입출력 전원포트, 통신포트, 입출력 포트, 기능접지 포트 - 주파수범위: 0.15 ~ 80 MHz, 변조: 80 % AM(1 kHz), 전계강도: 10 V
입출력 전원포트, 통신포트, 입출력 포트, 기능접지 포트 - 스폿 주파수: 27, 68 MHz (±0.5 %), 변조: 80 % AM(1 kHz), 전계강도: 10 V</t>
    <phoneticPr fontId="5" type="noConversion"/>
  </si>
  <si>
    <t>함체포트 - 자기장 세기: 30 A/m (60 초 이상), 주파수 60 Hz
함체포트 - 자기장 세기: 300 A/m (1 초 ~ 3 초), 주파수 60 Hz</t>
    <phoneticPr fontId="5" type="noConversion"/>
  </si>
  <si>
    <t>직류 전원 포트 - 시험 전압: 전격 직류 전압의 15 %, 시험 주파수: 120 Hz (sine-wave)</t>
    <phoneticPr fontId="5" type="noConversion"/>
  </si>
  <si>
    <t>1.00.02</t>
    <phoneticPr fontId="3" type="noConversion"/>
  </si>
  <si>
    <t>sheetUP</t>
    <phoneticPr fontId="3" type="noConversion"/>
  </si>
  <si>
    <t>1.00.03</t>
    <phoneticPr fontId="3" type="noConversion"/>
  </si>
  <si>
    <t>codeUP</t>
    <phoneticPr fontId="3" type="noConversion"/>
  </si>
  <si>
    <t>update_module</t>
    <phoneticPr fontId="3" type="noConversion"/>
  </si>
  <si>
    <t>1.00.04</t>
  </si>
  <si>
    <t>sheetUP</t>
  </si>
  <si>
    <t>KS C 9832 KS C 9835</t>
  </si>
  <si>
    <t>제품군</t>
    <phoneticPr fontId="3" type="noConversion"/>
  </si>
  <si>
    <t>제품군 1</t>
    <phoneticPr fontId="3" type="noConversion"/>
  </si>
  <si>
    <t>제품군 2</t>
    <phoneticPr fontId="3" type="noConversion"/>
  </si>
  <si>
    <t>제품군 3</t>
    <phoneticPr fontId="3" type="noConversion"/>
  </si>
  <si>
    <t>제품군 4</t>
    <phoneticPr fontId="3" type="noConversion"/>
  </si>
  <si>
    <t>제품군 5</t>
    <phoneticPr fontId="3" type="noConversion"/>
  </si>
  <si>
    <t>부하 부가포트의 연속성 방해</t>
    <phoneticPr fontId="3" type="noConversion"/>
  </si>
  <si>
    <t>방해 전력 시험</t>
    <phoneticPr fontId="3" type="noConversion"/>
  </si>
  <si>
    <t>방사성 방해시험 (1 GHz 이상)</t>
    <phoneticPr fontId="3" type="noConversion"/>
  </si>
  <si>
    <t>함체포트 - 접촉방전: ±4 kV, 공기중방전: ±8 kV</t>
    <phoneticPr fontId="3" type="noConversion"/>
  </si>
  <si>
    <t>직접인가</t>
    <phoneticPr fontId="3" type="noConversion"/>
  </si>
  <si>
    <t>함체 부분</t>
    <phoneticPr fontId="3" type="noConversion"/>
  </si>
  <si>
    <t>제품군 3(내부클럭주파수 200 MHz 이하), 제품군 4 _ 주파수범위: 80 MHz ~ 1 GHz, 전계강도 3 V/m, 변조: AM 80 %, 1 kHz sine wave
제품군 3(내부클럭주파수 200 MHz 초과), 제품군 5 _ 주파수범위: 80 MHz ~ 6 GHz, 전계강도 3 V/m, 변조: AM 80 %, 1 kHz sine wave</t>
    <phoneticPr fontId="5" type="noConversion"/>
  </si>
  <si>
    <t>80 MHz ~ 1 GHz</t>
    <phoneticPr fontId="3" type="noConversion"/>
  </si>
  <si>
    <t>입·출력 교류전원 포트 - 시험레벨: ±1.0 kV, Tr/Th : 5/50 ns, 반복 주파수: 5 kHz
입·출력 직류전원 포트 - 시험레벨: ±0.5 kV, Tr/Th : 5/50 ns, 반복 주파수: 5 kHz
신호·제어 및 유선 네트워크 포트 - 시험레벨: ±0.5 kV, Tr/Th : 5/50 ns, 반복 주파수: 5 kHz</t>
    <phoneticPr fontId="5" type="noConversion"/>
  </si>
  <si>
    <t>신호·제어 및 유선 네트워크 포트</t>
    <phoneticPr fontId="3" type="noConversion"/>
  </si>
  <si>
    <r>
      <t xml:space="preserve">교류 입력 전원 포트 - 시험레벨: 선-선 간 ±1.0 kV, 선-접지 간 ±2.0 kV, Tr/Th : 1.2/50(8/20) </t>
    </r>
    <r>
      <rPr>
        <sz val="8"/>
        <color theme="1"/>
        <rFont val="Calibri"/>
        <family val="3"/>
        <charset val="161"/>
      </rPr>
      <t>μ</t>
    </r>
    <r>
      <rPr>
        <sz val="8"/>
        <color theme="1"/>
        <rFont val="맑은 고딕"/>
        <family val="3"/>
        <charset val="129"/>
        <scheme val="minor"/>
      </rPr>
      <t>s
유선 네트워크 포트 - 시험레벨: 선-접지 간 ±1.0 kV, 차폐-접지 간 ±0.5 kV, Tr/Th</t>
    </r>
    <r>
      <rPr>
        <vertAlign val="subscript"/>
        <sz val="8"/>
        <color theme="1"/>
        <rFont val="맑은 고딕"/>
        <family val="3"/>
        <charset val="129"/>
        <scheme val="minor"/>
      </rPr>
      <t xml:space="preserve"> </t>
    </r>
    <r>
      <rPr>
        <sz val="8"/>
        <color theme="1"/>
        <rFont val="맑은 고딕"/>
        <family val="3"/>
        <charset val="129"/>
        <scheme val="minor"/>
      </rPr>
      <t xml:space="preserve">: 1.2/50(8/20) </t>
    </r>
    <r>
      <rPr>
        <sz val="8"/>
        <color theme="1"/>
        <rFont val="Calibri"/>
        <family val="3"/>
        <charset val="161"/>
      </rPr>
      <t>μ</t>
    </r>
    <r>
      <rPr>
        <sz val="8"/>
        <color theme="1"/>
        <rFont val="맑은 고딕"/>
        <family val="3"/>
        <charset val="129"/>
        <scheme val="minor"/>
      </rPr>
      <t>s</t>
    </r>
    <phoneticPr fontId="5" type="noConversion"/>
  </si>
  <si>
    <t>교류 입력 전원 포트</t>
    <phoneticPr fontId="3" type="noConversion"/>
  </si>
  <si>
    <t>유선 네트워크 포트</t>
    <phoneticPr fontId="3" type="noConversion"/>
  </si>
  <si>
    <t>제품군 2 _ 입·출력 교류 전원 포트 - 주파수범위: 150 kHz - 230 MHz, 전계강도 3 V, 변조: AM 80 %, 1 kHz sine wave
제품군 2 _ 입·출력 직류 전원 포트 - 주파수범위: 150 kHz - 230 MHz, 전계강도 1 V, 변조: AM 80 %, 1 kHz sine wave
제품군 2 _ 신호·제어 및 유선 네트워크 포트 - 주파수범위: 150 kHz - 230 MHz, 전계강도 1 V, 변조: AM 80 %, 1 kHz sine wave
제품군 4, 5 _ 입·출력 교류 전원 포트 - 주파수범위: 150 kHz - 80 MHz, 전계강도 3 V, 변조: AM 80 %, 1 kHz sine wave
제품군 4, 5 _ 입·출력 직류 전원 포트 - 주파수범위: 150 kHz - 80 MHz, 전계강도 1 V, 변조: AM 80 %, 1 kHz sine wave
제품군 4, 5 _ 신호·제어 및 유선 네트워크 포트 - 주파수범위: 150 kHz - 80 MHz, 전계강도 1 V, 변조: AM 80 %, 1 kHz sine wave</t>
    <phoneticPr fontId="5" type="noConversion"/>
  </si>
  <si>
    <t>입·출력 교류 전원 포트</t>
    <phoneticPr fontId="3" type="noConversion"/>
  </si>
  <si>
    <t>제품군2</t>
    <phoneticPr fontId="3" type="noConversion"/>
  </si>
  <si>
    <t>제품군4</t>
    <phoneticPr fontId="3" type="noConversion"/>
  </si>
  <si>
    <t>입·출력 직류 전원 포트</t>
    <phoneticPr fontId="3" type="noConversion"/>
  </si>
  <si>
    <t>교류 주 전원 포트 - 감쇄량: 60 %, 주기: 12
교류 주 전원 포트 - 감쇄량: 30 %, 주기: 30
교류 주 전원 포트 - 감쇄량: 100 %, 주기: 0.5</t>
    <phoneticPr fontId="5" type="noConversion"/>
  </si>
  <si>
    <t>C
C
C</t>
    <phoneticPr fontId="5" type="noConversion"/>
  </si>
  <si>
    <t>30</t>
    <phoneticPr fontId="3" type="noConversion"/>
  </si>
  <si>
    <t>1.00.05</t>
  </si>
  <si>
    <t>KS C 9814-1 KS C 9814-2</t>
  </si>
  <si>
    <t>Make</t>
    <phoneticPr fontId="3" type="noConversion"/>
  </si>
  <si>
    <t>KS X 3143 KS C 9814-2</t>
    <phoneticPr fontId="3" type="noConversion"/>
  </si>
  <si>
    <t>KS X 3143 KS C 9814-2</t>
  </si>
  <si>
    <t>1.00.06</t>
  </si>
  <si>
    <t>Main</t>
  </si>
  <si>
    <t>KS X 3143, KS C 9814-2</t>
    <phoneticPr fontId="3" type="noConversion"/>
  </si>
  <si>
    <t>1.00.07</t>
  </si>
  <si>
    <t>sheetADD</t>
  </si>
  <si>
    <t>1.00.08</t>
  </si>
  <si>
    <t>codeUP</t>
  </si>
  <si>
    <t>MakeSheets</t>
  </si>
  <si>
    <t>1.00.09</t>
  </si>
  <si>
    <t>Off ear</t>
    <phoneticPr fontId="3" type="noConversion"/>
  </si>
  <si>
    <t>음향     (On ear</t>
    <phoneticPr fontId="3" type="noConversion"/>
  </si>
  <si>
    <t>음향     On ear</t>
    <phoneticPr fontId="3" type="noConversion"/>
  </si>
  <si>
    <t>입출력 교류 전원 포트 - 감쇄량: 100 %, 주기: 0.5
입출력 교류 전원 포트 - 감쇄량: 30 %, 주기: 12</t>
    <phoneticPr fontId="5" type="noConversion"/>
  </si>
  <si>
    <t>KS C 3369</t>
    <phoneticPr fontId="3" type="noConversion"/>
  </si>
  <si>
    <t>제품분류</t>
    <phoneticPr fontId="3" type="noConversion"/>
  </si>
  <si>
    <t>주방용전열기기 중 유도가열(IH) 기능이 있는 기기</t>
    <phoneticPr fontId="3" type="noConversion"/>
  </si>
  <si>
    <t>전기액체가열기기 중 유도가열(IH) 기능이 있는 기기</t>
    <phoneticPr fontId="3" type="noConversion"/>
  </si>
  <si>
    <t>전기담요 및 매트, 전기침대</t>
    <phoneticPr fontId="3" type="noConversion"/>
  </si>
  <si>
    <t>전자파 강도</t>
    <phoneticPr fontId="3" type="noConversion"/>
  </si>
  <si>
    <t>전면</t>
    <phoneticPr fontId="3" type="noConversion"/>
  </si>
  <si>
    <t>뒷면</t>
    <phoneticPr fontId="3" type="noConversion"/>
  </si>
  <si>
    <t>자기장 강도</t>
  </si>
  <si>
    <t>측정 주파수 대역: 10 Hz ~ 400 kHz</t>
    <phoneticPr fontId="3" type="noConversion"/>
  </si>
  <si>
    <t>측정 최댓값</t>
    <phoneticPr fontId="3" type="noConversion"/>
  </si>
  <si>
    <t>노출지수</t>
    <phoneticPr fontId="3" type="noConversion"/>
  </si>
  <si>
    <t>KS B ISO 8102-1, KS B ISO 8102-2</t>
    <phoneticPr fontId="3" type="noConversion"/>
  </si>
  <si>
    <t>전도성 방해 시험</t>
    <phoneticPr fontId="3" type="noConversion"/>
  </si>
  <si>
    <t>방사성 방해 시험</t>
    <phoneticPr fontId="3" type="noConversion"/>
  </si>
  <si>
    <t>불연속성 방해 시험</t>
    <phoneticPr fontId="3" type="noConversion"/>
  </si>
  <si>
    <t>D</t>
    <phoneticPr fontId="3" type="noConversion"/>
  </si>
  <si>
    <t>1. 일반 기능 회로 접촉방전: ±4 kV
2. 일반 기능 회로 기중방전: ±2 kV, ±4 kV, ±8 kV
3. 안전 회로 접촉방전: ±6 kV
4. 안전 회로 기중방전: ±2, ±4, ±6, ±8, ±15 kV</t>
    <phoneticPr fontId="3" type="noConversion"/>
  </si>
  <si>
    <t>MONITOR</t>
  </si>
  <si>
    <t>MONITOR</t>
    <phoneticPr fontId="3" type="noConversion"/>
  </si>
  <si>
    <t>KS B ISO 8102-1 KS B ISO 8102-2</t>
    <phoneticPr fontId="3" type="noConversion"/>
  </si>
  <si>
    <t>KS X 3124, KS X NEW</t>
    <phoneticPr fontId="3" type="noConversion"/>
  </si>
  <si>
    <t>열차 지구국</t>
    <phoneticPr fontId="3" type="noConversion"/>
  </si>
  <si>
    <t>KN 61131-2</t>
    <phoneticPr fontId="3" type="noConversion"/>
  </si>
  <si>
    <t>신호선 및 통신 포트 - 시험레벨: ±0.5 kV, Tr/Th : 5/50 ns, 반복 주파수: 5 kHz</t>
    <phoneticPr fontId="5" type="noConversion"/>
  </si>
  <si>
    <t>입출력 직류 전원 포트 - 시험레벨: ±0.5 kV, Tr/Th : 5/50 ns, 반복 주파수: 5 kHz</t>
    <phoneticPr fontId="5" type="noConversion"/>
  </si>
  <si>
    <t>입출력 교류 전원 포트 - 시험레벨: ±1.0 kV, Tr/Th : 5/50 ns, 반복 주파수: 5 kHz</t>
    <phoneticPr fontId="5" type="noConversion"/>
  </si>
  <si>
    <t>교류 전원포트 (일반) Line to Line : ±1.0 kV, Line to Ground : ±2.0 kV</t>
    <phoneticPr fontId="5" type="noConversion"/>
  </si>
  <si>
    <t>교류 전원포트 (통신센터) Line to Line : ±0.5 kV, Line to Ground : ±1.0 kV</t>
    <phoneticPr fontId="5" type="noConversion"/>
  </si>
  <si>
    <t>통신포트 (옥외용 대칭형) 선-접지: ±1.0 kV, (옥외용 비대칭형) 선-선: ±0.5 kV, 선-접지: ±1.0 kV, (옥내용) 선-접지: ±0.5 kV</t>
    <phoneticPr fontId="5" type="noConversion"/>
  </si>
  <si>
    <t>입력 교류전원 포트 - 주파수 범위: 0.15 ~ 80 MHz, 변조:80 % AM(1 kHz), 전계강도: 3 V</t>
    <phoneticPr fontId="5" type="noConversion"/>
  </si>
  <si>
    <t>입력 직류전원 포트 - 주파수 범위: 0.15 ~ 80 MHz, 변조:80 % AM(1 kHz), 전계강도: 3 V</t>
    <phoneticPr fontId="5" type="noConversion"/>
  </si>
  <si>
    <t>아날로그/디지털 데이터 포트 - 주파수 범위: 0.15 ~ 80 MHz, 변조:80 % AM(1 kHz), 전계강도: 3 V</t>
    <phoneticPr fontId="5" type="noConversion"/>
  </si>
  <si>
    <t>교류 주 전원 포트 - 감쇄량: 100 %, 주기: 0.5, 1</t>
    <phoneticPr fontId="5" type="noConversion"/>
  </si>
  <si>
    <t>교류 주 전원 포트 - 감쇄량: 30 %, 주기: 30</t>
    <phoneticPr fontId="5" type="noConversion"/>
  </si>
  <si>
    <t>교류 주 전원 포트 - 감쇄량: 60 %, 주기: 6</t>
    <phoneticPr fontId="5" type="noConversion"/>
  </si>
  <si>
    <t>교류 주 전원 포트 - 감쇄량: 100 %, 주기: 300</t>
    <phoneticPr fontId="5" type="noConversion"/>
  </si>
  <si>
    <t>직류 전원포트 (공칭 12 V) - pulse 1, 2a, 2b, 4 가혹도 Level III, 각 10회</t>
    <phoneticPr fontId="5" type="noConversion"/>
  </si>
  <si>
    <t>직류 전원포트 (공칭 12 V) - pulse 3a, 3b 가혹도 Level III, 각 20 분</t>
    <phoneticPr fontId="5" type="noConversion"/>
  </si>
  <si>
    <t>직류 전원포트 (공칭 24 V) - pulse 1, 2a, 2b, 4 가혹도 Level III, 각 10회</t>
    <phoneticPr fontId="5" type="noConversion"/>
  </si>
  <si>
    <t>직류 전원포트 (공칭 24 V) - pulse 3a, 3b 가혹도 Level III, 각 20 분</t>
    <phoneticPr fontId="5" type="noConversion"/>
  </si>
  <si>
    <t>A급 지구국</t>
    <phoneticPr fontId="3" type="noConversion"/>
  </si>
  <si>
    <t>B 급 지구국</t>
    <phoneticPr fontId="3" type="noConversion"/>
  </si>
  <si>
    <t>함체포트 - 주파수 범위 80 ~ 1000 MHz, 변조 80 % AM(1 kHz), 전계강도 10 V/m</t>
    <phoneticPr fontId="5" type="noConversion"/>
  </si>
  <si>
    <t>입·출력 교류전원 포트 : ±2.0 kV, 반복 주파수 5 kHz</t>
    <phoneticPr fontId="5" type="noConversion"/>
  </si>
  <si>
    <t>입·출력 직류전원 포트 : ±1.0 kV, 반복 주파수 5 kHz</t>
    <phoneticPr fontId="5" type="noConversion"/>
  </si>
  <si>
    <t>신호선 및 통신 포트 : ±1.0 kV, 반복주파수 5 kHz</t>
    <phoneticPr fontId="5" type="noConversion"/>
  </si>
  <si>
    <t>입·출력 교류전원 포트 L to L ±0.5 kV, ±1.0 kV, L to PE ±0.5 kV, ±1.0 kV, ±2.0 kV</t>
    <phoneticPr fontId="5" type="noConversion"/>
  </si>
  <si>
    <t>입·출력 직류전원 포트 L to L ±0.5 kV, L to PE ±0.5 kV, ±1.0 kV</t>
    <phoneticPr fontId="5" type="noConversion"/>
  </si>
  <si>
    <t>신호 포트 L to PE ±1.0 kV</t>
    <phoneticPr fontId="5" type="noConversion"/>
  </si>
  <si>
    <t>입·출력 교류전원 포트 0.15 ~ 80 MHz, 변조 80 % AM(1 kHz), Level 10 V</t>
    <phoneticPr fontId="5" type="noConversion"/>
  </si>
  <si>
    <t>입·출력 직류전원 포트 0.15 ~ 80 MHz, 변조 80 % AM(1 kHz), Level 10 V</t>
    <phoneticPr fontId="5" type="noConversion"/>
  </si>
  <si>
    <t>신호 포트 0.15 ~ 80 MHz, 변조 80 % AM(1 kHz), Level 10 V</t>
    <phoneticPr fontId="5" type="noConversion"/>
  </si>
  <si>
    <t>1. 입·출력 교류전원 포트 - 일반 기능 회로: ±1.0 kV (100 A 이하) / ±2.0 kV (100 A 초과), 반복 주파수 5 kHz</t>
    <phoneticPr fontId="5" type="noConversion"/>
  </si>
  <si>
    <t>2. 입·출력 교류전원 포트 - 안전 회로: ±4.0 kV (100 A 이하), 반복 주파수 2.5 kHz</t>
    <phoneticPr fontId="5" type="noConversion"/>
  </si>
  <si>
    <t>3. 입·출력 직류전원 포트 - 일반 기능 회로: ±0.5 kV (100 A 이하) / ±2.0 kV (100 A 초과), 반복 주파수 5 kHz</t>
    <phoneticPr fontId="5" type="noConversion"/>
  </si>
  <si>
    <t>D</t>
    <phoneticPr fontId="5" type="noConversion"/>
  </si>
  <si>
    <t>4. 입·출력 직류전원 포트 - 안전 회로: ±4.0 kV (100 A 이하), 반복 주파수 2.5 kHz</t>
    <phoneticPr fontId="5" type="noConversion"/>
  </si>
  <si>
    <t>5. 신호선 및 제어선 포트 - 일반 기능 회로: ±0.5 kV, 반복주파수 5 kHz</t>
    <phoneticPr fontId="5" type="noConversion"/>
  </si>
  <si>
    <t>6. 신호선 및 제어선 포트 - 안전 회로: ±2.0 kV, 반복주파수 5 kHz</t>
    <phoneticPr fontId="5" type="noConversion"/>
  </si>
  <si>
    <t>7. 시스템 경계에서의 모니터링 및 원격 경고 시스템 포트 - 일반 기능 회로: ±1.0 kV, 반복주파수 5 kHz</t>
    <phoneticPr fontId="5" type="noConversion"/>
  </si>
  <si>
    <t xml:space="preserve">8. 시스템 경계에서의 모니터링 및 원격 경고 시스템 포트 - 안전 회로: ±2.0 kV, 반복주파수 5 kHz </t>
    <phoneticPr fontId="5" type="noConversion"/>
  </si>
  <si>
    <t>1. 입·출력 교류전원 포트 - 일반 기능 회로: 선-선 간 ±1.0 kV, 선-접지 간 ±2.0 kV (100 A 이하) / 선-선 간 ±1.0 kV, 선-접지 간 ±2.0 kV (100 A 초과)</t>
    <phoneticPr fontId="5" type="noConversion"/>
  </si>
  <si>
    <t>2. 입·출력 교류전원 포트 - 안전 회로: 선-선 간 ±1.0 kV, 선-접지 간 ±2.0 kV (100 A 이하)</t>
    <phoneticPr fontId="5" type="noConversion"/>
  </si>
  <si>
    <t>3. 입·출력 직류전원 포트 - 일반 기능 회로: 선-선 간 ±0.5 kV, 선-접지 간 ±0.5 kV (100 A 이하) / 선-선 간 ±0.5 kV, 선-접지 간 ±1.0 kV (100 A 초과)</t>
    <phoneticPr fontId="5" type="noConversion"/>
  </si>
  <si>
    <t>5. 신호선 및 제어선 포트 - 안전 회로: 선-선 간 ±1.0 kV, 선-접지 간 ±2.0 kV</t>
    <phoneticPr fontId="5" type="noConversion"/>
  </si>
  <si>
    <t>6. 시스템 경계에서의 모니터링 및 원격 경고 시스템 포트 - 일반 기능 회로: 선-선 간 ±0.5 kV, 선-접지 간 ±1.0 kV</t>
    <phoneticPr fontId="5" type="noConversion"/>
  </si>
  <si>
    <t>7. 시스템 경계에서의 모니터링 및 원격 경고 시스템 포트 - 안전 회로: 선-선 간 ±1.0 kV, 선-접지 간 ±2.0 kV</t>
    <phoneticPr fontId="5" type="noConversion"/>
  </si>
  <si>
    <t>4. 입·출력 직류전원 포트 - 안전 회로: 선-선 간 ±1.0 kV, 선-접지 간 ±2.5 kV (100 A 이하)</t>
    <phoneticPr fontId="5" type="noConversion"/>
  </si>
  <si>
    <t>영역</t>
    <phoneticPr fontId="3" type="noConversion"/>
  </si>
  <si>
    <t>영역 A</t>
    <phoneticPr fontId="3" type="noConversion"/>
  </si>
  <si>
    <t>영역 B</t>
    <phoneticPr fontId="3" type="noConversion"/>
  </si>
  <si>
    <t>영역 C</t>
    <phoneticPr fontId="3" type="noConversion"/>
  </si>
  <si>
    <t>함체포트 - 접촉방전: ±4, 기중방전: ±2 kV, ±4 kV, ±8 kV</t>
    <phoneticPr fontId="5" type="noConversion"/>
  </si>
  <si>
    <t>1 400 MHz ~ 6 000 MHz</t>
    <phoneticPr fontId="3" type="noConversion"/>
  </si>
  <si>
    <t>주파수 범위: 1400 ~ 6000 MHz, 변조: 80 % AM(1 kHz), 전계강도: 3 V/m</t>
    <phoneticPr fontId="5" type="noConversion"/>
  </si>
  <si>
    <t>EFT/버스트 내성시험</t>
    <phoneticPr fontId="3" type="noConversion"/>
  </si>
  <si>
    <t>함체 포트</t>
    <phoneticPr fontId="3" type="noConversion"/>
  </si>
  <si>
    <t>입·출력 직류전원 포트 - (영역 A)인가전압: ±0.5 kV, (영역 B)인가전압: ±2.0 kV, (영역 C)인가전압: ±2.0 kV, 반복주파수: 5 kHz</t>
    <phoneticPr fontId="5" type="noConversion"/>
  </si>
  <si>
    <t>입·출력 교류전원 포트 - (영역 A)인가전압: ±1.0 kV, (영역 B)인가전압: ±2.0 kV, (영역 C)인가전압: ±4.0 kV, 반복주파수: 5 kHz</t>
    <phoneticPr fontId="5" type="noConversion"/>
  </si>
  <si>
    <t>데이터 통신 포트 - (영역 A)인가전압: ±0.5 kV, (영역 B)인가전압: ±1.0 kV, (영역 C)인가전압: ±1.0 kV, 반복주파수: 5 kHz</t>
    <phoneticPr fontId="5" type="noConversion"/>
  </si>
  <si>
    <t>직류 정격 릴레이 비차폐 포트 - (영역 A)인가전압: ±1.0 kV, (영역 B)인가전압: ±1.0 kV, 반복주파수: 5 kHz</t>
    <phoneticPr fontId="5" type="noConversion"/>
  </si>
  <si>
    <t>차폐선 포트 - (영역 A)인가전압: ±1.0 kV, (영역 B)인가전압: ±1.0 kV, (영역 C)인가전압: ±2.0 kV, 반복주파수: 5 kHz</t>
    <phoneticPr fontId="5" type="noConversion"/>
  </si>
  <si>
    <t>교류 정격 릴레이 비차폐 포트 - (영역 A)인가전압: ±1.0 kV, (영역 B)인가전압: ±1.0 kV, 반복주파수: 5 kHz</t>
    <phoneticPr fontId="5" type="noConversion"/>
  </si>
  <si>
    <t>데이터 통신 포트</t>
    <phoneticPr fontId="3" type="noConversion"/>
  </si>
  <si>
    <t>아날로그 또는 직류 입·출력  비차폐 포트 - (영역 A)인가전압: ±1.0 kV, (영역 B)인가전압: ±1.0 kV, (영역 C)인가전압: ±2.0 kV, 반복주파수: 5 kHz</t>
    <phoneticPr fontId="5" type="noConversion"/>
  </si>
  <si>
    <t>교류 입·출력 비차폐 포트 - (영역 A)인가전압: ±2.0 kV, (영역 B)인가전압: ±2.0 kV, (영역 C)인가전압: ±2.0 kV, 반복주파수: 5 kHz</t>
    <phoneticPr fontId="5" type="noConversion"/>
  </si>
  <si>
    <t>아날로그 또는 직류 입·출력 비차폐 포트</t>
    <phoneticPr fontId="3" type="noConversion"/>
  </si>
  <si>
    <t>직류 정격 릴레이 비차폐 포트</t>
    <phoneticPr fontId="3" type="noConversion"/>
  </si>
  <si>
    <t>차폐선 포트</t>
    <phoneticPr fontId="3" type="noConversion"/>
  </si>
  <si>
    <t>교류 입·출력 비차폐 포트</t>
    <phoneticPr fontId="3" type="noConversion"/>
  </si>
  <si>
    <t>교류 정격 릴레이 비차폐 포트</t>
    <phoneticPr fontId="3" type="noConversion"/>
  </si>
  <si>
    <t>DC_I/O</t>
    <phoneticPr fontId="3" type="noConversion"/>
  </si>
  <si>
    <t>DC_RELAY</t>
    <phoneticPr fontId="3" type="noConversion"/>
  </si>
  <si>
    <t>SHIELD</t>
    <phoneticPr fontId="3" type="noConversion"/>
  </si>
  <si>
    <t>AC_I/O</t>
    <phoneticPr fontId="3" type="noConversion"/>
  </si>
  <si>
    <t>AC_RELAY</t>
    <phoneticPr fontId="3" type="noConversion"/>
  </si>
  <si>
    <t>SHIELDED</t>
    <phoneticPr fontId="3" type="noConversion"/>
  </si>
  <si>
    <t>함체 포트 - (영영 A) 자기장 세기: 3 A/m(rms), 주파수 60 Hz, (영영 B) 자기장 세기: 30 A/m(rms), 주파수 60 Hz, (영영 C) 자기장 세기: 30 A/m(rms), 주파수 60 Hz</t>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</si>
  <si>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100 %, 주기: 0.5, (영역 B) 감쇄량: 100 %, 주기: 0.5, (영역 C) 감쇄량: 100 %, 주기: 1</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</si>
  <si>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60 %, 주기: 12, (영역 B) 감쇄량: 60 %, 주기: 12, (영역 C) 감쇄량: 60 %, 주기: 12</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</si>
  <si>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30 %, 주기: 30, (영역 B) 감쇄량: 30 %, 주기: 30, (영역 C) 감쇄량: 30 %, 주기: 30</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</si>
  <si>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100 %, 주기: 300, (영역 B) 감쇄량: 100 %, 주기: 300, (영역 C) 감쇄량: 100 %, 주기: 300</t>
    </r>
    <phoneticPr fontId="5" type="noConversion"/>
  </si>
  <si>
    <t>EN 55032, EN 55035</t>
    <phoneticPr fontId="3" type="noConversion"/>
  </si>
  <si>
    <t>Order No.</t>
    <phoneticPr fontId="5" type="noConversion"/>
  </si>
  <si>
    <t>· Basic Information</t>
    <phoneticPr fontId="3" type="noConversion"/>
  </si>
  <si>
    <t>· Reference STDs.</t>
    <phoneticPr fontId="3" type="noConversion"/>
  </si>
  <si>
    <t>Category</t>
    <phoneticPr fontId="3" type="noConversion"/>
  </si>
  <si>
    <t>Test Items</t>
    <phoneticPr fontId="3" type="noConversion"/>
  </si>
  <si>
    <t>Applicant</t>
    <phoneticPr fontId="3" type="noConversion"/>
  </si>
  <si>
    <t>Product Name</t>
    <phoneticPr fontId="3" type="noConversion"/>
  </si>
  <si>
    <t>Model Name</t>
  </si>
  <si>
    <t>Model Name</t>
    <phoneticPr fontId="3" type="noConversion"/>
  </si>
  <si>
    <t>Test Period</t>
    <phoneticPr fontId="3" type="noConversion"/>
  </si>
  <si>
    <t>Technical Manager</t>
    <phoneticPr fontId="3" type="noConversion"/>
  </si>
  <si>
    <t>Tester :</t>
    <phoneticPr fontId="3" type="noConversion"/>
  </si>
  <si>
    <t>(Signature)</t>
    <phoneticPr fontId="3" type="noConversion"/>
  </si>
  <si>
    <t>· Product Specifications</t>
    <phoneticPr fontId="3" type="noConversion"/>
  </si>
  <si>
    <t>Rating power</t>
    <phoneticPr fontId="5" type="noConversion"/>
  </si>
  <si>
    <t>· This Raw Data Sheet may have changes in lines, columns, and entire pages depending on the applicable specifications.</t>
    <phoneticPr fontId="3" type="noConversion"/>
  </si>
  <si>
    <t>· Technical Standards Special Notes</t>
    <phoneticPr fontId="3" type="noConversion"/>
  </si>
  <si>
    <t>Technical Standards Special Notes</t>
    <phoneticPr fontId="5" type="noConversion"/>
  </si>
  <si>
    <t>Device classification</t>
    <phoneticPr fontId="3" type="noConversion"/>
  </si>
  <si>
    <t>Device placement</t>
    <phoneticPr fontId="3" type="noConversion"/>
  </si>
  <si>
    <t>Class A</t>
    <phoneticPr fontId="3" type="noConversion"/>
  </si>
  <si>
    <t>Class B</t>
    <phoneticPr fontId="3" type="noConversion"/>
  </si>
  <si>
    <t>Maximum Internal Frequency</t>
    <phoneticPr fontId="3" type="noConversion"/>
  </si>
  <si>
    <t>Whether to use a certified wireless module</t>
    <phoneticPr fontId="3" type="noConversion"/>
  </si>
  <si>
    <t>Whether technical changes apply</t>
    <phoneticPr fontId="3" type="noConversion"/>
  </si>
  <si>
    <t>· Complements of Equipment</t>
    <phoneticPr fontId="3" type="noConversion"/>
  </si>
  <si>
    <t>- Not applicable.</t>
    <phoneticPr fontId="3" type="noConversion"/>
  </si>
  <si>
    <t>· EUT operation mode</t>
    <phoneticPr fontId="5" type="noConversion"/>
  </si>
  <si>
    <t>· Test voltage and frequency</t>
    <phoneticPr fontId="5" type="noConversion"/>
  </si>
  <si>
    <t>Voltage (V)</t>
    <phoneticPr fontId="5" type="noConversion"/>
  </si>
  <si>
    <t>Frequency (Hz)</t>
    <phoneticPr fontId="5" type="noConversion"/>
  </si>
  <si>
    <t>· Supported Equipments</t>
    <phoneticPr fontId="5" type="noConversion"/>
  </si>
  <si>
    <t>Used</t>
    <phoneticPr fontId="5" type="noConversion"/>
  </si>
  <si>
    <t>Product Type</t>
    <phoneticPr fontId="3" type="noConversion"/>
  </si>
  <si>
    <t>Manufacturer</t>
    <phoneticPr fontId="3" type="noConversion"/>
  </si>
  <si>
    <t>AE</t>
    <phoneticPr fontId="3" type="noConversion"/>
  </si>
  <si>
    <t>· EUT In/Out Port</t>
    <phoneticPr fontId="5" type="noConversion"/>
  </si>
  <si>
    <t>Name</t>
    <phoneticPr fontId="5" type="noConversion"/>
  </si>
  <si>
    <t>Type</t>
    <phoneticPr fontId="5" type="noConversion"/>
  </si>
  <si>
    <t>Length of cable</t>
    <phoneticPr fontId="5" type="noConversion"/>
  </si>
  <si>
    <t>Cable shielded</t>
    <phoneticPr fontId="5" type="noConversion"/>
  </si>
  <si>
    <t>Remarks</t>
    <phoneticPr fontId="5" type="noConversion"/>
  </si>
  <si>
    <t>KN 50 / KN 51</t>
    <phoneticPr fontId="3" type="noConversion"/>
  </si>
  <si>
    <t>전기철도 전체 시스템</t>
    <phoneticPr fontId="3" type="noConversion"/>
  </si>
  <si>
    <t>열차 및 완성차량</t>
    <phoneticPr fontId="3" type="noConversion"/>
  </si>
  <si>
    <t>신호 및 전기통신 기기</t>
    <phoneticPr fontId="3" type="noConversion"/>
  </si>
  <si>
    <t>전기철도차량내의 기기</t>
    <phoneticPr fontId="3" type="noConversion"/>
  </si>
  <si>
    <t>고정 전원설비 및 기기</t>
    <phoneticPr fontId="3" type="noConversion"/>
  </si>
  <si>
    <t>임펄스 잡음 시험</t>
    <phoneticPr fontId="3" type="noConversion"/>
  </si>
  <si>
    <t>총 고조파 왜율 시험</t>
    <phoneticPr fontId="3" type="noConversion"/>
  </si>
  <si>
    <t>방사성 방해시험 (1 GHz 이하)</t>
    <phoneticPr fontId="3" type="noConversion"/>
  </si>
  <si>
    <t>방사성 방해시험 (1 GHz 초과)</t>
    <phoneticPr fontId="3" type="noConversion"/>
  </si>
  <si>
    <t>전기 철도 기준</t>
    <phoneticPr fontId="3" type="noConversion"/>
  </si>
  <si>
    <t>일반 산업 기준</t>
    <phoneticPr fontId="3" type="noConversion"/>
  </si>
  <si>
    <t>디지털 무선전화기 사용 환경</t>
    <phoneticPr fontId="3" type="noConversion"/>
  </si>
  <si>
    <t>BATT</t>
    <phoneticPr fontId="3" type="noConversion"/>
  </si>
  <si>
    <t>CONTROL</t>
    <phoneticPr fontId="3" type="noConversion"/>
  </si>
  <si>
    <t>[전기 철도 차량 내 기기] 배터리 전원포트 - 주파수범위: 0.15 ~ 80 MHz, 변조: 80 % AM(1 kHz), 전계강도: 10 V</t>
    <phoneticPr fontId="3" type="noConversion"/>
  </si>
  <si>
    <t>[전기 철도 차량 내 기기] 신호 및 통신, 프로세스 츨정 및 제어 포트 - 주파수범위: 0.15 ~ 80 MHz, 변조: 80 % AM(1 kHz), 전계강도: 10 V</t>
    <phoneticPr fontId="3" type="noConversion"/>
  </si>
  <si>
    <t>[신호 및 전기통신 기기] 입/출력 포트 - 주파수범위: 0.15 ~ 80 MHz, 변조: 80 % AM(1 kHz), 전계강도: 10 V</t>
    <phoneticPr fontId="3" type="noConversion"/>
  </si>
  <si>
    <t>[신호 및 전기통신 기기] 직류 전원 포트 - 주파수범위: 0.15 ~ 80 MHz, 변조: 80 % AM(1 kHz), 전계강도: 10 V</t>
    <phoneticPr fontId="3" type="noConversion"/>
  </si>
  <si>
    <t>[신호 및 전기통신 기기] 교류 전원 포트 - 주파수범위: 0.15 ~ 80 MHz, 변조: 80 % AM(1 kHz), 전계강도: 10 V</t>
    <phoneticPr fontId="3" type="noConversion"/>
  </si>
  <si>
    <t>[신호 및 전기통신 기기] 접지 포트 - 주파수범위: 0.15 ~ 80 MHz, 변조: 80 % AM(1 kHz), 전계강도: 10 V</t>
    <phoneticPr fontId="3" type="noConversion"/>
  </si>
  <si>
    <t>[고정 전원설비 및 기기] 공정제어에 관련되지 않은 신호선과 데이터 모선용 포트 - 주파수범위: 0.15 ~ 80 MHz, 변조: 80 % AM(1 kHz), 전계강도: 10 V</t>
    <phoneticPr fontId="3" type="noConversion"/>
  </si>
  <si>
    <t>[고정 전원설비 및 기기] 공정, 측정 및 제어선용 포트, 그리고 긴 모선 및 제어선 - 주파수범위: 0.15 ~ 80 MHz, 변조: 80 % AM(1 kHz), 전계강도: 10 V</t>
    <phoneticPr fontId="3" type="noConversion"/>
  </si>
  <si>
    <t>[고정 전원설비 및 기기] 직류 입력 및 직류 출력 전원 포트 - 주파수범위: 0.15 ~ 80 MHz, 변조: 80 % AM(1 kHz), 전계강도: 10 V</t>
    <phoneticPr fontId="3" type="noConversion"/>
  </si>
  <si>
    <t>[고정 전원설비 및 기기] 교류 입력 및 교류 출력 전원 포트 - 주파수범위: 0.15 ~ 80 MHz, 변조: 80 % AM(1 kHz), 전계강도: 10 V</t>
    <phoneticPr fontId="3" type="noConversion"/>
  </si>
  <si>
    <t>[고정 전원설비 및 기기] 접지 포트 - 주파수범위: 0.15 ~ 80 MHz, 변조: 80 % AM(1 kHz), 전계강도: 10 V</t>
    <phoneticPr fontId="3" type="noConversion"/>
  </si>
  <si>
    <t>[신호 및 전기통신 기기] - 입/출력 포트 - 인가전압: ±2.0 kV, 반복주파수: 5 kHz</t>
    <phoneticPr fontId="5" type="noConversion"/>
  </si>
  <si>
    <t>[신호 및 전기통신 기기] - 직류 전원 포트 - 인가전압: ±2.0 kV, 반복주파수: 5 kHz</t>
    <phoneticPr fontId="5" type="noConversion"/>
  </si>
  <si>
    <t>[신호 및 전기통신 기기] - 교류 전원 포트 - 인가전압: ±2.0 kV, 반복주파수: 5 kHz</t>
    <phoneticPr fontId="5" type="noConversion"/>
  </si>
  <si>
    <t>[신호 및 전기통신 기기] - 접지 포트 - 인가전압: ±1.0 kV, 반복주파수: 5 kHz</t>
    <phoneticPr fontId="5" type="noConversion"/>
  </si>
  <si>
    <t>[전기철도 차량 내 기기] - 배터리 전원 포트 - 인가전압: ±2.0 kV, 반복주파수: 5 kHz</t>
    <phoneticPr fontId="5" type="noConversion"/>
  </si>
  <si>
    <t>[전기철도 차량 내 기기] - 신호 및 통신, 프로세스 측정 및 제어 포트 - 인가전압: ±2.0 kV, 반복주파수: 5 kHz</t>
    <phoneticPr fontId="5" type="noConversion"/>
  </si>
  <si>
    <t>[고정 전원설비 및 기기] - 공정제어에 관련되지 않은 신호선과 데이터 모선용 포트 - 인가전압: ±2.0 kV, 반복주파수: 5 kHz</t>
    <phoneticPr fontId="5" type="noConversion"/>
  </si>
  <si>
    <t>[고정 전원설비 및 기기] - 공정, 측정 및 제어선용포트, 그리고 긴 모선 및 제어선 - 인가전압: ±2.0 kV, 반복주파수: 5 kHz</t>
    <phoneticPr fontId="5" type="noConversion"/>
  </si>
  <si>
    <t>[고정 전원설비 및 기기] - 직류 입력 및 직류 출력 전원 포트 - 인가전압: ±4.0 kV, 반복주파수: 5 kHz</t>
    <phoneticPr fontId="5" type="noConversion"/>
  </si>
  <si>
    <t>[고정 전원설비 및 기기] - 교류 입력 및 교류 출력 전원 포트 - 인가전압: ±4.0 kV, 반복주파수: 5 kHz</t>
    <phoneticPr fontId="5" type="noConversion"/>
  </si>
  <si>
    <t>[고정 전원설비 및 기기] - 접지 포트 - 인가전압: ±1.0 kV, 반복주파수: 5 kHz</t>
    <phoneticPr fontId="5" type="noConversion"/>
  </si>
  <si>
    <t>[전기 철도 차량 내 기기] 배터리 전원포트</t>
    <phoneticPr fontId="3" type="noConversion"/>
  </si>
  <si>
    <t>[전기 철도 차량 내 기기] 신호 및 통신, 프로세스 츨정 및 제어 포트</t>
    <phoneticPr fontId="3" type="noConversion"/>
  </si>
  <si>
    <t>[신호 및 전기통신 기기] 입/출력 포트</t>
    <phoneticPr fontId="3" type="noConversion"/>
  </si>
  <si>
    <t>[신호 및 전기통신 기기] 직류 전원 포트</t>
    <phoneticPr fontId="3" type="noConversion"/>
  </si>
  <si>
    <t>[신호 및 전기통신 기기] 교류 전원 포트</t>
    <phoneticPr fontId="3" type="noConversion"/>
  </si>
  <si>
    <t>[신호 및 전기통신 기기] 접지 포트</t>
    <phoneticPr fontId="3" type="noConversion"/>
  </si>
  <si>
    <t>[고정 전원설비 및 기기] 공정제어에 관련되지 않은 신호선과 데이터 모선용 포트</t>
    <phoneticPr fontId="3" type="noConversion"/>
  </si>
  <si>
    <t>[고정 전원설비 및 기기] 공정, 측정 및 제어선용 포트, 그리고 긴 모선 및 제어선</t>
    <phoneticPr fontId="3" type="noConversion"/>
  </si>
  <si>
    <t>[고정 전원설비 및 기기] 직류 입력 및 직류 출력 전원 포트</t>
    <phoneticPr fontId="3" type="noConversion"/>
  </si>
  <si>
    <t>[고정 전원설비 및 기기] 교류 입력 및 교류 출력 전원 포트</t>
    <phoneticPr fontId="3" type="noConversion"/>
  </si>
  <si>
    <t>[고정 전원설비 및 기기] 접지 포트</t>
  </si>
  <si>
    <t>[전기 철도 차량 내 기기] - 배터리 전원 포트 - 선-선: ±1.0 kV, 선-접지: ±2.0 kV</t>
    <phoneticPr fontId="3" type="noConversion"/>
  </si>
  <si>
    <t>[신호 및 전기통신 기기] - 입/출력 포트 - 선-선: ±1.0 kV, 선-접지: ±2.0 kV</t>
    <phoneticPr fontId="3" type="noConversion"/>
  </si>
  <si>
    <t>[신호 및 전기통신 기기] - 직류 전원 포트 - 선-선: ±1.0 kV, 선-접지: ±2.0 kV</t>
    <phoneticPr fontId="3" type="noConversion"/>
  </si>
  <si>
    <t>[신호 및 전기통신 기기] - 교류 전원 포트 - 선-선: ±1.0 kV, 선-접지: ±2.0 kV</t>
    <phoneticPr fontId="3" type="noConversion"/>
  </si>
  <si>
    <t>[고정 전원설비 및 기기] - 공정, 측정 및 제어선용 포트, 그리고 긴 모선 및 제어선 - 선-선: ±1.0 kV, 선-접지: ±2.0 kV</t>
    <phoneticPr fontId="3" type="noConversion"/>
  </si>
  <si>
    <t>[고정 전원설비 및 기기] - 직류 입력 및 직류 출력 전원 포트 - 선-선: ±1.0 kV, 선-접지: ±2.0 kV</t>
    <phoneticPr fontId="3" type="noConversion"/>
  </si>
  <si>
    <t>[고정 전원설비 및 기기] - 교류 입력 및 교류 출력 전원 포트 - 선-선: ±2.0 kV, 선-접지: ±4.0 kV</t>
    <phoneticPr fontId="3" type="noConversion"/>
  </si>
  <si>
    <t>감쇄 진동전압 내성시험</t>
    <phoneticPr fontId="3" type="noConversion"/>
  </si>
  <si>
    <t>[전기 철도 차량 내 기기] 해당 사항 없음</t>
    <phoneticPr fontId="3" type="noConversion"/>
  </si>
  <si>
    <t>[신호 및 전기통신 기기] 해당 사항 없음</t>
    <phoneticPr fontId="3" type="noConversion"/>
  </si>
  <si>
    <t>환경 구분</t>
    <phoneticPr fontId="3" type="noConversion"/>
  </si>
  <si>
    <t>(전기 철도 기준) [전기 철도 차량 내 기기] 주파수 범위: 80 MHz ~ 800 MHz, 전계강도: 20 V/m</t>
    <phoneticPr fontId="3" type="noConversion"/>
  </si>
  <si>
    <t>(전기 철도 기준) [신호 및 전기통신 기기] 주파수 범위: 80 MHz ~ 800 MHz, 전계강도: 10 V/m</t>
    <phoneticPr fontId="3" type="noConversion"/>
  </si>
  <si>
    <t>(전기 철도 기준) [고정 전원설비 및 기기] 주파수 범위: 80 MHz ~ 800 MHz, 전계강도: 10 V/m</t>
    <phoneticPr fontId="3" type="noConversion"/>
  </si>
  <si>
    <t>(일반 산업 기준) 전계강도 @ 주파수 범위: 10 V/m @ 80 MHz ~ 1.0 GHz, 3 V/m @ 1.4 GHz ~ 6.0 GHz</t>
    <phoneticPr fontId="3" type="noConversion"/>
  </si>
  <si>
    <t>(디지털 무선 전화기 사용 환경) - 주파수 범위: 80 MHz ~ 1 000 MHz, 변조 80 % AM(1 kHz), 전계강도: 20 V/m</t>
    <phoneticPr fontId="5" type="noConversion"/>
  </si>
  <si>
    <t>(디지털 무선 전화기 사용 환경) - 주파수 범위: 1 400 MHz ~ 2 000 MHz, 변조 80 % AM(1 kHz), 전계강도: 10 V/m</t>
    <phoneticPr fontId="5" type="noConversion"/>
  </si>
  <si>
    <t>(디지털 무선 전화기 사용 환경) - 주파수 범위: 2 000 MHz ~ 2 700 MHz, 변조 80 % AM(1 kHz), 전계강도: 5 V/m</t>
    <phoneticPr fontId="5" type="noConversion"/>
  </si>
  <si>
    <t>(디지털 무선 전화기 사용 환경) - 주파수 범위: 2 700 MHz ~ 5 100 MHz, 변조 80 % AM(1 kHz), 전계강도: 5 V/m</t>
    <phoneticPr fontId="5" type="noConversion"/>
  </si>
  <si>
    <t>(디지털 무선 전화기 사용 환경) - 주파수 범위: 5 100 MHz ~ 6 000 MHz, 변조 80 % AM(1 kHz), 전계강도: 3 V/m</t>
    <phoneticPr fontId="5" type="noConversion"/>
  </si>
  <si>
    <t>[고정 전원설비 및 기기] 공정, 측정 및 제어선용 포트, 그리고 긴 모선 및 제어선 - 선-선: ±1.0 kV, 선-접지: ±2.5 kV</t>
    <phoneticPr fontId="3" type="noConversion"/>
  </si>
  <si>
    <t>(전기 철도 기준) [전기 철도 차량 내 기기] 해당 사항 없음.</t>
    <phoneticPr fontId="5" type="noConversion"/>
  </si>
  <si>
    <t>(전기 철도 기준) [신호 및 전기통신 기기] 함체 포트 - 자기장 세기: AC 100 A/m 60 Hz, AC 100 A/m 16.7 Hz, DC 300 A/m</t>
    <phoneticPr fontId="5" type="noConversion"/>
  </si>
  <si>
    <t>(전기 철도 기준) [고정 전원설비 및 기기] 함체 포트 - 자기장 세기: AC 100 A/m 60 Hz, DC 300 A/m</t>
    <phoneticPr fontId="5" type="noConversion"/>
  </si>
  <si>
    <t>(일반 산업 기준) [신호 및 전기통신 기기] 함체 포트 - 자기장 세기: AC 100 A/m 60 Hz, AC 100 A/m 16.7 Hz</t>
    <phoneticPr fontId="5" type="noConversion"/>
  </si>
  <si>
    <t>(전기 철도 기준) 함체포트 - 접촉방전: ±6, 기중방전: ±2 kV, ±4 kV, ±8 kV</t>
    <phoneticPr fontId="5" type="noConversion"/>
  </si>
  <si>
    <t>(일반 산업 기준) 함체포트 - 접촉방전: ±4, 기중방전: ±2 kV, ±4 kV, ±8 kV</t>
    <phoneticPr fontId="5" type="noConversion"/>
  </si>
  <si>
    <t>[전기 철도 차량 내 기기] - 배터리 전원 포트</t>
    <phoneticPr fontId="3" type="noConversion"/>
  </si>
  <si>
    <t>[신호 및 전기통신 기기] - 입/출력 포트</t>
    <phoneticPr fontId="3" type="noConversion"/>
  </si>
  <si>
    <t>[신호 및 전기통신 기기] - 직류 전원 포트</t>
    <phoneticPr fontId="3" type="noConversion"/>
  </si>
  <si>
    <t>[신호 및 전기통신 기기] - 교류 전원 포트</t>
    <phoneticPr fontId="3" type="noConversion"/>
  </si>
  <si>
    <t>[고정 전원설비 및 기기] - 공정, 측정 및 제어선용 포트, 그리고 긴 모선 및 제어선</t>
    <phoneticPr fontId="3" type="noConversion"/>
  </si>
  <si>
    <t>[고정 전원설비 및 기기] - 직류 입력 및 직류 출력 전원 포트</t>
    <phoneticPr fontId="3" type="noConversion"/>
  </si>
  <si>
    <t>[고정 전원설비 및 기기] - 교류 입력 및 교류 출력 전원 포트</t>
    <phoneticPr fontId="3" type="noConversion"/>
  </si>
  <si>
    <t>[고정 전원설비 및 기기] - 접지 포트</t>
    <phoneticPr fontId="3" type="noConversion"/>
  </si>
  <si>
    <t>[고정 전원설비 및 기기] - 공정, 측정 및 제어선용포트, 그리고 긴 모선 및 제어선</t>
    <phoneticPr fontId="3" type="noConversion"/>
  </si>
  <si>
    <t>[고정 전원설비 및 기기] - 공정제어에 관련되지 않은 신호선과 데이터 모선용 포트</t>
    <phoneticPr fontId="3" type="noConversion"/>
  </si>
  <si>
    <t>[신호 및 전기통신 기기] - 접지 포트</t>
    <phoneticPr fontId="3" type="noConversion"/>
  </si>
  <si>
    <t>[전기철도 차량 내 기기] - 신호 및 통신, 프로세스 측정 및 제어 포트</t>
    <phoneticPr fontId="3" type="noConversion"/>
  </si>
  <si>
    <t>[전기철도 차량 내 기기] - 배터리 전원 포트</t>
    <phoneticPr fontId="3" type="noConversion"/>
  </si>
  <si>
    <t>PE</t>
    <phoneticPr fontId="3" type="noConversion"/>
  </si>
  <si>
    <t>KS X 3124</t>
    <phoneticPr fontId="3" type="noConversion"/>
  </si>
  <si>
    <t>전도성 방해시험</t>
    <phoneticPr fontId="3" type="noConversion"/>
  </si>
  <si>
    <t>방사성 방해시험</t>
    <phoneticPr fontId="3" type="noConversion"/>
  </si>
  <si>
    <t>함체 포트 - 접촉 방전: ±4 kV,  기중방전: ±8 kV</t>
    <phoneticPr fontId="3" type="noConversion"/>
  </si>
  <si>
    <t>함체포트 - 주파수 범위: 80 ~ 1000 MHz, 변조: 80 % AM(1 kHz), 전계강도: 10 V/m
함체포트 - 주파수 범위: 1 400 ~ 2 000 MHz, 변조: 80 % AM(1 kHz), 전계강도: 3 V/m
함체포트 - 주파수 범위: 2 000 ~ 2 700 MHz, 변조: 80 % AM(1 kHz), 전계강도: 1 V/m</t>
    <phoneticPr fontId="5" type="noConversion"/>
  </si>
  <si>
    <t>1. 입·출력 교류전원 포트 ±2.0 kV, 반복 주파수 5 kHz
2. 입·출력 직류전원 포트 ±2.0 kV, 반복 주파수 5 kHz
3. 신호선 및 통신 포트 ±1.0 kV, 반복주파수 5 kHz</t>
    <phoneticPr fontId="5" type="noConversion"/>
  </si>
  <si>
    <t>입·출력 교류전원 포트 선-선: ±0.5 kV, ±1.0 kV, 선-접지: ±0.5 kV, ±1.0 kV, ±2.0 kV</t>
    <phoneticPr fontId="5" type="noConversion"/>
  </si>
  <si>
    <t>입·출력 교류전원 포트 0.15 ~ 80 MHz, Modulation 80 % AM(1 kHz), Level 10 V
입·출력 직류전원 포트 0.15 ~ 80 MHz, Modulation 80 % AM(1 kHz), Level 10 V
신호선 및 통신 포트 0.15 ~ 80 MHz, Modulation 80 % AM(1 kHz), Level 10 V</t>
    <phoneticPr fontId="5" type="noConversion"/>
  </si>
  <si>
    <t>함체 포트 - 자기장 세기 30 A/m, 주파수 60 Hz</t>
    <phoneticPr fontId="5" type="noConversion"/>
  </si>
  <si>
    <t>Class 2</t>
    <phoneticPr fontId="3" type="noConversion"/>
  </si>
  <si>
    <t>Class 3</t>
    <phoneticPr fontId="3" type="noConversion"/>
  </si>
  <si>
    <t>[Class 2] - 감쇄량 100 %, 주기 0.5 // [Class 3] - 감쇄량 100 %, 주기 0.5</t>
    <phoneticPr fontId="3" type="noConversion"/>
  </si>
  <si>
    <t>B // B</t>
    <phoneticPr fontId="3" type="noConversion"/>
  </si>
  <si>
    <t>[Class 2] - 감쇄량 100 %, 주기 1 // [Class 3] - 감쇄량 100 %, 주기 1</t>
    <phoneticPr fontId="3" type="noConversion"/>
  </si>
  <si>
    <t>[Class 2] - 감쇄량 30 %, 주기 30 // [Class 3] - 감쇄량 30 %, 주기 30</t>
    <phoneticPr fontId="3" type="noConversion"/>
  </si>
  <si>
    <t>[Class 3] - 감쇄량 60 %, 주기 12</t>
    <phoneticPr fontId="3" type="noConversion"/>
  </si>
  <si>
    <t>[Class 2] - 감쇄량 100 %, 주기 300 // [Class 3] - 감쇄량 100 %, 주기 300</t>
    <phoneticPr fontId="3" type="noConversion"/>
  </si>
  <si>
    <t>[Class 3] - 감쇄량 20 %, 주기 300</t>
    <phoneticPr fontId="3" type="noConversion"/>
  </si>
  <si>
    <t>C // C</t>
    <phoneticPr fontId="3" type="noConversion"/>
  </si>
  <si>
    <t>KS C IEC 60947-2</t>
    <phoneticPr fontId="3" type="noConversion"/>
  </si>
  <si>
    <t>감도 전류</t>
    <phoneticPr fontId="3" type="noConversion"/>
  </si>
  <si>
    <t>입력 전류</t>
    <phoneticPr fontId="3" type="noConversion"/>
  </si>
  <si>
    <t>성능 검증 - 부록 B</t>
    <phoneticPr fontId="3" type="noConversion"/>
  </si>
  <si>
    <t>시험 중</t>
    <phoneticPr fontId="3" type="noConversion"/>
  </si>
  <si>
    <t>시험 후 동작확인 1</t>
    <phoneticPr fontId="3" type="noConversion"/>
  </si>
  <si>
    <t>시험 후 동작확인 2</t>
    <phoneticPr fontId="3" type="noConversion"/>
  </si>
  <si>
    <t>시험 후 동작확인 3</t>
    <phoneticPr fontId="3" type="noConversion"/>
  </si>
  <si>
    <t>함체포트 - 주파수 범위: 80 ~ 1000 MHz, 변조: 80 % AM(1 kHz), 전계강도: 10 V/m
함체포트 - 주파수 범위: 1 400 ~ 2 000 MHz, 변조: 80 % AM(1 kHz), 전계강도: 10 V/m
함체포트 - 주파수 범위: 2 000 ~ 2 700 MHz, 변조: 80 % AM(1 kHz), 전계강도: 3 V/m</t>
    <phoneticPr fontId="5" type="noConversion"/>
  </si>
  <si>
    <t>주파수 (MHz)</t>
    <phoneticPr fontId="3" type="noConversion"/>
  </si>
  <si>
    <t>트립 시간 (ms)</t>
    <phoneticPr fontId="3" type="noConversion"/>
  </si>
  <si>
    <t>정격감도 트립 시간 (ms)</t>
    <phoneticPr fontId="3" type="noConversion"/>
  </si>
  <si>
    <t>입력 전류 (mA)</t>
    <phoneticPr fontId="3" type="noConversion"/>
  </si>
  <si>
    <t>감도 전류 (mA)</t>
    <phoneticPr fontId="3" type="noConversion"/>
  </si>
  <si>
    <t>단계 1</t>
    <phoneticPr fontId="3" type="noConversion"/>
  </si>
  <si>
    <t>80 ~ 1 000</t>
    <phoneticPr fontId="3" type="noConversion"/>
  </si>
  <si>
    <t>1 400 ~ 2 000</t>
    <phoneticPr fontId="3" type="noConversion"/>
  </si>
  <si>
    <t>2 110 ~</t>
    <phoneticPr fontId="3" type="noConversion"/>
  </si>
  <si>
    <t>1 400</t>
    <phoneticPr fontId="3" type="noConversion"/>
  </si>
  <si>
    <t>1 920</t>
    <phoneticPr fontId="3" type="noConversion"/>
  </si>
  <si>
    <t>2 450</t>
    <phoneticPr fontId="3" type="noConversion"/>
  </si>
  <si>
    <t>단계 2</t>
    <phoneticPr fontId="3" type="noConversion"/>
  </si>
  <si>
    <t xml:space="preserve">시험 후 동작확인 </t>
    <phoneticPr fontId="3" type="noConversion"/>
  </si>
  <si>
    <t>트립 시간 (ms) - 수평</t>
    <phoneticPr fontId="3" type="noConversion"/>
  </si>
  <si>
    <t>트립 시간 (ms) - 수직</t>
    <phoneticPr fontId="3" type="noConversion"/>
  </si>
  <si>
    <t>0.15 ~ 80</t>
    <phoneticPr fontId="3" type="noConversion"/>
  </si>
  <si>
    <t>0.30</t>
    <phoneticPr fontId="3" type="noConversion"/>
  </si>
  <si>
    <t>0.45</t>
    <phoneticPr fontId="3" type="noConversion"/>
  </si>
  <si>
    <t>0.60</t>
    <phoneticPr fontId="3" type="noConversion"/>
  </si>
  <si>
    <t>0.90</t>
    <phoneticPr fontId="3" type="noConversion"/>
  </si>
  <si>
    <t>1.20</t>
    <phoneticPr fontId="3" type="noConversion"/>
  </si>
  <si>
    <t>1.80</t>
    <phoneticPr fontId="3" type="noConversion"/>
  </si>
  <si>
    <t>2.40</t>
    <phoneticPr fontId="3" type="noConversion"/>
  </si>
  <si>
    <t>3.60</t>
    <phoneticPr fontId="3" type="noConversion"/>
  </si>
  <si>
    <t>4.80</t>
    <phoneticPr fontId="3" type="noConversion"/>
  </si>
  <si>
    <t>7.20</t>
    <phoneticPr fontId="3" type="noConversion"/>
  </si>
  <si>
    <t>9.60</t>
    <phoneticPr fontId="3" type="noConversion"/>
  </si>
  <si>
    <t>12.0</t>
    <phoneticPr fontId="3" type="noConversion"/>
  </si>
  <si>
    <t>19.2</t>
    <phoneticPr fontId="3" type="noConversion"/>
  </si>
  <si>
    <t>27.0</t>
    <phoneticPr fontId="3" type="noConversion"/>
  </si>
  <si>
    <t>49.4</t>
    <phoneticPr fontId="3" type="noConversion"/>
  </si>
  <si>
    <t>72.0</t>
    <phoneticPr fontId="3" type="noConversion"/>
  </si>
  <si>
    <t>80.0</t>
    <phoneticPr fontId="3" type="noConversion"/>
  </si>
  <si>
    <t>단계 3</t>
  </si>
  <si>
    <t>단계 4</t>
  </si>
  <si>
    <t>단계 5</t>
  </si>
  <si>
    <t>단계 6</t>
  </si>
  <si>
    <t>단계 7</t>
  </si>
  <si>
    <t>인가전압</t>
    <phoneticPr fontId="3" type="noConversion"/>
  </si>
  <si>
    <t>KN 50 KN 51</t>
    <phoneticPr fontId="3" type="noConversion"/>
  </si>
  <si>
    <t>Test Location</t>
    <phoneticPr fontId="3" type="noConversion"/>
  </si>
  <si>
    <t>FCC Part 15 Subpart B</t>
    <phoneticPr fontId="3" type="noConversion"/>
  </si>
  <si>
    <t>Description</t>
    <phoneticPr fontId="3" type="noConversion"/>
  </si>
  <si>
    <t>Model</t>
    <phoneticPr fontId="3" type="noConversion"/>
  </si>
  <si>
    <t>Identifier</t>
    <phoneticPr fontId="3" type="noConversion"/>
  </si>
  <si>
    <t>Cal. Date</t>
    <phoneticPr fontId="3" type="noConversion"/>
  </si>
  <si>
    <t>Used</t>
    <phoneticPr fontId="3" type="noConversion"/>
  </si>
  <si>
    <t>Exclusion band Comment</t>
    <phoneticPr fontId="3" type="noConversion"/>
  </si>
  <si>
    <t>Input/output and Phase</t>
    <phoneticPr fontId="5" type="noConversion"/>
  </si>
  <si>
    <t>Neutral Line</t>
    <phoneticPr fontId="5" type="noConversion"/>
  </si>
  <si>
    <t>PE</t>
    <phoneticPr fontId="5" type="noConversion"/>
  </si>
  <si>
    <t>KOLAS</t>
    <phoneticPr fontId="3" type="noConversion"/>
  </si>
  <si>
    <t>Type of device</t>
    <phoneticPr fontId="3" type="noConversion"/>
  </si>
  <si>
    <t>FM Broadcast Receiver</t>
  </si>
  <si>
    <t>CB Receiver</t>
  </si>
  <si>
    <t>Superregenerative Receiver</t>
  </si>
  <si>
    <t>Scanning Receiver</t>
    <phoneticPr fontId="3" type="noConversion"/>
  </si>
  <si>
    <t>Radar Detector</t>
    <phoneticPr fontId="3" type="noConversion"/>
  </si>
  <si>
    <t>TV Interface Device</t>
    <phoneticPr fontId="3" type="noConversion"/>
  </si>
  <si>
    <t>Stand-alone Cable input selector switch</t>
    <phoneticPr fontId="3" type="noConversion"/>
  </si>
  <si>
    <t>Calss B personal computers and peripherals</t>
    <phoneticPr fontId="3" type="noConversion"/>
  </si>
  <si>
    <t>CPU boards and internal power supplies used with Class B personal computers</t>
    <phoneticPr fontId="3" type="noConversion"/>
  </si>
  <si>
    <t>Class B personal computers assembled using authorized CPU boards or power
supplies</t>
    <phoneticPr fontId="3" type="noConversion"/>
  </si>
  <si>
    <t>Class B external switching power supplies</t>
    <phoneticPr fontId="3" type="noConversion"/>
  </si>
  <si>
    <t>Other Class B digital devices &amp; peripherals</t>
    <phoneticPr fontId="3" type="noConversion"/>
  </si>
  <si>
    <t>Class A digital devices, peripherals &amp; external switching power supplies</t>
    <phoneticPr fontId="3" type="noConversion"/>
  </si>
  <si>
    <t>Access Broadband over Power Line (Access BPL)</t>
    <phoneticPr fontId="3" type="noConversion"/>
  </si>
  <si>
    <t>All other devices</t>
    <phoneticPr fontId="3" type="noConversion"/>
  </si>
  <si>
    <t>Harmonic current emissions</t>
    <phoneticPr fontId="3" type="noConversion"/>
  </si>
  <si>
    <t>Limit classification for Harmonic current emissions</t>
    <phoneticPr fontId="3" type="noConversion"/>
  </si>
  <si>
    <t>Class C (&gt;25 W)</t>
    <phoneticPr fontId="3" type="noConversion"/>
  </si>
  <si>
    <r>
      <t>Class C (</t>
    </r>
    <r>
      <rPr>
        <sz val="8"/>
        <color theme="1"/>
        <rFont val="맑은 고딕"/>
        <family val="3"/>
        <charset val="129"/>
      </rPr>
      <t>≤25 W) 1st</t>
    </r>
    <phoneticPr fontId="3" type="noConversion"/>
  </si>
  <si>
    <r>
      <t>Class C (</t>
    </r>
    <r>
      <rPr>
        <sz val="8"/>
        <color theme="1"/>
        <rFont val="맑은 고딕"/>
        <family val="3"/>
        <charset val="129"/>
      </rPr>
      <t>≤25 W) 2nd</t>
    </r>
    <phoneticPr fontId="3" type="noConversion"/>
  </si>
  <si>
    <t>Class D</t>
    <phoneticPr fontId="3" type="noConversion"/>
  </si>
  <si>
    <t>Conducted emissions from AC mains power ports</t>
    <phoneticPr fontId="3" type="noConversion"/>
  </si>
  <si>
    <t>Conducted differential voltage emissions</t>
    <phoneticPr fontId="3" type="noConversion"/>
  </si>
  <si>
    <t>Electrostatic discharge</t>
    <phoneticPr fontId="3" type="noConversion"/>
  </si>
  <si>
    <t>Enclosure ports - Contact discharges: ±4 kV,  Air discharges: ±2 kV, ±4 kV, ±8 kV</t>
    <phoneticPr fontId="3" type="noConversion"/>
  </si>
  <si>
    <t>Position</t>
    <phoneticPr fontId="3" type="noConversion"/>
  </si>
  <si>
    <t>Kind of discharge</t>
    <phoneticPr fontId="3" type="noConversion"/>
  </si>
  <si>
    <t>Horizontal Coupling Plane</t>
    <phoneticPr fontId="3" type="noConversion"/>
  </si>
  <si>
    <t>Vertical Coupling Plane</t>
    <phoneticPr fontId="3" type="noConversion"/>
  </si>
  <si>
    <t>Result</t>
    <phoneticPr fontId="3" type="noConversion"/>
  </si>
  <si>
    <t>Operation</t>
    <phoneticPr fontId="3" type="noConversion"/>
  </si>
  <si>
    <t>Enclosure ports</t>
    <phoneticPr fontId="3" type="noConversion"/>
  </si>
  <si>
    <t>• Remakrs</t>
    <phoneticPr fontId="3" type="noConversion"/>
  </si>
  <si>
    <t>3 V/m</t>
    <phoneticPr fontId="3" type="noConversion"/>
  </si>
  <si>
    <t>1 V/m</t>
    <phoneticPr fontId="3" type="noConversion"/>
  </si>
  <si>
    <t>Selected freq. 1</t>
    <phoneticPr fontId="3" type="noConversion"/>
  </si>
  <si>
    <t>Selected freq. 2</t>
    <phoneticPr fontId="3" type="noConversion"/>
  </si>
  <si>
    <t>• Remarks</t>
    <phoneticPr fontId="3" type="noConversion"/>
  </si>
  <si>
    <t>Remakrs</t>
    <phoneticPr fontId="3" type="noConversion"/>
  </si>
  <si>
    <r>
      <t>Selected frequencies 1 - 80, 120, 160, 230, 434, 460, 600, 863, 900 MHz (</t>
    </r>
    <r>
      <rPr>
        <sz val="8"/>
        <color theme="1"/>
        <rFont val="맑은 고딕"/>
        <family val="3"/>
        <charset val="129"/>
      </rPr>
      <t>±1 %)</t>
    </r>
    <phoneticPr fontId="5" type="noConversion"/>
  </si>
  <si>
    <t>Selected frequencies 2 - 1 800, 2 600, 3 500, 5 000 MHz</t>
    <phoneticPr fontId="5" type="noConversion"/>
  </si>
  <si>
    <t>Frequency range: 80 MHz ~ 1 GHz, Modulation: AM, 80 %, 1 kHz sine-wave, Field strength: 3 V/m or 1 V/m</t>
    <phoneticPr fontId="5" type="noConversion"/>
  </si>
  <si>
    <t>Line</t>
    <phoneticPr fontId="3" type="noConversion"/>
  </si>
  <si>
    <t>Enclosure</t>
    <phoneticPr fontId="3" type="noConversion"/>
  </si>
  <si>
    <t>Surges</t>
    <phoneticPr fontId="3" type="noConversion"/>
  </si>
  <si>
    <t>Port</t>
    <phoneticPr fontId="3" type="noConversion"/>
  </si>
  <si>
    <t>Acoustic</t>
    <phoneticPr fontId="3" type="noConversion"/>
  </si>
  <si>
    <t>Limit</t>
    <phoneticPr fontId="3" type="noConversion"/>
  </si>
  <si>
    <t>-20 dB</t>
    <phoneticPr fontId="3" type="noConversion"/>
  </si>
  <si>
    <t>Axis of orientation</t>
    <phoneticPr fontId="3" type="noConversion"/>
  </si>
  <si>
    <t>Voltage dips % Ut</t>
    <phoneticPr fontId="3" type="noConversion"/>
  </si>
  <si>
    <t>Periods</t>
    <phoneticPr fontId="3" type="noConversion"/>
  </si>
  <si>
    <t>Method</t>
    <phoneticPr fontId="3" type="noConversion"/>
  </si>
  <si>
    <t>Indirect</t>
    <phoneticPr fontId="3" type="noConversion"/>
  </si>
  <si>
    <t>Contact</t>
    <phoneticPr fontId="3" type="noConversion"/>
  </si>
  <si>
    <t>Index</t>
    <phoneticPr fontId="3" type="noConversion"/>
  </si>
  <si>
    <t>Horizontal</t>
    <phoneticPr fontId="3" type="noConversion"/>
  </si>
  <si>
    <t>Vertical</t>
    <phoneticPr fontId="3" type="noConversion"/>
  </si>
  <si>
    <t>-</t>
  </si>
  <si>
    <t>Cal. due date</t>
    <phoneticPr fontId="3" type="noConversion"/>
  </si>
  <si>
    <t>Cal. cycle</t>
    <phoneticPr fontId="3" type="noConversion"/>
  </si>
  <si>
    <t>Cal. cycle (Years)</t>
    <phoneticPr fontId="3" type="noConversion"/>
  </si>
  <si>
    <t>교정일</t>
    <phoneticPr fontId="3" type="noConversion"/>
  </si>
  <si>
    <t>AC mains power ports - Residual voltage: &lt; 5 %, Number of cycles: 0.5</t>
    <phoneticPr fontId="5" type="noConversion"/>
  </si>
  <si>
    <t>AC mains power ports - Residual voltage: 70 %, Number of cycles: 25 for 50 Hz, 30 for 60 Hz</t>
    <phoneticPr fontId="5" type="noConversion"/>
  </si>
  <si>
    <t>AC mains power ports - Residual voltage: &lt; 5 %, Number of cycles: 250 for 50 Hz, 300 for 60 Hz</t>
    <phoneticPr fontId="5" type="noConversion"/>
  </si>
  <si>
    <t>Voltage dips and interruptions</t>
    <phoneticPr fontId="3" type="noConversion"/>
  </si>
  <si>
    <t>Enclosure ports - Frequency: 50 or 60 Hz, Field strength: 1 A/m</t>
    <phoneticPr fontId="5" type="noConversion"/>
  </si>
  <si>
    <t>Ports</t>
    <phoneticPr fontId="3" type="noConversion"/>
  </si>
  <si>
    <t>Operation mode</t>
    <phoneticPr fontId="3" type="noConversion"/>
  </si>
  <si>
    <t>Modes</t>
    <phoneticPr fontId="3" type="noConversion"/>
  </si>
  <si>
    <t>Power frequency magnetic field</t>
    <phoneticPr fontId="3" type="noConversion"/>
  </si>
  <si>
    <t>Continuous induced RF disturbances</t>
    <phoneticPr fontId="3" type="noConversion"/>
  </si>
  <si>
    <t>AC mains power ports - Frequency ranges: (0.15 ~ 10, 10 ~ 30, 30 ~ 80) MHz, Test level: (3, 3~1, 1) V, modulation: 80 % AM(1 kHz)</t>
    <phoneticPr fontId="5" type="noConversion"/>
  </si>
  <si>
    <t>DC network power ports - Frequency ranges: (0.15 ~ 10, 10 ~ 30, 30 ~ 80) MHz, Test level: (3, 3~1, 1) V, modulation: 80 % AM(1 kHz)</t>
    <phoneticPr fontId="5" type="noConversion"/>
  </si>
  <si>
    <t>Analogue/digital data ports - Frequency ranges: (0.15 ~ 10, 10 ~ 30, 30 ~ 80) MHz, Test level: (3, 3~1, 1) V, modulation: 80 % AM(1 kHz)</t>
    <phoneticPr fontId="5" type="noConversion"/>
  </si>
  <si>
    <t>Analogue/digital data ports</t>
    <phoneticPr fontId="3" type="noConversion"/>
  </si>
  <si>
    <t xml:space="preserve">Injection </t>
    <phoneticPr fontId="3" type="noConversion"/>
  </si>
  <si>
    <t>Mains power port</t>
    <phoneticPr fontId="3" type="noConversion"/>
  </si>
  <si>
    <t>Start</t>
    <phoneticPr fontId="5" type="noConversion"/>
  </si>
  <si>
    <t>End</t>
    <phoneticPr fontId="5" type="noConversion"/>
  </si>
  <si>
    <t>Cable</t>
    <phoneticPr fontId="5" type="noConversion"/>
  </si>
  <si>
    <t>Device</t>
    <phoneticPr fontId="5" type="noConversion"/>
  </si>
  <si>
    <t>Length (m)</t>
    <phoneticPr fontId="5" type="noConversion"/>
  </si>
  <si>
    <t>Shielded</t>
    <phoneticPr fontId="5" type="noConversion"/>
  </si>
  <si>
    <t>Radiated emissions</t>
    <phoneticPr fontId="3" type="noConversion"/>
  </si>
  <si>
    <t>On/Off ears</t>
    <phoneticPr fontId="3" type="noConversion"/>
  </si>
  <si>
    <t>Off ears</t>
    <phoneticPr fontId="3" type="noConversion"/>
  </si>
  <si>
    <t>L1 - L0</t>
    <phoneticPr fontId="3" type="noConversion"/>
  </si>
  <si>
    <t>Neutral</t>
    <phoneticPr fontId="5" type="noConversion"/>
  </si>
  <si>
    <t>Burst (+)</t>
    <phoneticPr fontId="3" type="noConversion"/>
  </si>
  <si>
    <t>Burst (-)</t>
    <phoneticPr fontId="3" type="noConversion"/>
  </si>
  <si>
    <t>Surge (+)</t>
    <phoneticPr fontId="3" type="noConversion"/>
  </si>
  <si>
    <t>Surge (-)</t>
    <phoneticPr fontId="3" type="noConversion"/>
  </si>
  <si>
    <t>Conducted asymmetric mode emissions</t>
    <phoneticPr fontId="3" type="noConversion"/>
  </si>
  <si>
    <t>Voltage change, fluctuations and flicker</t>
    <phoneticPr fontId="3" type="noConversion"/>
  </si>
  <si>
    <t>Continuous RF electromagnetic field disturbances</t>
    <phoneticPr fontId="3" type="noConversion"/>
  </si>
  <si>
    <t>Electrical fast transients / burst</t>
    <phoneticPr fontId="3" type="noConversion"/>
  </si>
  <si>
    <r>
      <t xml:space="preserve">AC mains power ports - Test level: line to line ±1.0 kV, Tr/Th : 1.2/50(8/20) </t>
    </r>
    <r>
      <rPr>
        <sz val="8"/>
        <color theme="1"/>
        <rFont val="Calibri"/>
        <family val="3"/>
        <charset val="161"/>
      </rPr>
      <t>μ</t>
    </r>
    <r>
      <rPr>
        <sz val="8"/>
        <color theme="1"/>
        <rFont val="맑은 고딕"/>
        <family val="3"/>
        <charset val="129"/>
        <scheme val="minor"/>
      </rPr>
      <t xml:space="preserve">s, line to pe ±2.0 kV, Tr/Th : 1.2/50(8/20) </t>
    </r>
    <r>
      <rPr>
        <sz val="8"/>
        <color theme="1"/>
        <rFont val="Calibri"/>
        <family val="3"/>
        <charset val="161"/>
      </rPr>
      <t>μ</t>
    </r>
    <r>
      <rPr>
        <sz val="8"/>
        <color theme="1"/>
        <rFont val="맑은 고딕"/>
        <family val="3"/>
        <charset val="129"/>
        <scheme val="minor"/>
      </rPr>
      <t>s</t>
    </r>
    <phoneticPr fontId="5" type="noConversion"/>
  </si>
  <si>
    <r>
      <t xml:space="preserve">DC network power ports - Test level: Line to PE ±0.5 kV, Tr/Th : 1.2/50(8/20) </t>
    </r>
    <r>
      <rPr>
        <sz val="8"/>
        <color theme="1"/>
        <rFont val="Calibri"/>
        <family val="3"/>
        <charset val="161"/>
      </rPr>
      <t>μ</t>
    </r>
    <r>
      <rPr>
        <sz val="8"/>
        <color theme="1"/>
        <rFont val="맑은 고딕"/>
        <family val="3"/>
        <charset val="129"/>
        <scheme val="minor"/>
      </rPr>
      <t>s</t>
    </r>
    <phoneticPr fontId="5" type="noConversion"/>
  </si>
  <si>
    <r>
      <t>Analogue/digital data ports (unshielded symmetrical) - Test level: line to PE ±1.0(±4.0) kV, Tr/Th</t>
    </r>
    <r>
      <rPr>
        <vertAlign val="subscript"/>
        <sz val="8"/>
        <color theme="1"/>
        <rFont val="맑은 고딕"/>
        <family val="3"/>
        <charset val="129"/>
        <scheme val="minor"/>
      </rPr>
      <t xml:space="preserve"> </t>
    </r>
    <r>
      <rPr>
        <sz val="8"/>
        <color theme="1"/>
        <rFont val="맑은 고딕"/>
        <family val="3"/>
        <charset val="129"/>
        <scheme val="minor"/>
      </rPr>
      <t xml:space="preserve">: 10/700(5/320) </t>
    </r>
    <r>
      <rPr>
        <sz val="8"/>
        <color theme="1"/>
        <rFont val="Calibri"/>
        <family val="3"/>
        <charset val="161"/>
      </rPr>
      <t>μ</t>
    </r>
    <r>
      <rPr>
        <sz val="8"/>
        <color theme="1"/>
        <rFont val="맑은 고딕"/>
        <family val="3"/>
        <charset val="129"/>
      </rPr>
      <t>s</t>
    </r>
    <phoneticPr fontId="5" type="noConversion"/>
  </si>
  <si>
    <r>
      <t xml:space="preserve">Analogue/digital data ports (coaxial or shielded) - Test level: shield to PE ±0.5 kV, Tr/Th : 1.2/50(8/20) </t>
    </r>
    <r>
      <rPr>
        <sz val="8"/>
        <color theme="1"/>
        <rFont val="Calibri"/>
        <family val="3"/>
        <charset val="161"/>
      </rPr>
      <t>μ</t>
    </r>
    <r>
      <rPr>
        <sz val="8"/>
        <color theme="1"/>
        <rFont val="맑은 고딕"/>
        <family val="3"/>
        <charset val="129"/>
        <scheme val="minor"/>
      </rPr>
      <t>s</t>
    </r>
    <phoneticPr fontId="5" type="noConversion"/>
  </si>
  <si>
    <t>Using device for Conducted asymmetric mode emissions</t>
    <phoneticPr fontId="3" type="noConversion"/>
  </si>
  <si>
    <t>AAN</t>
    <phoneticPr fontId="3" type="noConversion"/>
  </si>
  <si>
    <t>CVP</t>
    <phoneticPr fontId="3" type="noConversion"/>
  </si>
  <si>
    <t>CP</t>
    <phoneticPr fontId="3" type="noConversion"/>
  </si>
  <si>
    <t>Method for Conducted disturbance voltage emissions</t>
    <phoneticPr fontId="3" type="noConversion"/>
  </si>
  <si>
    <t>Measurement distance for radiated emissions (≤ 1 GHz)</t>
    <phoneticPr fontId="3" type="noConversion"/>
  </si>
  <si>
    <t>10 m</t>
    <phoneticPr fontId="3" type="noConversion"/>
  </si>
  <si>
    <t>3 m</t>
    <phoneticPr fontId="3" type="noConversion"/>
  </si>
  <si>
    <t>Left</t>
    <phoneticPr fontId="3" type="noConversion"/>
  </si>
  <si>
    <t>Right</t>
    <phoneticPr fontId="3" type="noConversion"/>
  </si>
  <si>
    <t>Front</t>
    <phoneticPr fontId="3" type="noConversion"/>
  </si>
  <si>
    <t>Rear</t>
    <phoneticPr fontId="3" type="noConversion"/>
  </si>
  <si>
    <t>N - PE</t>
  </si>
  <si>
    <t>DC network power ports</t>
    <phoneticPr fontId="3" type="noConversion"/>
  </si>
  <si>
    <t>AC mains power ports</t>
    <phoneticPr fontId="3" type="noConversion"/>
  </si>
  <si>
    <t>L - PE</t>
  </si>
  <si>
    <t>N - L</t>
  </si>
  <si>
    <t>Enclosure ports - 50 Hz</t>
    <phoneticPr fontId="3" type="noConversion"/>
  </si>
  <si>
    <t>Enclosure ports - 60 Hz</t>
    <phoneticPr fontId="3" type="noConversion"/>
  </si>
  <si>
    <t>AC mains power ports - 50 Hz</t>
    <phoneticPr fontId="3" type="noConversion"/>
  </si>
  <si>
    <t>AC mains power ports - 60 Hz</t>
    <phoneticPr fontId="3" type="noConversion"/>
  </si>
  <si>
    <t>AC mains power ports - Test voltage: ±1.0 kV, Tr/Th : 5/50 ns, Repetition frequency: 5 kHz</t>
    <phoneticPr fontId="5" type="noConversion"/>
  </si>
  <si>
    <t>DC network power ports - Test voltage: ±0.5 kV, Tr/Th : 5/50 ns, Repetition frequency: 5 kHz</t>
    <phoneticPr fontId="5" type="noConversion"/>
  </si>
  <si>
    <t>Analogue/digital data ports - Test voltage: ±0.5 kV, Tr/Th : 5/50 ns, Repetition frequency: 5 kHz</t>
    <phoneticPr fontId="5" type="noConversion"/>
  </si>
  <si>
    <t>Input / output phase</t>
    <phoneticPr fontId="5" type="noConversion"/>
  </si>
  <si>
    <t>SITE 2-1</t>
  </si>
  <si>
    <t>Transients and surges in the vehicular environment</t>
    <phoneticPr fontId="3" type="noConversion"/>
  </si>
  <si>
    <t>12 V DC powered equipment - pulse 1, 2a, 2b, 4 using immunity test level III, 10 times each</t>
    <phoneticPr fontId="5" type="noConversion"/>
  </si>
  <si>
    <t>24 V DC powered equipment - pulse 1, 2a, 2b, 4 using immunity test level III, 10 times each</t>
    <phoneticPr fontId="5" type="noConversion"/>
  </si>
  <si>
    <t>12 V DC powered equipment - pulse 3a, 3b using immunity level III for 20 minutes each</t>
    <phoneticPr fontId="5" type="noConversion"/>
  </si>
  <si>
    <t>24 V DC powered equipment - pulse 3a, 3b using immunity level III for 20 minutes each</t>
    <phoneticPr fontId="5" type="noConversion"/>
  </si>
  <si>
    <t>AC mains power ports - 0 % residual voltage for 0.5 cycle</t>
    <phoneticPr fontId="5" type="noConversion"/>
  </si>
  <si>
    <t>AC mains power ports - 0 % residual voltage for 1 cycle</t>
    <phoneticPr fontId="5" type="noConversion"/>
  </si>
  <si>
    <t>AC mains power ports - 70 % residual voltage for 25 cycles at 50 Hz, 30 cycles at 60 Hz</t>
    <phoneticPr fontId="5" type="noConversion"/>
  </si>
  <si>
    <t>AC mains power ports - 0 % residual voltage for 250 cycles at 50 Hz, 300 cycles at 60 Hz</t>
    <phoneticPr fontId="5" type="noConversion"/>
  </si>
  <si>
    <t>TT/TR (C)</t>
    <phoneticPr fontId="5" type="noConversion"/>
  </si>
  <si>
    <t>EN 55032 EN 55035</t>
    <phoneticPr fontId="3" type="noConversion"/>
  </si>
  <si>
    <t>Conducted emissions</t>
    <phoneticPr fontId="3" type="noConversion"/>
  </si>
  <si>
    <t>EN 301 489-1</t>
    <phoneticPr fontId="3" type="noConversion"/>
  </si>
  <si>
    <t>RF modulator output port (C.4.3)</t>
    <phoneticPr fontId="3" type="noConversion"/>
  </si>
  <si>
    <t>Tunner port (C.4.2)</t>
    <phoneticPr fontId="3" type="noConversion"/>
  </si>
  <si>
    <t>Enclosure ports - Contact discharges: ±4 kV,  Air discharges: ±8 kV</t>
    <phoneticPr fontId="3" type="noConversion"/>
  </si>
  <si>
    <t>Frequency range: 80 MHz ~ 6 GHz, Modulation: AM, 80 %, 1 kHz sine-wave, Field strength: 3 V/m</t>
    <phoneticPr fontId="5" type="noConversion"/>
  </si>
  <si>
    <t>Fast transients, common mode</t>
    <phoneticPr fontId="3" type="noConversion"/>
  </si>
  <si>
    <t>Signal ports</t>
    <phoneticPr fontId="3" type="noConversion"/>
  </si>
  <si>
    <t>DC power ports</t>
    <phoneticPr fontId="3" type="noConversion"/>
  </si>
  <si>
    <r>
      <t xml:space="preserve">AC mains power ports - Test level: line to line ±1.0 kV, line to pe ±2.0 kV, Tr/Th : 1.2/50(8/20) </t>
    </r>
    <r>
      <rPr>
        <sz val="8"/>
        <color theme="1"/>
        <rFont val="Calibri"/>
        <family val="3"/>
        <charset val="161"/>
      </rPr>
      <t>μ</t>
    </r>
    <r>
      <rPr>
        <sz val="8"/>
        <color theme="1"/>
        <rFont val="맑은 고딕"/>
        <family val="3"/>
        <charset val="129"/>
        <scheme val="minor"/>
      </rPr>
      <t>s</t>
    </r>
    <phoneticPr fontId="5" type="noConversion"/>
  </si>
  <si>
    <r>
      <t xml:space="preserve">(In telecom centres) AC mains power ports - Test level: line to line ±0.5 kV, line to pe ±1.0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</si>
  <si>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(conneted to indoor cables) - Test level: line to ground or shied to ground ±0.5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</si>
  <si>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(directly conneted to outdoor cables) - Test level: line to ground or shied to ground ±1.0 kV, line to line ±0.5 kV, Tr/Th : 1.2/50(8/20) </t>
    </r>
    <r>
      <rPr>
        <sz val="8"/>
        <color theme="1"/>
        <rFont val="Calibri"/>
        <family val="3"/>
        <charset val="161"/>
      </rPr>
      <t>μ</t>
    </r>
    <r>
      <rPr>
        <sz val="8"/>
        <color theme="1"/>
        <rFont val="맑은 고딕"/>
        <family val="3"/>
        <charset val="129"/>
        <scheme val="minor"/>
      </rPr>
      <t>s</t>
    </r>
    <phoneticPr fontId="3" type="noConversion"/>
  </si>
  <si>
    <t>N - L</t>
    <phoneticPr fontId="3" type="noConversion"/>
  </si>
  <si>
    <t>L - PE</t>
    <phoneticPr fontId="3" type="noConversion"/>
  </si>
  <si>
    <t>AC mains power input/output ports - Frequency ranges: 0.15 ~ 80 MHz, Test level: 3 V, modulation: 80 % AM(1 kHz)</t>
    <phoneticPr fontId="5" type="noConversion"/>
  </si>
  <si>
    <t>DC power input/output ports - Frequency ranges: 0.15 ~ 80 MHz, Test level: 3 V, modulation: 80 % AM(1 kHz)</t>
    <phoneticPr fontId="5" type="noConversion"/>
  </si>
  <si>
    <t>Analogue/digital data ports - Frequency ranges: 0.15 ~ 80 MHz, Test level: 3 V, modulation: 80 % AM(1 kHz)</t>
    <phoneticPr fontId="5" type="noConversion"/>
  </si>
  <si>
    <t>80 MHz ~ 6 GHz</t>
    <phoneticPr fontId="3" type="noConversion"/>
  </si>
  <si>
    <t>KS X 3124, KS X 3125, KS X 3129</t>
    <phoneticPr fontId="3" type="noConversion"/>
  </si>
  <si>
    <t>WCDMA 음성회로 (for KS X 3129)</t>
    <phoneticPr fontId="3" type="noConversion"/>
  </si>
  <si>
    <t>DCPE</t>
    <phoneticPr fontId="3" type="noConversion"/>
  </si>
  <si>
    <t>Items</t>
    <phoneticPr fontId="3" type="noConversion"/>
  </si>
  <si>
    <t>EN 301 489-1, -3</t>
    <phoneticPr fontId="3" type="noConversion"/>
  </si>
  <si>
    <t>EN 301 489-1, -17</t>
    <phoneticPr fontId="3" type="noConversion"/>
  </si>
  <si>
    <t>EN 301 489-1, -19</t>
    <phoneticPr fontId="3" type="noConversion"/>
  </si>
  <si>
    <t>EN 301 489-1, -52</t>
    <phoneticPr fontId="3" type="noConversion"/>
  </si>
  <si>
    <t>EN 301 489-1, -3, -17</t>
    <phoneticPr fontId="3" type="noConversion"/>
  </si>
  <si>
    <t>EN 301 489-1, -3, -17, -19</t>
    <phoneticPr fontId="3" type="noConversion"/>
  </si>
  <si>
    <t>EN 301 489-1, -3, -17, -19, -52</t>
    <phoneticPr fontId="3" type="noConversion"/>
  </si>
  <si>
    <t xml:space="preserve">EN 301 489-1, -17, -52 </t>
    <phoneticPr fontId="3" type="noConversion"/>
  </si>
  <si>
    <t>EN 301 489-1</t>
  </si>
  <si>
    <t>Voltage condition</t>
    <phoneticPr fontId="3" type="noConversion"/>
  </si>
  <si>
    <t>• 실무자 의견</t>
  </si>
  <si>
    <t>DC power equipment</t>
    <phoneticPr fontId="3" type="noConversion"/>
  </si>
  <si>
    <t>KS X 3124</t>
  </si>
  <si>
    <t>FCC Part 15 Subpart B</t>
  </si>
  <si>
    <t>- 해당 사항 없음.</t>
    <phoneticPr fontId="3" type="noConversion"/>
  </si>
  <si>
    <t>음향시험</t>
    <phoneticPr fontId="3" type="noConversion"/>
  </si>
  <si>
    <t>Backshell</t>
    <phoneticPr fontId="3" type="noConversion"/>
  </si>
  <si>
    <t>자기장 강도</t>
    <phoneticPr fontId="3" type="noConversion"/>
  </si>
  <si>
    <t>자속밀도</t>
    <phoneticPr fontId="3" type="noConversion"/>
  </si>
  <si>
    <t>거리 (cm)</t>
    <phoneticPr fontId="3" type="noConversion"/>
  </si>
  <si>
    <t>적용 모드</t>
    <phoneticPr fontId="3" type="noConversion"/>
  </si>
  <si>
    <t>시간영역 측정결과 [%]</t>
    <phoneticPr fontId="3" type="noConversion"/>
  </si>
  <si>
    <t>KS X 3124 KS X NEW</t>
    <phoneticPr fontId="3" type="noConversion"/>
  </si>
  <si>
    <t>교류 주 전원 포트 - 감쇄량: 30 %, 주기: 30</t>
    <phoneticPr fontId="3" type="noConversion"/>
  </si>
  <si>
    <t>교류 주 전원 포트 - 감쇄량: 95 % 이상, 주기: 300</t>
    <phoneticPr fontId="3" type="noConversion"/>
  </si>
  <si>
    <t>교류 주 전원 포트 - 감쇄량: 95 % 이상, 주기: 0.5</t>
    <phoneticPr fontId="5" type="noConversion"/>
  </si>
  <si>
    <t>교류 주 전원 포트 - 주파수 범위: (0.15 ~ 10, 10 ~ 30, 30 ~ 80) MHz, 변조: 80 % AM(1 kHz), 시험레벨: (3, 3~1, 1) V</t>
    <phoneticPr fontId="5" type="noConversion"/>
  </si>
  <si>
    <t>직류 회로망 전원 포트 - 주파수 범위: (0.15 ~ 10, 10 ~ 30, 30 ~ 80) MHz, 변조: 80 % AM(1 kHz), 시험레벨: (3, 3~1, 1) V</t>
    <phoneticPr fontId="3" type="noConversion"/>
  </si>
  <si>
    <t>아날로그/디지털 데이터 포트 - 주파수 범위: (0.15 ~ 10, 10 ~ 30, 30 ~ 80) MHz, 변조: 80 % AM(1 kHz), 시험레벨: (3, 3~1, 1) V</t>
    <phoneticPr fontId="3" type="noConversion"/>
  </si>
  <si>
    <t>오디오 출력기능 - 주파수 범위: (0.15 ~ 10, 10 ~ 30, 30 ~ 80) MHz, 변조: 80 % AM(1 kHz), 시험레벨: (3, 3~1, 1) V</t>
    <phoneticPr fontId="3" type="noConversion"/>
  </si>
  <si>
    <t>통신 단말 기기 - 주파수 범위: (0.15 ~ 10, 10 ~ 30, 30 ~ 80) MHz, 변조: 80 % AM(1 kHz), 시험레벨: (3, 3~1, 1) V</t>
    <phoneticPr fontId="3" type="noConversion"/>
  </si>
  <si>
    <t>전화 통화 기능 기기 - 스폿 주파수: (0.2, 1, 7.1, 13.56, 21, 27.12, 40.68, 52) MHz(±1 %), 변조: 80 % AM(1 kHz), 시험레벨: (3, 3~1, 1) V</t>
    <phoneticPr fontId="3" type="noConversion"/>
  </si>
  <si>
    <r>
      <t xml:space="preserve">교류 주 전원 포트 - 시험레벨: 선-선 간 ±1.0 kV, Tr/Th : 1.2/50(8/20) </t>
    </r>
    <r>
      <rPr>
        <sz val="8"/>
        <color rgb="FF000000"/>
        <rFont val="Calibri"/>
        <family val="3"/>
        <charset val="161"/>
      </rPr>
      <t>μ</t>
    </r>
    <r>
      <rPr>
        <sz val="8"/>
        <color rgb="FF000000"/>
        <rFont val="맑은 고딕"/>
        <family val="3"/>
        <charset val="129"/>
        <scheme val="minor"/>
      </rPr>
      <t xml:space="preserve">s, 선-접지 간 ±2.0 kV, Tr/Th : 1.2/50(8/20) </t>
    </r>
    <r>
      <rPr>
        <sz val="8"/>
        <color rgb="FF000000"/>
        <rFont val="Calibri"/>
        <family val="3"/>
        <charset val="161"/>
      </rPr>
      <t>μ</t>
    </r>
    <r>
      <rPr>
        <sz val="8"/>
        <color rgb="FF000000"/>
        <rFont val="맑은 고딕"/>
        <family val="3"/>
        <charset val="129"/>
        <scheme val="minor"/>
      </rPr>
      <t>s</t>
    </r>
    <phoneticPr fontId="5" type="noConversion"/>
  </si>
  <si>
    <r>
      <t xml:space="preserve">직류 회로망 전원 포트 - 시험레벨: 선-접지 간 ±0.5 kV, Tr/Th : 1.2/50(8/20) </t>
    </r>
    <r>
      <rPr>
        <sz val="8"/>
        <color rgb="FF000000"/>
        <rFont val="Calibri"/>
        <family val="3"/>
        <charset val="161"/>
      </rPr>
      <t>μ</t>
    </r>
    <r>
      <rPr>
        <sz val="8"/>
        <color rgb="FF000000"/>
        <rFont val="맑은 고딕"/>
        <family val="3"/>
        <charset val="129"/>
        <scheme val="minor"/>
      </rPr>
      <t>s</t>
    </r>
    <phoneticPr fontId="3" type="noConversion"/>
  </si>
  <si>
    <r>
      <t xml:space="preserve">아날로그/디지털 데이터 포트 (비차폐 대칭형) - 시험레벨: 선-접지 간 ±1.0(±4.0) kV, Tr/Th : 10/700(5/320) </t>
    </r>
    <r>
      <rPr>
        <sz val="8"/>
        <color rgb="FF000000"/>
        <rFont val="Calibri"/>
        <family val="3"/>
        <charset val="161"/>
      </rPr>
      <t>μ</t>
    </r>
    <r>
      <rPr>
        <sz val="8"/>
        <color rgb="FF000000"/>
        <rFont val="맑은 고딕"/>
        <family val="3"/>
        <charset val="129"/>
        <scheme val="minor"/>
      </rPr>
      <t>s</t>
    </r>
    <phoneticPr fontId="3" type="noConversion"/>
  </si>
  <si>
    <r>
      <t xml:space="preserve">아날로그/디지털 데이터 포트 (동축 또는 차폐) - 시험레벨: 차폐-대지 간 ±0.5(±4.0) kV, Tr/Th : 1.2/50(8/20) </t>
    </r>
    <r>
      <rPr>
        <sz val="8"/>
        <color rgb="FF000000"/>
        <rFont val="Calibri"/>
        <family val="3"/>
        <charset val="161"/>
      </rPr>
      <t>μ</t>
    </r>
    <r>
      <rPr>
        <sz val="8"/>
        <color rgb="FF000000"/>
        <rFont val="맑은 고딕"/>
        <family val="3"/>
        <charset val="129"/>
        <scheme val="minor"/>
      </rPr>
      <t>s</t>
    </r>
    <phoneticPr fontId="3" type="noConversion"/>
  </si>
  <si>
    <t>교류 주 전원 포트 - 시험레벨: ±1.0 kV, Tr/Th : 5/50 ns, 반복 주파수: 5 kHz</t>
    <phoneticPr fontId="5" type="noConversion"/>
  </si>
  <si>
    <t>직류 회로망 전원 포트 - 시험레벨: ±0.5 kV, Tr/Th : 5/50 ns, 반복 주파수: 5 kHz</t>
    <phoneticPr fontId="3" type="noConversion"/>
  </si>
  <si>
    <t>아날로그/디지털 데이터 포트 - 시험레벨: ±0.5 kV, Tr/Th : 5/50 ns, 반복 주파수: 5 kHz</t>
    <phoneticPr fontId="3" type="noConversion"/>
  </si>
  <si>
    <t>함체 포트, 오디오 출력기능, 통신 단말기기 - 주파수 범위: 80 ~ 1000 MHz, 변조: 80 % AM(1 kHz), 전자기장 세기: 3 V/m</t>
    <phoneticPr fontId="5" type="noConversion"/>
  </si>
  <si>
    <t>함체 포트, 오디오 출력기능 - 스폿 주파수: 1 800, 2 600, 3 500, 5 000 (±1 %) MHz, 변조: 80 % AM(1 kHz), 전자기장 세기: 3 V/m</t>
    <phoneticPr fontId="3" type="noConversion"/>
  </si>
  <si>
    <t>선택된 주파수 - 스폿 주파수: 80, 120, 145, 160, 230, 375, 435, 460, 600, 814, 835 (±1 %) MHz, 변조: 80 % AM(1 kHz), 전자기장 세기: 3 V/m</t>
    <phoneticPr fontId="3" type="noConversion"/>
  </si>
  <si>
    <t>FCC Part 15 Subpart B SDoC</t>
    <phoneticPr fontId="3" type="noConversion"/>
  </si>
  <si>
    <t>FCC Part 15 Subpart B SDoC, ICES-003</t>
    <phoneticPr fontId="3" type="noConversion"/>
  </si>
  <si>
    <t>FCC Part 15 Subpart B CoC</t>
    <phoneticPr fontId="3" type="noConversion"/>
  </si>
  <si>
    <t>FCC Part 15 Subpart B CoC, ICES-003</t>
    <phoneticPr fontId="3" type="noConversion"/>
  </si>
  <si>
    <t>Marine DNVGL</t>
    <phoneticPr fontId="3" type="noConversion"/>
  </si>
  <si>
    <t>LCS</t>
    <phoneticPr fontId="3" type="noConversion"/>
  </si>
  <si>
    <t>· EUT Input/output Port</t>
    <phoneticPr fontId="5" type="noConversion"/>
  </si>
  <si>
    <t>· Configuration and cable connection</t>
    <phoneticPr fontId="5" type="noConversion"/>
  </si>
  <si>
    <t>Antenna conducted power</t>
    <phoneticPr fontId="3" type="noConversion"/>
  </si>
  <si>
    <t>AC power port</t>
    <phoneticPr fontId="3" type="noConversion"/>
  </si>
  <si>
    <t>Measurement port for conducted emissions</t>
    <phoneticPr fontId="3" type="noConversion"/>
  </si>
  <si>
    <t>DC power port</t>
    <phoneticPr fontId="3" type="noConversion"/>
  </si>
  <si>
    <t>B / Transient Phenomena</t>
  </si>
  <si>
    <t>B / Transient Phenomena</t>
    <phoneticPr fontId="3" type="noConversion"/>
  </si>
  <si>
    <t>C / Transient Phenomena</t>
  </si>
  <si>
    <t>A / Continuous Phenomena</t>
  </si>
  <si>
    <t>Conducted emissions from AC/DC mains power ports</t>
    <phoneticPr fontId="3" type="noConversion"/>
  </si>
  <si>
    <t>Radio frequency electromagnetic field (80 MHz to 6 000 MHz)</t>
    <phoneticPr fontId="3" type="noConversion"/>
  </si>
  <si>
    <t>Radio frequency common mode</t>
    <phoneticPr fontId="3" type="noConversion"/>
  </si>
  <si>
    <t>Conducted emissions from wired network ports</t>
    <phoneticPr fontId="3" type="noConversion"/>
  </si>
  <si>
    <t>With parallel battery back-up (clause 9.7.3)</t>
    <phoneticPr fontId="3" type="noConversion"/>
  </si>
  <si>
    <t>FCC Part 15 Subpart B SDoC</t>
  </si>
  <si>
    <t>DaeHwa Eun</t>
  </si>
  <si>
    <t>HyungJun Kim</t>
  </si>
  <si>
    <t>JunSeo Park</t>
  </si>
  <si>
    <t>YoungWoo Kwon</t>
  </si>
  <si>
    <t>KwangJin Heo</t>
  </si>
  <si>
    <t>DongHeon Kang</t>
  </si>
  <si>
    <t>ChangHo Han</t>
  </si>
  <si>
    <t>HyeonDong Son</t>
  </si>
  <si>
    <t>JunHo Park</t>
  </si>
  <si>
    <t>JongHwan Choi</t>
  </si>
  <si>
    <t>Oduck Kwon</t>
  </si>
  <si>
    <t>SunTae Hwang</t>
  </si>
  <si>
    <t>KiCheon Eom</t>
  </si>
  <si>
    <t>UkHyeon Kwon</t>
  </si>
  <si>
    <t>DongWook Kim</t>
  </si>
  <si>
    <t>MinChul Kim</t>
  </si>
  <si>
    <t>JinYoung Park</t>
  </si>
  <si>
    <t>TaeHyun Choi</t>
  </si>
  <si>
    <t>HoJe Chung</t>
  </si>
  <si>
    <t>ChulMin Ji</t>
  </si>
  <si>
    <t>MyungSuk Oh</t>
  </si>
  <si>
    <t>SangBeom Park</t>
  </si>
  <si>
    <t>은 대 화</t>
    <phoneticPr fontId="3" type="noConversion"/>
  </si>
  <si>
    <t>김 형 준</t>
    <phoneticPr fontId="3" type="noConversion"/>
  </si>
  <si>
    <t>박 준 호</t>
    <phoneticPr fontId="3" type="noConversion"/>
  </si>
  <si>
    <t>김 동 욱</t>
    <phoneticPr fontId="3" type="noConversion"/>
  </si>
  <si>
    <t>박 준 서</t>
    <phoneticPr fontId="3" type="noConversion"/>
  </si>
  <si>
    <t>권 영 우</t>
    <phoneticPr fontId="3" type="noConversion"/>
  </si>
  <si>
    <t>허 광 진</t>
    <phoneticPr fontId="3" type="noConversion"/>
  </si>
  <si>
    <t>강 동 헌</t>
    <phoneticPr fontId="3" type="noConversion"/>
  </si>
  <si>
    <t>한 창 호</t>
    <phoneticPr fontId="3" type="noConversion"/>
  </si>
  <si>
    <t>손 현 동</t>
    <phoneticPr fontId="3" type="noConversion"/>
  </si>
  <si>
    <t>최 종 환</t>
    <phoneticPr fontId="3" type="noConversion"/>
  </si>
  <si>
    <t>권 오 덕</t>
    <phoneticPr fontId="3" type="noConversion"/>
  </si>
  <si>
    <t>황 선 태</t>
    <phoneticPr fontId="3" type="noConversion"/>
  </si>
  <si>
    <t>엄 기 천</t>
    <phoneticPr fontId="3" type="noConversion"/>
  </si>
  <si>
    <t>권 욱 현</t>
    <phoneticPr fontId="3" type="noConversion"/>
  </si>
  <si>
    <t>김 민 철</t>
    <phoneticPr fontId="3" type="noConversion"/>
  </si>
  <si>
    <t>박 진 영</t>
    <phoneticPr fontId="3" type="noConversion"/>
  </si>
  <si>
    <t>최 태 현</t>
    <phoneticPr fontId="3" type="noConversion"/>
  </si>
  <si>
    <t>정 호 재</t>
    <phoneticPr fontId="3" type="noConversion"/>
  </si>
  <si>
    <t>지 철 민</t>
    <phoneticPr fontId="3" type="noConversion"/>
  </si>
  <si>
    <t>오 명 석</t>
    <phoneticPr fontId="3" type="noConversion"/>
  </si>
  <si>
    <t>박 상 범</t>
    <phoneticPr fontId="3" type="noConversion"/>
  </si>
  <si>
    <t>Marine DNV</t>
    <phoneticPr fontId="3" type="noConversion"/>
  </si>
  <si>
    <t>김 동 근</t>
    <phoneticPr fontId="3" type="noConversion"/>
  </si>
  <si>
    <t>DongGeun Kim</t>
    <phoneticPr fontId="3" type="noConversion"/>
  </si>
  <si>
    <t>KS X 3124, KS X 3130</t>
    <phoneticPr fontId="3" type="noConversion"/>
  </si>
  <si>
    <t>KS X 3124, KS X 3125, KS X 3130</t>
    <phoneticPr fontId="3" type="noConversion"/>
  </si>
  <si>
    <t>KS X 3124, KS X 3129, KS X 3130</t>
    <phoneticPr fontId="3" type="noConversion"/>
  </si>
  <si>
    <t>사용 목적</t>
    <phoneticPr fontId="3" type="noConversion"/>
  </si>
  <si>
    <t>측정결과</t>
    <phoneticPr fontId="3" type="noConversion"/>
  </si>
  <si>
    <t>전문가용</t>
    <phoneticPr fontId="3" type="noConversion"/>
  </si>
  <si>
    <t>30 dB SINAD</t>
    <phoneticPr fontId="3" type="noConversion"/>
  </si>
  <si>
    <t>가정 오락용</t>
    <phoneticPr fontId="3" type="noConversion"/>
  </si>
  <si>
    <t>20 dB SINAD</t>
    <phoneticPr fontId="3" type="noConversion"/>
  </si>
  <si>
    <t>일반 소비자용</t>
    <phoneticPr fontId="3" type="noConversion"/>
  </si>
  <si>
    <t>6 dB SINAD</t>
    <phoneticPr fontId="3" type="noConversion"/>
  </si>
  <si>
    <t>- 시험진행중 오디오 출력의 SINAD레벨은 허용기준 레벨 미만이 되지 않아야 한다.</t>
    <phoneticPr fontId="3" type="noConversion"/>
  </si>
  <si>
    <t>SINAD 레벨 측정 (for KS X 3130)</t>
    <phoneticPr fontId="3" type="noConversion"/>
  </si>
  <si>
    <t>기기분류 (KS X 3130)</t>
    <phoneticPr fontId="3" type="noConversion"/>
  </si>
  <si>
    <t>영문</t>
    <phoneticPr fontId="3" type="noConversion"/>
  </si>
  <si>
    <t>시험원</t>
    <phoneticPr fontId="3" type="noConversion"/>
  </si>
  <si>
    <t>All other receivers subject to Part 15</t>
    <phoneticPr fontId="3" type="noConversion"/>
  </si>
  <si>
    <t>Category I</t>
    <phoneticPr fontId="3" type="noConversion"/>
  </si>
  <si>
    <t>Category II</t>
    <phoneticPr fontId="3" type="noConversion"/>
  </si>
  <si>
    <t>Category III</t>
    <phoneticPr fontId="3" type="noConversion"/>
  </si>
  <si>
    <t>Category IV</t>
    <phoneticPr fontId="3" type="noConversion"/>
  </si>
  <si>
    <t>Category V</t>
    <phoneticPr fontId="3" type="noConversion"/>
  </si>
  <si>
    <t>EN 55011, EN 60601-1-2</t>
    <phoneticPr fontId="3" type="noConversion"/>
  </si>
  <si>
    <t>CODE</t>
    <phoneticPr fontId="3" type="noConversion"/>
  </si>
  <si>
    <t>CE</t>
    <phoneticPr fontId="3" type="noConversion"/>
  </si>
  <si>
    <t>ISN</t>
    <phoneticPr fontId="3" type="noConversion"/>
  </si>
  <si>
    <t>CDVE</t>
    <phoneticPr fontId="3" type="noConversion"/>
  </si>
  <si>
    <t>OUTCDVE</t>
    <phoneticPr fontId="3" type="noConversion"/>
  </si>
  <si>
    <t>RE</t>
    <phoneticPr fontId="3" type="noConversion"/>
  </si>
  <si>
    <t>GH</t>
    <phoneticPr fontId="3" type="noConversion"/>
  </si>
  <si>
    <t>HM</t>
    <phoneticPr fontId="3" type="noConversion"/>
  </si>
  <si>
    <t>FK</t>
    <phoneticPr fontId="3" type="noConversion"/>
  </si>
  <si>
    <t>ESD</t>
    <phoneticPr fontId="3" type="noConversion"/>
  </si>
  <si>
    <t>RS</t>
    <phoneticPr fontId="3" type="noConversion"/>
  </si>
  <si>
    <t>EFT</t>
    <phoneticPr fontId="3" type="noConversion"/>
  </si>
  <si>
    <t>SURGE</t>
    <phoneticPr fontId="3" type="noConversion"/>
  </si>
  <si>
    <t>CS</t>
    <phoneticPr fontId="3" type="noConversion"/>
  </si>
  <si>
    <t>MF</t>
    <phoneticPr fontId="3" type="noConversion"/>
  </si>
  <si>
    <t>DIP</t>
    <phoneticPr fontId="3" type="noConversion"/>
  </si>
  <si>
    <t>기술융합</t>
    <phoneticPr fontId="3" type="noConversion"/>
  </si>
  <si>
    <t>열정동</t>
    <phoneticPr fontId="3" type="noConversion"/>
  </si>
  <si>
    <t>창의동</t>
    <phoneticPr fontId="3" type="noConversion"/>
  </si>
  <si>
    <t>혁신동</t>
    <phoneticPr fontId="3" type="noConversion"/>
  </si>
  <si>
    <t>서서울센터</t>
    <phoneticPr fontId="3" type="noConversion"/>
  </si>
  <si>
    <t>GSS</t>
    <phoneticPr fontId="3" type="noConversion"/>
  </si>
  <si>
    <t>Site 1 (F)</t>
    <phoneticPr fontId="3" type="noConversion"/>
  </si>
  <si>
    <t>Site 2 (P+I)</t>
    <phoneticPr fontId="3" type="noConversion"/>
  </si>
  <si>
    <t>Site 3 (C+I)</t>
    <phoneticPr fontId="3" type="noConversion"/>
  </si>
  <si>
    <t>Site 4 (T)</t>
    <phoneticPr fontId="3" type="noConversion"/>
  </si>
  <si>
    <t>Site 5 (W)</t>
    <phoneticPr fontId="3" type="noConversion"/>
  </si>
  <si>
    <t>AECE</t>
    <phoneticPr fontId="3" type="noConversion"/>
  </si>
  <si>
    <t>CLICK</t>
    <phoneticPr fontId="3" type="noConversion"/>
  </si>
  <si>
    <t>DP</t>
    <phoneticPr fontId="3" type="noConversion"/>
  </si>
  <si>
    <t>LOOP</t>
    <phoneticPr fontId="3" type="noConversion"/>
  </si>
  <si>
    <t>우정동</t>
    <phoneticPr fontId="3" type="noConversion"/>
  </si>
  <si>
    <t>KS C 9800-3</t>
    <phoneticPr fontId="3" type="noConversion"/>
  </si>
  <si>
    <t>카테고리 C1</t>
    <phoneticPr fontId="3" type="noConversion"/>
  </si>
  <si>
    <t>카테고리 C2</t>
    <phoneticPr fontId="3" type="noConversion"/>
  </si>
  <si>
    <t>카테고리 C3</t>
    <phoneticPr fontId="3" type="noConversion"/>
  </si>
  <si>
    <t>카테고리 C4</t>
    <phoneticPr fontId="3" type="noConversion"/>
  </si>
  <si>
    <t>제 1환경</t>
    <phoneticPr fontId="3" type="noConversion"/>
  </si>
  <si>
    <t>&gt;16 A, ≤75 A</t>
    <phoneticPr fontId="3" type="noConversion"/>
  </si>
  <si>
    <t>&gt;75 A</t>
    <phoneticPr fontId="3" type="noConversion"/>
  </si>
  <si>
    <r>
      <rPr>
        <sz val="9"/>
        <color theme="1"/>
        <rFont val="맑은 고딕"/>
        <family val="3"/>
        <charset val="129"/>
      </rPr>
      <t>≤</t>
    </r>
    <r>
      <rPr>
        <sz val="9"/>
        <color theme="1"/>
        <rFont val="맑은 고딕"/>
        <family val="3"/>
        <charset val="129"/>
        <scheme val="minor"/>
      </rPr>
      <t>16 A</t>
    </r>
    <phoneticPr fontId="3" type="noConversion"/>
  </si>
  <si>
    <t>함체포트 - 접촉방전: ±4 kV, 공기중방전: ±2 kV, ±4 kV, ±8 kV</t>
    <phoneticPr fontId="3" type="noConversion"/>
  </si>
  <si>
    <t>신호 인터페이스</t>
    <phoneticPr fontId="3" type="noConversion"/>
  </si>
  <si>
    <t>전원 인터페이스</t>
    <phoneticPr fontId="3" type="noConversion"/>
  </si>
  <si>
    <t>프로세스 측정 및 제어포트</t>
    <phoneticPr fontId="3" type="noConversion"/>
  </si>
  <si>
    <t>Catrogory I</t>
    <phoneticPr fontId="3" type="noConversion"/>
  </si>
  <si>
    <t>Catrogory II</t>
    <phoneticPr fontId="3" type="noConversion"/>
  </si>
  <si>
    <t>Catrogory III</t>
    <phoneticPr fontId="3" type="noConversion"/>
  </si>
  <si>
    <t>Catrogory IV</t>
    <phoneticPr fontId="3" type="noConversion"/>
  </si>
  <si>
    <t>Catrogory V</t>
    <phoneticPr fontId="3" type="noConversion"/>
  </si>
  <si>
    <t>Categories of apparatus</t>
    <phoneticPr fontId="3" type="noConversion"/>
  </si>
  <si>
    <t>Continuous disturbances at mains port</t>
    <phoneticPr fontId="3" type="noConversion"/>
  </si>
  <si>
    <t>Continuous disturbances at wired network port</t>
    <phoneticPr fontId="3" type="noConversion"/>
  </si>
  <si>
    <t>Continuous disturbance at auxiliary port</t>
    <phoneticPr fontId="3" type="noConversion"/>
  </si>
  <si>
    <t>Discontinuous disturbances</t>
    <phoneticPr fontId="3" type="noConversion"/>
  </si>
  <si>
    <t>Disturbance power</t>
    <phoneticPr fontId="3" type="noConversion"/>
  </si>
  <si>
    <t>Magnetic field strength / Induced current</t>
    <phoneticPr fontId="3" type="noConversion"/>
  </si>
  <si>
    <t>Radiated disturbance (30 MHz ~ 6 GHz)</t>
    <phoneticPr fontId="3" type="noConversion"/>
  </si>
  <si>
    <t>Radio frequency electromagnetic fields</t>
    <phoneticPr fontId="3" type="noConversion"/>
  </si>
  <si>
    <t>Electric fast transients</t>
    <phoneticPr fontId="3" type="noConversion"/>
  </si>
  <si>
    <t>Injected currents</t>
    <phoneticPr fontId="3" type="noConversion"/>
  </si>
  <si>
    <t>Voltage dips</t>
    <phoneticPr fontId="3" type="noConversion"/>
  </si>
  <si>
    <t>KS C IEC 60947-4-1</t>
    <phoneticPr fontId="3" type="noConversion"/>
  </si>
  <si>
    <t>입·출력 전원 포트</t>
    <phoneticPr fontId="3" type="noConversion"/>
  </si>
  <si>
    <t xml:space="preserve">A
A
</t>
    <phoneticPr fontId="5" type="noConversion"/>
  </si>
  <si>
    <t>입·출력 전원 포트: 0.15 ~ 80 MHz, Modulation 80 % AM(1 kHz), Level 10 V *
신호 포트 0.15 ~ 80 MHz, Modulation 80 % AM(1 kHz), Level 10 V *
* ITU 방송 주파수 47 MHz ~ 68 MHz 대역은 3 V를 적용</t>
    <phoneticPr fontId="5" type="noConversion"/>
  </si>
  <si>
    <t>입·출력 전원 포트: ±2.0 kV, 반복 주파수 5 kHz
신호 포트: ±1.0 kV, 반복주파수 5 kHz</t>
    <phoneticPr fontId="5" type="noConversion"/>
  </si>
  <si>
    <t>입·출력 전원 포트 - 선-선: ±0.5 kV, ±1.0 kV, 선-접지: ±0.5 kV, ±1.0 kV, ±2.0 kV</t>
    <phoneticPr fontId="5" type="noConversion"/>
  </si>
  <si>
    <t>전도성 방해시험 (유선통신망 포트)</t>
    <phoneticPr fontId="3" type="noConversion"/>
  </si>
  <si>
    <t>전원 인터페이스 포트 전도성 방해전압 시험</t>
    <phoneticPr fontId="3" type="noConversion"/>
  </si>
  <si>
    <t>고조파 전류 방해 시험</t>
    <phoneticPr fontId="3" type="noConversion"/>
  </si>
  <si>
    <t>순간 전압변동 시험</t>
    <phoneticPr fontId="3" type="noConversion"/>
  </si>
  <si>
    <t>보조 전원 포트</t>
    <phoneticPr fontId="3" type="noConversion"/>
  </si>
  <si>
    <t>전압 편차 내성시험</t>
    <phoneticPr fontId="3" type="noConversion"/>
  </si>
  <si>
    <t>전압 불평형 내성시험</t>
    <phoneticPr fontId="3" type="noConversion"/>
  </si>
  <si>
    <t>주파수 변동 내성시험</t>
    <phoneticPr fontId="3" type="noConversion"/>
  </si>
  <si>
    <t>총고조파 왜곡률 내성시험</t>
    <phoneticPr fontId="3" type="noConversion"/>
  </si>
  <si>
    <t>개별 차수 고조파 내성시험</t>
    <phoneticPr fontId="3" type="noConversion"/>
  </si>
  <si>
    <t>정류 노치 내성시험</t>
    <phoneticPr fontId="3" type="noConversion"/>
  </si>
  <si>
    <t>1</t>
    <phoneticPr fontId="3" type="noConversion"/>
  </si>
  <si>
    <t>25</t>
    <phoneticPr fontId="3" type="noConversion"/>
  </si>
  <si>
    <t>신호 인터페이스 포트 - 시험레벨: ±1.0 kV, Tr/Th : 5/50 ns, 반복 주파수: 5 kHz</t>
    <phoneticPr fontId="3" type="noConversion"/>
  </si>
  <si>
    <t>PIF</t>
  </si>
  <si>
    <t>SIF</t>
  </si>
  <si>
    <t>CONTROL</t>
  </si>
  <si>
    <t>주파수 범위: 1 400 MHz ~ 2 000 MHz, 전계강도 3 V/m, 변조: AM 80 %, 1 kHz sine wave</t>
    <phoneticPr fontId="5" type="noConversion"/>
  </si>
  <si>
    <t>주파수 범위: 2 000 MHz ~ 2 700 MHz, 전계강도 1 V/m, 변조: AM 80 %, 1 kHz sine wave</t>
    <phoneticPr fontId="5" type="noConversion"/>
  </si>
  <si>
    <t>60 V 이하 보조 직류전원 포트</t>
    <phoneticPr fontId="3" type="noConversion"/>
  </si>
  <si>
    <t>전원 포트</t>
    <phoneticPr fontId="3" type="noConversion"/>
  </si>
  <si>
    <t>주 전원 포트 - 감쇄량: 100 %, 주기: 1</t>
    <phoneticPr fontId="5" type="noConversion"/>
  </si>
  <si>
    <t>주 전원 포트 - 감쇄량: 30 %, 주기: 25/30</t>
    <phoneticPr fontId="5" type="noConversion"/>
  </si>
  <si>
    <t>주 전원 포트 - 감쇄량: 100 %, 주기: 250/300</t>
    <phoneticPr fontId="5" type="noConversion"/>
  </si>
  <si>
    <t>보조 전원 포트 - 감쇄량: 100 %, 주기: 1</t>
    <phoneticPr fontId="5" type="noConversion"/>
  </si>
  <si>
    <t>보조 전원 포트 - 감쇄량: 30 %, 주기: 25/30</t>
    <phoneticPr fontId="5" type="noConversion"/>
  </si>
  <si>
    <t>보조 전원 포트 - 감쇄량: 100 %, 주기: 250/300</t>
    <phoneticPr fontId="5" type="noConversion"/>
  </si>
  <si>
    <t>10</t>
    <phoneticPr fontId="3" type="noConversion"/>
  </si>
  <si>
    <t>250</t>
    <phoneticPr fontId="3" type="noConversion"/>
  </si>
  <si>
    <t>주 전원 포트 - 1분 이내 - 전압 편차:  +10 % ~ -15 %</t>
    <phoneticPr fontId="3" type="noConversion"/>
  </si>
  <si>
    <t>보조 전원 포트 - 1분 경과 후 - 전압편차: 10 %</t>
    <phoneticPr fontId="3" type="noConversion"/>
  </si>
  <si>
    <t>보조 전원 포트 - 1분 이내 - 전압 편차:  +10 % ~ -15 %</t>
    <phoneticPr fontId="3" type="noConversion"/>
  </si>
  <si>
    <t>Enclosure ports - Contact discharges: ±4 kV,  Air discharges: ±2, ±4, ±8 kV</t>
    <phoneticPr fontId="3" type="noConversion"/>
  </si>
  <si>
    <t>Category III (Internal frequency is below 200 MHz), Category IV - Frequency range: 80 MHz ~ 1 GHz, Field strength: 3 V/m, Modulation: AM 80 %, 1 kHz sine wave
Category III (Internal frequency is above 200 MHz), Category V _ Frequency range: 80 MHz ~ 6 GHz, Field strength: 3 V/m, Modulation: AM 80 %, 1 kHz sine wave</t>
    <phoneticPr fontId="5" type="noConversion"/>
  </si>
  <si>
    <t>Input and output AC power ports - Test voltage: ±1.0 kV, Tr/Th : 5/50 ns, Repetition frequency: 5 kHz</t>
    <phoneticPr fontId="5" type="noConversion"/>
  </si>
  <si>
    <t>Input and output DC power ports - Test voltage: ±0.5 kV, Tr/Th : 5/50 ns, Repetition  frequency: 5 kHz</t>
    <phoneticPr fontId="3" type="noConversion"/>
  </si>
  <si>
    <t>Signal, control ports and wired network ports -Test voltage: ±0.5 kV, Tr/Th : 5/50 ns, Repetition frequency: 5 kHz</t>
    <phoneticPr fontId="3" type="noConversion"/>
  </si>
  <si>
    <t>Input and output AC power ports</t>
    <phoneticPr fontId="3" type="noConversion"/>
  </si>
  <si>
    <t>Input and output DC power ports</t>
    <phoneticPr fontId="3" type="noConversion"/>
  </si>
  <si>
    <t>Signal, control ports and wired network ports</t>
    <phoneticPr fontId="3" type="noConversion"/>
  </si>
  <si>
    <r>
      <t xml:space="preserve">Input AC power ports - Test voltage: Line to Line: ±1.0 kV, Line to Ground: ±2.0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</si>
  <si>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 Test voltage: Shield to Ground ±0.5 kV, Line to Ground ±1.0 kV, Tr/Th : 1.2/50(8/20) </t>
    </r>
    <r>
      <rPr>
        <sz val="8"/>
        <color theme="1"/>
        <rFont val="Calibri"/>
        <family val="3"/>
        <charset val="161"/>
      </rPr>
      <t>μ</t>
    </r>
    <r>
      <rPr>
        <sz val="8"/>
        <color theme="1"/>
        <rFont val="맑은 고딕"/>
        <family val="3"/>
        <charset val="129"/>
        <scheme val="minor"/>
      </rPr>
      <t>s</t>
    </r>
    <phoneticPr fontId="3" type="noConversion"/>
  </si>
  <si>
    <t>Input AC power ports</t>
    <phoneticPr fontId="3" type="noConversion"/>
  </si>
  <si>
    <t>Wired network ports</t>
    <phoneticPr fontId="3" type="noConversion"/>
  </si>
  <si>
    <t>Category II - Input and output AC power ports - Frequency range: 150 kHz - 230 MHz, Test voltage: 3 V, Modulation: AM 80 %, 1 kHz sine wave</t>
    <phoneticPr fontId="5" type="noConversion"/>
  </si>
  <si>
    <t>Category IV, V - Input and output AC power ports - Frequency range: 150 kHz - 80 MHz, Test voltage: 3 V, Modulation: AM 80 %, 1 kHz sine wave</t>
    <phoneticPr fontId="3" type="noConversion"/>
  </si>
  <si>
    <t>Category II - Input and output DC power ports - Frequency range: 150 kHz - 230 MHz, Test voltage: 1 V, Modulation: AM 80 %, 1 kHz sine wave</t>
    <phoneticPr fontId="3" type="noConversion"/>
  </si>
  <si>
    <t>Category II - Signal, control ports and wired network ports - Frequency range: 150 kHz - 230 MHz, Test voltage: 1 V, Modulation: AM 80 %, 1 kHz sine wave</t>
    <phoneticPr fontId="3" type="noConversion"/>
  </si>
  <si>
    <t>Category IV, V - Signal, control ports and wired network ports - Frequency range: 150 kHz - 80 MHz, Test voltage: 1 V, Modulation: AM 80 %, 1 kHz sine wave</t>
    <phoneticPr fontId="3" type="noConversion"/>
  </si>
  <si>
    <t>0.15 ~ 80 MHz</t>
    <phoneticPr fontId="3" type="noConversion"/>
  </si>
  <si>
    <t>0.15 ~ 230 MHz</t>
    <phoneticPr fontId="3" type="noConversion"/>
  </si>
  <si>
    <t>Input AC power ports at 50 Hz - Voltage reduction: 100 %, Number of period: 0.5</t>
    <phoneticPr fontId="5" type="noConversion"/>
  </si>
  <si>
    <t>Input AC power ports at 50 Hz - Voltage reduction: 30 %, Number of period: 25</t>
    <phoneticPr fontId="5" type="noConversion"/>
  </si>
  <si>
    <t>Input AC power ports at 50 Hz - Voltage reduction: 60 %, Number of period: 10</t>
    <phoneticPr fontId="5" type="noConversion"/>
  </si>
  <si>
    <t>Input AC power ports at 60 Hz - Voltage reduction: 30 %, Number of period: 30</t>
    <phoneticPr fontId="5" type="noConversion"/>
  </si>
  <si>
    <t>Input AC power ports at 50 Hz - Voltage reduction: 60 %, Number of period: 12</t>
    <phoneticPr fontId="5" type="noConversion"/>
  </si>
  <si>
    <t>50 Hz</t>
    <phoneticPr fontId="3" type="noConversion"/>
  </si>
  <si>
    <t>60 Hz</t>
    <phoneticPr fontId="3" type="noConversion"/>
  </si>
  <si>
    <t>주 전원 포트 - (1분 경과 후) - 전압편차: 10 %</t>
    <phoneticPr fontId="3" type="noConversion"/>
  </si>
  <si>
    <t>개별 고조파 차수: 시험레벨 - (2nd: 3 %, 3rd: 8 %, 4th: 1.5 %,, 5th: 9 %, 7th: 7.5 %, 9th: 2.5 %, 11th: 5 %, 13th: 4.5 %, 17th: 3 %, 19th: 2 %, 23th: 2 %, 25th: 2 %, 29th: 1.5 %, 31th: 1.5 %, 35th: 1.5 %, 37th: 1.5 %)</t>
    <phoneticPr fontId="3" type="noConversion"/>
  </si>
  <si>
    <t>개별 고조파 차수: 시험레벨 - (2nd: 5 %, 3rd: 9 %, 4th: 2 %, 5th: 12 %, 짝수 차수 6th ~ 40th: 1.5 %, 7th: 10 %, 9th: 4 %, 11th: 7 %, 13th: 7 %, 15th: 3 %, 17th: 6 %, 19th: 6 %, 21th: 2 %, 23th: 6 %, 25th: 6 %, 27th: 2 %, 29th: 5 %, 31th: 3 %, 33th: 2 %, 35th: 3 %, 37th: 3 %, 39th: 2 %)</t>
    <phoneticPr fontId="3" type="noConversion"/>
  </si>
  <si>
    <t>제2환경</t>
    <phoneticPr fontId="3" type="noConversion"/>
  </si>
  <si>
    <r>
      <t xml:space="preserve">설치 환경 및 카테고리
</t>
    </r>
    <r>
      <rPr>
        <sz val="9"/>
        <color theme="1"/>
        <rFont val="맑은 고딕"/>
        <family val="3"/>
        <charset val="129"/>
        <scheme val="minor"/>
      </rPr>
      <t>(제1환경: 주거용 구내 환경, 제2환경: 1환경 제외 모든 시설)</t>
    </r>
    <phoneticPr fontId="3" type="noConversion"/>
  </si>
  <si>
    <t>A</t>
  </si>
  <si>
    <t>1분 경과 후</t>
    <phoneticPr fontId="3" type="noConversion"/>
  </si>
  <si>
    <t>적용 포트</t>
    <phoneticPr fontId="3" type="noConversion"/>
  </si>
  <si>
    <t>1분 이내</t>
    <phoneticPr fontId="3" type="noConversion"/>
  </si>
  <si>
    <t>N - L1 - L2 - L3</t>
    <phoneticPr fontId="3" type="noConversion"/>
  </si>
  <si>
    <t>L1 - L2 - L3</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</si>
</sst>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 &quot; V&quot;"/>
    <numFmt numFmtId="177" formatCode="@\ &quot; Hz&quot;"/>
    <numFmt numFmtId="178" formatCode="0.0_);[Red]\(0.0\)"/>
    <numFmt numFmtId="179" formatCode="0.0"/>
    <numFmt numFmtId="180" formatCode="hh:mm"/>
    <numFmt numFmtId="181" formatCode="@\ &quot;℃&quot;"/>
    <numFmt numFmtId="182" formatCode="@\ &quot;% R.H.&quot;"/>
    <numFmt numFmtId="183" formatCode="@\ &quot;kPa&quot;"/>
    <numFmt numFmtId="184" formatCode="0.0\ &quot;dBm&quot;"/>
    <numFmt numFmtId="185" formatCode="@\ &quot;m&quot;"/>
    <numFmt numFmtId="186" formatCode="@\ &quot;V&quot;"/>
    <numFmt numFmtId="187" formatCode="@\ &quot;Hz&quot;"/>
    <numFmt numFmtId="188" formatCode="yyyy\-mm\-dd"/>
    <numFmt numFmtId="189" formatCode="[=1]&quot;☑&quot;;[=0]&quot;☐&quot;;&quot;☐&quot;"/>
    <numFmt numFmtId="190" formatCode="[=1]&quot;☑&quot;;[=0]&quot;☐&quot;;&quot;☐&quot;;&quot;☐&quot;"/>
    <numFmt numFmtId="191" formatCode="0.0_ "/>
    <numFmt numFmtId="192" formatCode="0.000_);[Red]\(0.000\)"/>
  </numFmts>
  <fonts count="74">
    <font>
      <sz val="10"/>
      <color theme="1"/>
      <name val="맑은 고딕"/>
      <family val="2"/>
      <charset val="129"/>
    </font>
    <font>
      <sz val="10"/>
      <color theme="0"/>
      <name val="맑은 고딕"/>
      <family val="2"/>
      <charset val="129"/>
    </font>
    <font>
      <sz val="9"/>
      <color rgb="FF000000"/>
      <name val="Malgun Gothic"/>
      <family val="3"/>
      <charset val="129"/>
    </font>
    <font>
      <sz val="8"/>
      <name val="맑은 고딕"/>
      <family val="2"/>
      <charset val="129"/>
    </font>
    <font>
      <b/>
      <sz val="9"/>
      <color theme="1"/>
      <name val="맑은 고딕"/>
      <family val="3"/>
      <charset val="129"/>
      <scheme val="minor"/>
    </font>
    <font>
      <sz val="8"/>
      <name val="맑은 고딕"/>
      <family val="2"/>
      <charset val="129"/>
      <scheme val="minor"/>
    </font>
    <font>
      <b/>
      <sz val="9"/>
      <color theme="1"/>
      <name val="맑은 고딕"/>
      <family val="3"/>
      <charset val="129"/>
    </font>
    <font>
      <b/>
      <sz val="10"/>
      <color theme="1"/>
      <name val="맑은 고딕"/>
      <family val="3"/>
      <charset val="129"/>
    </font>
    <font>
      <sz val="9"/>
      <color theme="1"/>
      <name val="맑은 고딕"/>
      <family val="2"/>
      <charset val="129"/>
    </font>
    <font>
      <b/>
      <sz val="8"/>
      <color theme="1"/>
      <name val="맑은 고딕"/>
      <family val="3"/>
      <charset val="129"/>
    </font>
    <font>
      <sz val="8"/>
      <color theme="1"/>
      <name val="맑은 고딕"/>
      <family val="2"/>
      <charset val="129"/>
    </font>
    <font>
      <sz val="10"/>
      <color rgb="FFFFFFFF"/>
      <name val="맑은 고딕"/>
      <family val="2"/>
      <charset val="129"/>
    </font>
    <font>
      <sz val="9"/>
      <color theme="1"/>
      <name val="맑은 고딕"/>
      <family val="2"/>
      <charset val="129"/>
      <scheme val="minor"/>
    </font>
    <font>
      <sz val="9"/>
      <color theme="1"/>
      <name val="맑은 고딕"/>
      <family val="3"/>
      <charset val="129"/>
      <scheme val="minor"/>
    </font>
    <font>
      <b/>
      <sz val="8"/>
      <color theme="1"/>
      <name val="맑은 고딕"/>
      <family val="3"/>
      <charset val="129"/>
      <scheme val="minor"/>
    </font>
    <font>
      <sz val="8"/>
      <color theme="1"/>
      <name val="맑은 고딕"/>
      <family val="3"/>
      <charset val="129"/>
      <scheme val="minor"/>
    </font>
    <font>
      <sz val="8"/>
      <color theme="1"/>
      <name val="맑은 고딕"/>
      <family val="2"/>
      <charset val="129"/>
      <scheme val="minor"/>
    </font>
    <font>
      <b/>
      <sz val="8"/>
      <name val="맑은 고딕"/>
      <family val="3"/>
      <charset val="129"/>
      <scheme val="minor"/>
    </font>
    <font>
      <sz val="8"/>
      <color theme="1"/>
      <name val="맑은 고딕"/>
      <family val="3"/>
      <charset val="129"/>
    </font>
    <font>
      <b/>
      <sz val="18"/>
      <color theme="1"/>
      <name val="맑은 고딕"/>
      <family val="3"/>
      <charset val="129"/>
    </font>
    <font>
      <b/>
      <sz val="16"/>
      <color theme="1"/>
      <name val="맑은 고딕"/>
      <family val="3"/>
      <charset val="129"/>
    </font>
    <font>
      <sz val="10"/>
      <color theme="1"/>
      <name val="맑은 고딕"/>
      <family val="3"/>
      <charset val="129"/>
    </font>
    <font>
      <sz val="11"/>
      <color theme="1"/>
      <name val="맑은 고딕"/>
      <family val="2"/>
      <charset val="129"/>
    </font>
    <font>
      <sz val="9"/>
      <color theme="1"/>
      <name val="맑은 고딕"/>
      <family val="3"/>
      <charset val="129"/>
    </font>
    <font>
      <b/>
      <sz val="9"/>
      <color theme="0" tint="-0.14999847407452621"/>
      <name val="맑은 고딕"/>
      <family val="3"/>
      <charset val="129"/>
      <scheme val="minor"/>
    </font>
    <font>
      <sz val="11"/>
      <color theme="0"/>
      <name val="맑은 고딕"/>
      <family val="2"/>
      <charset val="129"/>
    </font>
    <font>
      <b/>
      <sz val="12"/>
      <color theme="1"/>
      <name val="맑은 고딕"/>
      <family val="3"/>
      <charset val="129"/>
    </font>
    <font>
      <sz val="11"/>
      <color theme="1"/>
      <name val="맑은 고딕"/>
      <family val="3"/>
      <charset val="129"/>
      <scheme val="major"/>
    </font>
    <font>
      <sz val="10"/>
      <color theme="1"/>
      <name val="맑은 고딕"/>
      <family val="3"/>
      <charset val="129"/>
      <scheme val="major"/>
    </font>
    <font>
      <sz val="7"/>
      <color theme="1"/>
      <name val="맑은 고딕"/>
      <family val="3"/>
      <charset val="129"/>
      <scheme val="minor"/>
    </font>
    <font>
      <sz val="11"/>
      <color theme="1"/>
      <name val="맑은 고딕"/>
      <family val="2"/>
      <charset val="129"/>
      <scheme val="minor"/>
    </font>
    <font>
      <vertAlign val="subscript"/>
      <sz val="8"/>
      <color theme="1"/>
      <name val="맑은 고딕"/>
      <family val="3"/>
      <charset val="129"/>
      <scheme val="minor"/>
    </font>
    <font>
      <sz val="8"/>
      <color theme="1"/>
      <name val="Calibri"/>
      <family val="3"/>
      <charset val="161"/>
    </font>
    <font>
      <b/>
      <sz val="11"/>
      <color theme="1"/>
      <name val="맑은 고딕"/>
      <family val="3"/>
      <charset val="129"/>
    </font>
    <font>
      <sz val="7"/>
      <color theme="1"/>
      <name val="맑은 고딕"/>
      <family val="3"/>
      <charset val="129"/>
    </font>
    <font>
      <sz val="8"/>
      <color theme="1"/>
      <name val="MS UI Gothic"/>
      <family val="3"/>
      <charset val="1"/>
    </font>
    <font>
      <sz val="12"/>
      <color theme="1"/>
      <name val="맑은 고딕"/>
      <family val="2"/>
      <charset val="129"/>
      <scheme val="minor"/>
    </font>
    <font>
      <sz val="8"/>
      <color theme="0" tint="-0.249977111117893"/>
      <name val="맑은 고딕"/>
      <family val="3"/>
      <charset val="129"/>
      <scheme val="minor"/>
    </font>
    <font>
      <sz val="10"/>
      <color theme="0" tint="-0.249977111117893"/>
      <name val="맑은 고딕"/>
      <family val="3"/>
      <charset val="129"/>
    </font>
    <font>
      <sz val="8"/>
      <name val="맑은 고딕"/>
      <family val="3"/>
      <charset val="129"/>
      <scheme val="minor"/>
    </font>
    <font>
      <sz val="9"/>
      <color theme="0" tint="-0.249977111117893"/>
      <name val="맑은 고딕"/>
      <family val="3"/>
      <charset val="129"/>
    </font>
    <font>
      <sz val="9"/>
      <color theme="0" tint="-0.34998626667073579"/>
      <name val="맑은 고딕"/>
      <family val="2"/>
      <charset val="129"/>
      <scheme val="minor"/>
    </font>
    <font>
      <sz val="9"/>
      <color theme="0" tint="-0.34998626667073579"/>
      <name val="맑은 고딕"/>
      <family val="3"/>
      <charset val="129"/>
      <scheme val="minor"/>
    </font>
    <font>
      <sz val="10"/>
      <color theme="0" tint="-0.34998626667073579"/>
      <name val="맑은 고딕"/>
      <family val="3"/>
      <charset val="129"/>
    </font>
    <font>
      <sz val="10"/>
      <color rgb="FF000000"/>
      <name val="맑은 고딕"/>
      <family val="2"/>
      <charset val="129"/>
    </font>
    <font>
      <b/>
      <sz val="18"/>
      <color rgb="FF000000"/>
      <name val="맑은 고딕"/>
      <family val="3"/>
      <charset val="129"/>
    </font>
    <font>
      <b/>
      <sz val="8"/>
      <color rgb="FF000000"/>
      <name val="맑은 고딕"/>
      <family val="3"/>
      <charset val="129"/>
    </font>
    <font>
      <sz val="9"/>
      <color rgb="FF000000"/>
      <name val="맑은 고딕"/>
      <family val="2"/>
      <charset val="129"/>
    </font>
    <font>
      <b/>
      <sz val="8"/>
      <color rgb="FF000000"/>
      <name val="맑은 고딕"/>
      <family val="3"/>
      <charset val="129"/>
      <scheme val="minor"/>
    </font>
    <font>
      <sz val="8"/>
      <color rgb="FF000000"/>
      <name val="맑은 고딕"/>
      <family val="3"/>
      <charset val="129"/>
    </font>
    <font>
      <sz val="8"/>
      <color rgb="FF000000"/>
      <name val="맑은 고딕"/>
      <family val="3"/>
      <charset val="129"/>
      <scheme val="minor"/>
    </font>
    <font>
      <sz val="11"/>
      <color rgb="FF000000"/>
      <name val="맑은 고딕"/>
      <family val="2"/>
      <charset val="129"/>
      <scheme val="minor"/>
    </font>
    <font>
      <b/>
      <sz val="16"/>
      <color rgb="FF000000"/>
      <name val="맑은 고딕"/>
      <family val="3"/>
      <charset val="129"/>
    </font>
    <font>
      <b/>
      <sz val="9"/>
      <color rgb="FF000000"/>
      <name val="맑은 고딕"/>
      <family val="3"/>
      <charset val="129"/>
    </font>
    <font>
      <sz val="8"/>
      <color rgb="FF000000"/>
      <name val="맑은 고딕"/>
      <family val="2"/>
      <charset val="129"/>
    </font>
    <font>
      <b/>
      <sz val="9"/>
      <color rgb="FF000000"/>
      <name val="맑은 고딕"/>
      <family val="3"/>
      <charset val="129"/>
      <scheme val="minor"/>
    </font>
    <font>
      <sz val="9"/>
      <color rgb="FF00000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0"/>
      <color rgb="FFFF0000"/>
      <name val="맑은 고딕"/>
      <family val="3"/>
      <charset val="129"/>
    </font>
    <font>
      <sz val="10"/>
      <name val="맑은 고딕"/>
      <family val="3"/>
      <charset val="129"/>
    </font>
    <font>
      <b/>
      <sz val="8"/>
      <name val="맑은 고딕"/>
      <family val="3"/>
      <charset val="129"/>
    </font>
    <font>
      <sz val="9"/>
      <name val="맑은 고딕"/>
      <family val="3"/>
      <charset val="129"/>
    </font>
    <font>
      <sz val="8"/>
      <name val="맑은 고딕"/>
      <family val="3"/>
      <charset val="129"/>
    </font>
    <font>
      <sz val="11"/>
      <name val="맑은 고딕"/>
      <family val="3"/>
      <charset val="129"/>
      <scheme val="minor"/>
    </font>
    <font>
      <b/>
      <sz val="9"/>
      <name val="맑은 고딕"/>
      <family val="3"/>
      <charset val="129"/>
    </font>
    <font>
      <sz val="8"/>
      <color rgb="FF000000"/>
      <name val="Calibri"/>
      <family val="3"/>
      <charset val="161"/>
    </font>
    <font>
      <b/>
      <sz val="9"/>
      <color theme="0"/>
      <name val="맑은 고딕"/>
      <family val="3"/>
      <charset val="129"/>
    </font>
    <font>
      <sz val="10"/>
      <color theme="0"/>
      <name val="맑은 고딕"/>
      <family val="3"/>
      <charset val="129"/>
    </font>
    <font>
      <sz val="9"/>
      <color indexed="81"/>
      <name val="Tahoma"/>
      <family val="2"/>
    </font>
    <font>
      <b/>
      <sz val="9"/>
      <color indexed="81"/>
      <name val="Tahoma"/>
      <family val="2"/>
    </font>
    <font>
      <sz val="9"/>
      <color indexed="81"/>
      <name val="돋움"/>
      <family val="3"/>
      <charset val="129"/>
    </font>
    <font>
      <b/>
      <sz val="18"/>
      <name val="맑은 고딕"/>
      <family val="3"/>
      <charset val="129"/>
    </font>
    <font>
      <b/>
      <sz val="9"/>
      <color indexed="81"/>
      <name val="돋움"/>
      <family val="3"/>
      <charset val="129"/>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9" tint="0.79998168889431442"/>
        <bgColor indexed="64"/>
      </patternFill>
    </fill>
  </fills>
  <borders count="4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medium">
        <color rgb="FF000000"/>
      </left>
      <right/>
      <top/>
      <bottom/>
      <diagonal/>
    </border>
    <border>
      <left style="medium">
        <color rgb="FF000000"/>
      </left>
      <right/>
      <top style="medium">
        <color rgb="FF000000"/>
      </top>
      <bottom/>
      <diagonal/>
    </border>
    <border>
      <left/>
      <right/>
      <top style="medium">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auto="1"/>
      </left>
      <right/>
      <top style="thin">
        <color rgb="FF000000"/>
      </top>
      <bottom style="thin">
        <color auto="1"/>
      </bottom>
      <diagonal/>
    </border>
    <border>
      <left/>
      <right style="thin">
        <color auto="1"/>
      </right>
      <top style="thin">
        <color rgb="FF000000"/>
      </top>
      <bottom style="thin">
        <color auto="1"/>
      </bottom>
      <diagonal/>
    </border>
    <border>
      <left/>
      <right/>
      <top style="thin">
        <color rgb="FF000000"/>
      </top>
      <bottom style="thin">
        <color auto="1"/>
      </bottom>
      <diagonal/>
    </border>
    <border>
      <left style="thin">
        <color rgb="FF000000"/>
      </left>
      <right/>
      <top style="thin">
        <color auto="1"/>
      </top>
      <bottom style="thin">
        <color auto="1"/>
      </bottom>
      <diagonal/>
    </border>
  </borders>
  <cellStyleXfs count="1">
    <xf numFmtId="0" fontId="0" fillId="0" borderId="0">
      <alignment vertical="center"/>
    </xf>
  </cellStyleXfs>
  <cellXfs count="696">
    <xf numFmtId="0" fontId="0" fillId="0" borderId="0" xfId="0">
      <alignment vertical="center"/>
    </xf>
    <xf numFmtId="0" fontId="4" fillId="0" borderId="0" xfId="0" applyFont="1" applyProtection="1">
      <alignment vertical="center"/>
      <protection locked="0"/>
    </xf>
    <xf numFmtId="0" fontId="6" fillId="0" borderId="0" xfId="0" applyFont="1" applyAlignment="1">
      <alignment horizontal="center" vertical="center"/>
    </xf>
    <xf numFmtId="0" fontId="8" fillId="0" borderId="0" xfId="0" applyFont="1" applyAlignment="1">
      <alignment horizontal="center" vertical="center"/>
    </xf>
    <xf numFmtId="0" fontId="9" fillId="0" borderId="0" xfId="0" applyFont="1">
      <alignment vertical="center"/>
    </xf>
    <xf numFmtId="0" fontId="9" fillId="2" borderId="1" xfId="0" applyFont="1" applyFill="1" applyBorder="1" applyAlignment="1">
      <alignment horizontal="center" vertical="center"/>
    </xf>
    <xf numFmtId="14" fontId="10" fillId="0" borderId="2" xfId="0" applyNumberFormat="1" applyFont="1" applyBorder="1" applyAlignment="1">
      <alignment horizontal="right" vertical="center"/>
    </xf>
    <xf numFmtId="0" fontId="10" fillId="0" borderId="3" xfId="0" applyFont="1" applyBorder="1" applyAlignment="1">
      <alignment horizontal="center" vertical="center"/>
    </xf>
    <xf numFmtId="14" fontId="10" fillId="0" borderId="4" xfId="0" applyNumberFormat="1" applyFont="1" applyBorder="1" applyAlignment="1">
      <alignment horizontal="left" vertical="center"/>
    </xf>
    <xf numFmtId="0" fontId="10" fillId="0" borderId="4" xfId="0" applyFont="1" applyBorder="1" applyAlignment="1">
      <alignment horizontal="center" vertical="center"/>
    </xf>
    <xf numFmtId="0" fontId="6" fillId="2" borderId="1" xfId="0" applyFont="1" applyFill="1" applyBorder="1" applyAlignment="1">
      <alignment horizontal="center" vertical="center"/>
    </xf>
    <xf numFmtId="0" fontId="12" fillId="0" borderId="1" xfId="0" applyFont="1" applyBorder="1" applyAlignment="1">
      <alignment horizontal="center" vertical="center"/>
    </xf>
    <xf numFmtId="0" fontId="14" fillId="2" borderId="1" xfId="0" applyFont="1" applyFill="1" applyBorder="1" applyAlignment="1" applyProtection="1">
      <alignment horizontal="center" vertical="center"/>
      <protection locked="0"/>
    </xf>
    <xf numFmtId="0" fontId="15" fillId="0" borderId="1" xfId="0" applyFont="1" applyBorder="1" applyAlignment="1">
      <alignment horizontal="center" vertical="center" shrinkToFit="1"/>
    </xf>
    <xf numFmtId="0" fontId="16" fillId="0" borderId="1" xfId="0" applyFont="1" applyBorder="1" applyAlignment="1" applyProtection="1">
      <alignment horizontal="center" vertical="center" shrinkToFit="1"/>
      <protection locked="0"/>
    </xf>
    <xf numFmtId="0" fontId="14" fillId="2" borderId="1" xfId="0" applyFont="1" applyFill="1" applyBorder="1" applyAlignment="1" applyProtection="1">
      <alignment horizontal="center" vertical="center" wrapText="1"/>
      <protection locked="0"/>
    </xf>
    <xf numFmtId="178" fontId="15" fillId="0" borderId="1" xfId="0" applyNumberFormat="1" applyFont="1" applyBorder="1" applyAlignment="1" applyProtection="1">
      <alignment horizontal="center" vertical="center" shrinkToFit="1"/>
      <protection locked="0"/>
    </xf>
    <xf numFmtId="0" fontId="18" fillId="0" borderId="1" xfId="0" applyFont="1" applyBorder="1" applyAlignment="1" applyProtection="1">
      <alignment horizontal="center" vertical="center" shrinkToFit="1"/>
      <protection locked="0"/>
    </xf>
    <xf numFmtId="0" fontId="17" fillId="2" borderId="1" xfId="0" applyFont="1" applyFill="1" applyBorder="1" applyAlignment="1">
      <alignment horizontal="center" vertical="center"/>
    </xf>
    <xf numFmtId="0" fontId="9" fillId="2" borderId="4" xfId="0" applyFont="1" applyFill="1" applyBorder="1" applyAlignment="1">
      <alignment horizontal="center" vertical="center"/>
    </xf>
    <xf numFmtId="0" fontId="18" fillId="0" borderId="0" xfId="0" applyFont="1" applyAlignment="1">
      <alignment horizontal="center" vertical="center"/>
    </xf>
    <xf numFmtId="14" fontId="18" fillId="0" borderId="0" xfId="0" applyNumberFormat="1" applyFont="1" applyAlignment="1">
      <alignment horizontal="center" vertical="center"/>
    </xf>
    <xf numFmtId="0" fontId="18" fillId="0" borderId="1" xfId="0" applyFont="1" applyBorder="1" applyAlignment="1">
      <alignment horizontal="center" vertical="center"/>
    </xf>
    <xf numFmtId="0" fontId="6" fillId="0" borderId="0" xfId="0" applyFont="1">
      <alignment vertical="center"/>
    </xf>
    <xf numFmtId="0" fontId="8" fillId="0" borderId="0" xfId="0" applyFont="1">
      <alignment vertical="center"/>
    </xf>
    <xf numFmtId="0" fontId="18" fillId="0" borderId="4" xfId="0" applyFont="1" applyBorder="1" applyAlignment="1">
      <alignment horizontal="center" vertical="center"/>
    </xf>
    <xf numFmtId="0" fontId="0" fillId="4" borderId="1" xfId="0" applyFill="1" applyBorder="1" applyAlignment="1">
      <alignment horizontal="center" vertical="center"/>
    </xf>
    <xf numFmtId="179" fontId="18" fillId="0" borderId="1" xfId="0" applyNumberFormat="1" applyFont="1" applyBorder="1" applyAlignment="1">
      <alignment horizontal="center" vertical="center"/>
    </xf>
    <xf numFmtId="179" fontId="18" fillId="4" borderId="1" xfId="0" applyNumberFormat="1" applyFont="1" applyFill="1" applyBorder="1" applyAlignment="1">
      <alignment horizontal="center" vertical="center"/>
    </xf>
    <xf numFmtId="0" fontId="18" fillId="0" borderId="0" xfId="0" applyFont="1">
      <alignment vertical="center"/>
    </xf>
    <xf numFmtId="180" fontId="18" fillId="0" borderId="1" xfId="0" applyNumberFormat="1" applyFont="1" applyBorder="1" applyAlignment="1">
      <alignment horizontal="center" vertical="center"/>
    </xf>
    <xf numFmtId="0" fontId="0" fillId="0" borderId="0" xfId="0" applyAlignment="1">
      <alignment horizontal="center" vertical="center"/>
    </xf>
    <xf numFmtId="0" fontId="18" fillId="0" borderId="1" xfId="0" applyFont="1" applyBorder="1" applyAlignment="1" applyProtection="1">
      <alignment horizontal="center" vertical="center"/>
      <protection locked="0"/>
    </xf>
    <xf numFmtId="181" fontId="18" fillId="0" borderId="1" xfId="0" applyNumberFormat="1" applyFont="1" applyBorder="1" applyAlignment="1">
      <alignment horizontal="center" vertical="center"/>
    </xf>
    <xf numFmtId="182" fontId="18" fillId="0" borderId="1" xfId="0" applyNumberFormat="1" applyFont="1" applyBorder="1" applyAlignment="1">
      <alignment horizontal="center" vertical="center"/>
    </xf>
    <xf numFmtId="183" fontId="18" fillId="0" borderId="1" xfId="0" applyNumberFormat="1" applyFont="1" applyBorder="1" applyAlignment="1">
      <alignment horizontal="center" vertical="center"/>
    </xf>
    <xf numFmtId="0" fontId="8" fillId="0" borderId="0" xfId="0" applyFont="1" applyAlignment="1">
      <alignment vertical="center" wrapText="1"/>
    </xf>
    <xf numFmtId="0" fontId="10" fillId="0" borderId="0" xfId="0" applyFont="1" applyAlignment="1">
      <alignment horizontal="center" vertical="center" wrapText="1"/>
    </xf>
    <xf numFmtId="14" fontId="0" fillId="0" borderId="0" xfId="0" applyNumberFormat="1">
      <alignment vertical="center"/>
    </xf>
    <xf numFmtId="0" fontId="6" fillId="2" borderId="4" xfId="0" applyFont="1" applyFill="1" applyBorder="1" applyAlignment="1">
      <alignment horizontal="center" vertical="center"/>
    </xf>
    <xf numFmtId="0" fontId="15" fillId="0" borderId="1" xfId="0" applyFont="1" applyBorder="1" applyAlignment="1">
      <alignment horizontal="center" vertical="center" wrapText="1"/>
    </xf>
    <xf numFmtId="0" fontId="14" fillId="5" borderId="1" xfId="0" applyFont="1" applyFill="1" applyBorder="1" applyAlignment="1">
      <alignment horizontal="center" vertical="center"/>
    </xf>
    <xf numFmtId="0" fontId="24" fillId="2" borderId="4" xfId="0" applyFont="1" applyFill="1" applyBorder="1" applyProtection="1">
      <alignment vertical="center"/>
      <protection locked="0"/>
    </xf>
    <xf numFmtId="0" fontId="25" fillId="0" borderId="0" xfId="0" applyFont="1">
      <alignment vertical="center"/>
    </xf>
    <xf numFmtId="0" fontId="10" fillId="0" borderId="0" xfId="0" applyFont="1" applyAlignment="1">
      <alignment vertical="center" wrapText="1"/>
    </xf>
    <xf numFmtId="0" fontId="0" fillId="0" borderId="0" xfId="0" applyAlignment="1">
      <alignment horizontal="right" vertical="center"/>
    </xf>
    <xf numFmtId="0" fontId="7" fillId="0" borderId="0" xfId="0" applyFont="1" applyAlignment="1">
      <alignment horizontal="right" vertical="center"/>
    </xf>
    <xf numFmtId="0" fontId="7" fillId="0" borderId="0" xfId="0" applyFont="1">
      <alignment vertical="center"/>
    </xf>
    <xf numFmtId="0" fontId="8" fillId="0" borderId="4" xfId="0" applyFont="1" applyBorder="1" applyAlignment="1">
      <alignment horizontal="center" vertical="center" wrapText="1"/>
    </xf>
    <xf numFmtId="0" fontId="26" fillId="6" borderId="19" xfId="0" applyFont="1" applyFill="1" applyBorder="1" applyAlignment="1">
      <alignment horizontal="center" vertical="center"/>
    </xf>
    <xf numFmtId="0" fontId="26" fillId="6" borderId="20" xfId="0" applyFont="1" applyFill="1" applyBorder="1" applyAlignment="1">
      <alignment horizontal="center" vertical="center"/>
    </xf>
    <xf numFmtId="0" fontId="22" fillId="0" borderId="19" xfId="0" applyFont="1" applyBorder="1" applyAlignment="1">
      <alignment horizontal="center" vertical="center"/>
    </xf>
    <xf numFmtId="0" fontId="12" fillId="0" borderId="3" xfId="0" applyFont="1" applyBorder="1" applyAlignment="1" applyProtection="1">
      <alignment horizontal="left" vertical="center"/>
      <protection locked="0"/>
    </xf>
    <xf numFmtId="0" fontId="12" fillId="0" borderId="4" xfId="0" applyFont="1" applyBorder="1" applyAlignment="1" applyProtection="1">
      <alignment horizontal="left" vertical="center"/>
      <protection locked="0"/>
    </xf>
    <xf numFmtId="0" fontId="18" fillId="0" borderId="4" xfId="0" applyFont="1" applyBorder="1" applyAlignment="1" applyProtection="1">
      <alignment horizontal="center" vertical="center"/>
      <protection locked="0"/>
    </xf>
    <xf numFmtId="0" fontId="4" fillId="0" borderId="0" xfId="0" applyFont="1">
      <alignment vertical="center"/>
    </xf>
    <xf numFmtId="0" fontId="14" fillId="2" borderId="1" xfId="0" applyFont="1" applyFill="1" applyBorder="1" applyAlignment="1">
      <alignment horizontal="center" vertical="center"/>
    </xf>
    <xf numFmtId="0" fontId="14" fillId="2" borderId="1" xfId="0" applyFont="1" applyFill="1" applyBorder="1" applyAlignment="1">
      <alignment horizontal="center" vertical="center" wrapText="1"/>
    </xf>
    <xf numFmtId="0" fontId="15" fillId="0" borderId="1" xfId="0" applyFont="1" applyBorder="1" applyAlignment="1" applyProtection="1">
      <alignment horizontal="center" vertical="center" shrinkToFit="1"/>
      <protection locked="0"/>
    </xf>
    <xf numFmtId="0" fontId="17" fillId="2" borderId="1" xfId="0" applyFont="1" applyFill="1" applyBorder="1" applyAlignment="1" applyProtection="1">
      <alignment horizontal="center" vertical="center"/>
      <protection locked="0"/>
    </xf>
    <xf numFmtId="180" fontId="18" fillId="0" borderId="1" xfId="0" applyNumberFormat="1" applyFont="1" applyBorder="1" applyAlignment="1" applyProtection="1">
      <alignment horizontal="center" vertical="center"/>
      <protection locked="0"/>
    </xf>
    <xf numFmtId="181" fontId="18" fillId="0" borderId="1" xfId="0" applyNumberFormat="1" applyFont="1" applyBorder="1" applyAlignment="1" applyProtection="1">
      <alignment horizontal="center" vertical="center"/>
      <protection locked="0"/>
    </xf>
    <xf numFmtId="182" fontId="18" fillId="0" borderId="1" xfId="0" applyNumberFormat="1" applyFont="1" applyBorder="1" applyAlignment="1" applyProtection="1">
      <alignment horizontal="center" vertical="center"/>
      <protection locked="0"/>
    </xf>
    <xf numFmtId="183" fontId="18" fillId="0" borderId="1"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shrinkToFit="1"/>
      <protection locked="0"/>
    </xf>
    <xf numFmtId="14" fontId="18" fillId="0" borderId="1" xfId="0" applyNumberFormat="1" applyFont="1" applyBorder="1" applyAlignment="1" applyProtection="1">
      <alignment horizontal="center" vertical="center" shrinkToFit="1"/>
      <protection locked="0"/>
    </xf>
    <xf numFmtId="0" fontId="9" fillId="2" borderId="1" xfId="0" applyFont="1" applyFill="1" applyBorder="1" applyAlignment="1" applyProtection="1">
      <alignment horizontal="center" vertical="center"/>
      <protection locked="0"/>
    </xf>
    <xf numFmtId="0" fontId="18" fillId="0" borderId="0" xfId="0" applyFont="1" applyAlignment="1">
      <alignment horizontal="left" vertical="center"/>
    </xf>
    <xf numFmtId="49" fontId="18" fillId="0" borderId="0" xfId="0" quotePrefix="1" applyNumberFormat="1" applyFont="1" applyAlignment="1">
      <alignment horizontal="left" vertical="center"/>
    </xf>
    <xf numFmtId="49" fontId="18" fillId="0" borderId="0" xfId="0" applyNumberFormat="1" applyFont="1" applyAlignment="1">
      <alignment horizontal="left" vertical="center"/>
    </xf>
    <xf numFmtId="0" fontId="0" fillId="0" borderId="20" xfId="0" applyBorder="1" applyAlignment="1">
      <alignment horizontal="center" vertical="center"/>
    </xf>
    <xf numFmtId="49" fontId="12" fillId="0" borderId="1"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protection locked="0"/>
    </xf>
    <xf numFmtId="49" fontId="18" fillId="0" borderId="1" xfId="0" applyNumberFormat="1" applyFont="1" applyBorder="1" applyAlignment="1">
      <alignment horizontal="center" vertical="center"/>
    </xf>
    <xf numFmtId="49" fontId="18" fillId="0" borderId="4" xfId="0" applyNumberFormat="1" applyFont="1" applyBorder="1" applyAlignment="1">
      <alignment horizontal="center" vertical="center"/>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28" fillId="0" borderId="5" xfId="0" applyFont="1" applyBorder="1" applyAlignment="1" applyProtection="1">
      <alignment horizontal="center" vertical="center"/>
      <protection locked="0"/>
    </xf>
    <xf numFmtId="0" fontId="28" fillId="0" borderId="5" xfId="0" applyFont="1" applyBorder="1" applyAlignment="1" applyProtection="1">
      <alignment horizontal="right" vertical="center"/>
      <protection locked="0"/>
    </xf>
    <xf numFmtId="0" fontId="10" fillId="0" borderId="4" xfId="0" applyFont="1" applyBorder="1" applyAlignment="1">
      <alignment horizontal="center" vertical="center" wrapText="1"/>
    </xf>
    <xf numFmtId="0" fontId="29" fillId="0" borderId="1" xfId="0" applyFont="1" applyBorder="1" applyAlignment="1">
      <alignment horizontal="center" vertical="center" wrapText="1"/>
    </xf>
    <xf numFmtId="0" fontId="8" fillId="0" borderId="4" xfId="0" applyFont="1" applyBorder="1" applyAlignment="1">
      <alignment horizontal="center" vertical="center"/>
    </xf>
    <xf numFmtId="0" fontId="10" fillId="0" borderId="0" xfId="0" applyFont="1">
      <alignment vertical="center"/>
    </xf>
    <xf numFmtId="179" fontId="18" fillId="0" borderId="1" xfId="0" applyNumberFormat="1" applyFont="1" applyBorder="1" applyAlignment="1" applyProtection="1">
      <alignment horizontal="center" vertical="center"/>
      <protection locked="0"/>
    </xf>
    <xf numFmtId="0" fontId="18" fillId="0" borderId="4" xfId="0" applyFont="1" applyBorder="1" applyAlignment="1">
      <alignment horizontal="center" vertical="center" wrapText="1"/>
    </xf>
    <xf numFmtId="0" fontId="12" fillId="0" borderId="7" xfId="0" applyFont="1" applyBorder="1" applyAlignment="1" applyProtection="1">
      <alignment horizontal="center" vertical="center"/>
      <protection locked="0"/>
    </xf>
    <xf numFmtId="0" fontId="12" fillId="0" borderId="8" xfId="0" applyFont="1" applyBorder="1" applyAlignment="1" applyProtection="1">
      <alignment horizontal="center" vertical="center"/>
      <protection locked="0"/>
    </xf>
    <xf numFmtId="0" fontId="12" fillId="0" borderId="9" xfId="0" applyFont="1" applyBorder="1" applyAlignment="1" applyProtection="1">
      <alignment horizontal="center" vertical="center"/>
      <protection locked="0"/>
    </xf>
    <xf numFmtId="0" fontId="26" fillId="6" borderId="4" xfId="0" applyFont="1" applyFill="1" applyBorder="1" applyAlignment="1">
      <alignment horizontal="center" vertical="center"/>
    </xf>
    <xf numFmtId="0" fontId="21" fillId="0" borderId="22" xfId="0" applyFont="1" applyBorder="1" applyAlignment="1">
      <alignment horizontal="center" vertical="center"/>
    </xf>
    <xf numFmtId="0" fontId="1" fillId="0" borderId="21" xfId="0" applyFont="1" applyBorder="1">
      <alignment vertical="center"/>
    </xf>
    <xf numFmtId="188" fontId="10" fillId="0" borderId="0" xfId="0" applyNumberFormat="1" applyFont="1" applyAlignment="1">
      <alignment horizontal="center" vertical="center" wrapText="1"/>
    </xf>
    <xf numFmtId="188" fontId="18" fillId="0" borderId="1" xfId="0" applyNumberFormat="1" applyFont="1" applyBorder="1" applyAlignment="1" applyProtection="1">
      <alignment horizontal="center" vertical="center" shrinkToFit="1"/>
      <protection locked="0"/>
    </xf>
    <xf numFmtId="189" fontId="30"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8"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90" fontId="30" fillId="0" borderId="1" xfId="0" applyNumberFormat="1" applyFont="1" applyBorder="1" applyAlignment="1" applyProtection="1">
      <alignment horizontal="center" vertical="center"/>
      <protection locked="0"/>
    </xf>
    <xf numFmtId="189" fontId="30" fillId="0" borderId="5" xfId="0" applyNumberFormat="1" applyFont="1" applyBorder="1" applyAlignment="1" applyProtection="1">
      <alignment horizontal="right" vertical="center"/>
      <protection locked="0"/>
      <extLst>
        <ext xmlns:xfpb="http://schemas.microsoft.com/office/spreadsheetml/2022/featurepropertybag" uri="{C7286773-470A-42A8-94C5-96B5CB345126}">
          <xfpb:xfComplement i="0"/>
        </ext>
      </extLst>
    </xf>
    <xf numFmtId="0" fontId="18" fillId="0" borderId="0" xfId="0" applyFont="1" applyAlignment="1">
      <alignment horizontal="right" vertical="center"/>
    </xf>
    <xf numFmtId="190" fontId="30" fillId="0" borderId="5" xfId="0" applyNumberFormat="1" applyFont="1" applyBorder="1" applyAlignment="1" applyProtection="1">
      <alignment horizontal="center" vertical="center"/>
      <protection locked="0"/>
    </xf>
    <xf numFmtId="190" fontId="30" fillId="0" borderId="5" xfId="0" applyNumberFormat="1" applyFont="1" applyBorder="1" applyAlignment="1" applyProtection="1">
      <alignment horizontal="right" vertical="center"/>
      <protection locked="0"/>
    </xf>
    <xf numFmtId="49" fontId="12" fillId="0" borderId="3" xfId="0" applyNumberFormat="1" applyFont="1" applyBorder="1" applyAlignment="1" applyProtection="1">
      <alignment horizontal="left" vertical="center"/>
      <protection locked="0"/>
    </xf>
    <xf numFmtId="49" fontId="12" fillId="0" borderId="4" xfId="0" applyNumberFormat="1" applyFont="1" applyBorder="1" applyAlignment="1" applyProtection="1">
      <alignment horizontal="left" vertical="center"/>
      <protection locked="0"/>
    </xf>
    <xf numFmtId="49" fontId="12" fillId="0" borderId="2" xfId="0" applyNumberFormat="1" applyFont="1" applyBorder="1" applyAlignment="1" applyProtection="1">
      <alignment horizontal="center" vertical="center" wrapText="1"/>
      <protection locked="0"/>
    </xf>
    <xf numFmtId="49" fontId="12" fillId="0" borderId="4" xfId="0" applyNumberFormat="1" applyFont="1" applyBorder="1" applyAlignment="1" applyProtection="1">
      <alignment horizontal="center" vertical="center"/>
      <protection locked="0"/>
    </xf>
    <xf numFmtId="49" fontId="12" fillId="0" borderId="2" xfId="0" applyNumberFormat="1" applyFont="1" applyBorder="1" applyAlignment="1" applyProtection="1">
      <alignment horizontal="left" vertical="center" wrapText="1"/>
      <protection locked="0"/>
    </xf>
    <xf numFmtId="189" fontId="30" fillId="0" borderId="7"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6"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2"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4" fontId="12" fillId="0" borderId="2" xfId="0" applyNumberFormat="1" applyFont="1" applyBorder="1" applyProtection="1">
      <alignment vertical="center"/>
      <protection locked="0"/>
    </xf>
    <xf numFmtId="184" fontId="12" fillId="0" borderId="3" xfId="0" applyNumberFormat="1" applyFont="1" applyBorder="1" applyProtection="1">
      <alignment vertical="center"/>
      <protection locked="0"/>
    </xf>
    <xf numFmtId="184" fontId="12" fillId="0" borderId="4" xfId="0" applyNumberFormat="1" applyFont="1" applyBorder="1" applyProtection="1">
      <alignment vertical="center"/>
      <protection locked="0"/>
    </xf>
    <xf numFmtId="0" fontId="23" fillId="0" borderId="4" xfId="0" applyFont="1" applyBorder="1" applyAlignment="1" applyProtection="1">
      <alignment horizontal="center" vertical="center"/>
      <protection locked="0"/>
    </xf>
    <xf numFmtId="189" fontId="30" fillId="0" borderId="5" xfId="0" applyNumberFormat="1" applyFont="1" applyBorder="1" applyAlignment="1">
      <alignment horizontal="center" vertical="center"/>
      <extLst>
        <ext xmlns:xfpb="http://schemas.microsoft.com/office/spreadsheetml/2022/featurepropertybag" uri="{C7286773-470A-42A8-94C5-96B5CB345126}">
          <xfpb:xfComplement i="0"/>
        </ext>
      </extLst>
    </xf>
    <xf numFmtId="0" fontId="18" fillId="0" borderId="4" xfId="0" applyFont="1" applyBorder="1" applyAlignment="1" applyProtection="1">
      <alignment horizontal="center" vertical="center" wrapText="1"/>
      <protection locked="0"/>
    </xf>
    <xf numFmtId="189" fontId="27"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2" fillId="0" borderId="3" xfId="0" applyFont="1" applyBorder="1" applyProtection="1">
      <alignment vertical="center"/>
      <protection locked="0"/>
    </xf>
    <xf numFmtId="0" fontId="12" fillId="0" borderId="4" xfId="0" applyFont="1" applyBorder="1" applyProtection="1">
      <alignment vertical="center"/>
      <protection locked="0"/>
    </xf>
    <xf numFmtId="49" fontId="18" fillId="0" borderId="1" xfId="0" quotePrefix="1" applyNumberFormat="1" applyFont="1" applyBorder="1" applyAlignment="1" applyProtection="1">
      <alignment horizontal="center" vertical="center"/>
      <protection locked="0"/>
    </xf>
    <xf numFmtId="0" fontId="15" fillId="0" borderId="6" xfId="0" applyFont="1" applyBorder="1" applyAlignment="1">
      <alignment horizontal="center" vertical="center" wrapText="1"/>
    </xf>
    <xf numFmtId="0" fontId="15" fillId="0" borderId="10" xfId="0" applyFont="1" applyBorder="1" applyAlignment="1">
      <alignment horizontal="center" vertical="center" wrapText="1"/>
    </xf>
    <xf numFmtId="0" fontId="15" fillId="0" borderId="11"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18" fillId="0" borderId="0" xfId="0" quotePrefix="1" applyFont="1" applyAlignment="1">
      <alignment horizontal="left" vertical="center"/>
    </xf>
    <xf numFmtId="0" fontId="9" fillId="2" borderId="1" xfId="0" applyFont="1" applyFill="1" applyBorder="1" applyAlignment="1">
      <alignment horizontal="center" vertical="center" wrapText="1"/>
    </xf>
    <xf numFmtId="189" fontId="36"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0" borderId="0" xfId="0" applyFont="1">
      <alignment vertical="center"/>
    </xf>
    <xf numFmtId="0" fontId="40" fillId="0" borderId="0" xfId="0" applyFont="1">
      <alignment vertical="center"/>
    </xf>
    <xf numFmtId="0" fontId="43" fillId="0" borderId="0" xfId="0" applyFont="1">
      <alignment vertical="center"/>
    </xf>
    <xf numFmtId="0" fontId="9" fillId="2" borderId="1" xfId="0" applyFont="1" applyFill="1" applyBorder="1" applyAlignment="1">
      <alignment vertical="center" shrinkToFit="1"/>
    </xf>
    <xf numFmtId="0" fontId="9" fillId="2" borderId="1" xfId="0" applyFont="1" applyFill="1" applyBorder="1" applyAlignment="1">
      <alignment horizontal="center" vertical="center" shrinkToFit="1"/>
    </xf>
    <xf numFmtId="0" fontId="44" fillId="0" borderId="0" xfId="0" applyFont="1">
      <alignment vertical="center"/>
    </xf>
    <xf numFmtId="0" fontId="44" fillId="0" borderId="23" xfId="0" applyFont="1" applyBorder="1">
      <alignment vertical="center"/>
    </xf>
    <xf numFmtId="0" fontId="44" fillId="0" borderId="25" xfId="0" applyFont="1" applyBorder="1">
      <alignment vertical="center"/>
    </xf>
    <xf numFmtId="0" fontId="44" fillId="0" borderId="26" xfId="0" applyFont="1" applyBorder="1">
      <alignment vertical="center"/>
    </xf>
    <xf numFmtId="0" fontId="46" fillId="2" borderId="27" xfId="0" applyFont="1" applyFill="1" applyBorder="1" applyAlignment="1">
      <alignment horizontal="center" vertical="center"/>
    </xf>
    <xf numFmtId="0" fontId="44" fillId="0" borderId="28" xfId="0" applyFont="1" applyBorder="1">
      <alignment vertical="center"/>
    </xf>
    <xf numFmtId="0" fontId="48" fillId="2" borderId="27" xfId="0" applyFont="1" applyFill="1" applyBorder="1" applyAlignment="1" applyProtection="1">
      <alignment horizontal="center" vertical="center"/>
      <protection locked="0"/>
    </xf>
    <xf numFmtId="49" fontId="49" fillId="0" borderId="27" xfId="0" quotePrefix="1" applyNumberFormat="1" applyFont="1" applyBorder="1" applyAlignment="1" applyProtection="1">
      <alignment horizontal="center" vertical="center"/>
      <protection locked="0"/>
    </xf>
    <xf numFmtId="181" fontId="49" fillId="0" borderId="27" xfId="0" applyNumberFormat="1" applyFont="1" applyBorder="1" applyAlignment="1" applyProtection="1">
      <alignment horizontal="center" vertical="center"/>
      <protection locked="0"/>
    </xf>
    <xf numFmtId="182" fontId="49" fillId="0" borderId="27" xfId="0" applyNumberFormat="1" applyFont="1" applyBorder="1" applyAlignment="1" applyProtection="1">
      <alignment horizontal="center" vertical="center"/>
      <protection locked="0"/>
    </xf>
    <xf numFmtId="183" fontId="49" fillId="0" borderId="27" xfId="0" applyNumberFormat="1" applyFont="1" applyBorder="1" applyAlignment="1" applyProtection="1">
      <alignment horizontal="center" vertical="center"/>
      <protection locked="0"/>
    </xf>
    <xf numFmtId="49" fontId="49" fillId="0" borderId="27" xfId="0" applyNumberFormat="1" applyFont="1" applyBorder="1" applyAlignment="1" applyProtection="1">
      <alignment horizontal="center" vertical="center"/>
      <protection locked="0"/>
    </xf>
    <xf numFmtId="0" fontId="49" fillId="0" borderId="27" xfId="0" applyFont="1" applyBorder="1" applyAlignment="1" applyProtection="1">
      <alignment horizontal="center" vertical="center"/>
      <protection locked="0"/>
    </xf>
    <xf numFmtId="0" fontId="49" fillId="0" borderId="0" xfId="0" applyFont="1" applyAlignment="1">
      <alignment horizontal="center" vertical="center"/>
    </xf>
    <xf numFmtId="14" fontId="49" fillId="0" borderId="0" xfId="0" applyNumberFormat="1" applyFont="1" applyAlignment="1">
      <alignment horizontal="center" vertical="center"/>
    </xf>
    <xf numFmtId="189" fontId="51"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47" fillId="0" borderId="0" xfId="0" applyFont="1">
      <alignment vertical="center"/>
    </xf>
    <xf numFmtId="0" fontId="46" fillId="0" borderId="0" xfId="0" applyFont="1">
      <alignment vertical="center"/>
    </xf>
    <xf numFmtId="0" fontId="53" fillId="0" borderId="0" xfId="0" applyFont="1">
      <alignment vertical="center"/>
    </xf>
    <xf numFmtId="0" fontId="46" fillId="2" borderId="27" xfId="0" applyFont="1" applyFill="1" applyBorder="1" applyAlignment="1" applyProtection="1">
      <alignment horizontal="center" vertical="center"/>
      <protection locked="0"/>
    </xf>
    <xf numFmtId="0" fontId="48" fillId="5" borderId="27" xfId="0" applyFont="1" applyFill="1" applyBorder="1" applyAlignment="1">
      <alignment horizontal="center" vertical="center"/>
    </xf>
    <xf numFmtId="0" fontId="56" fillId="0" borderId="27" xfId="0" applyFont="1" applyBorder="1" applyAlignment="1">
      <alignment horizontal="center" vertical="center" wrapText="1"/>
    </xf>
    <xf numFmtId="0" fontId="49" fillId="0" borderId="27" xfId="0" applyFont="1" applyBorder="1" applyAlignment="1">
      <alignment horizontal="center" vertical="center"/>
    </xf>
    <xf numFmtId="0" fontId="49" fillId="0" borderId="28" xfId="0" applyFont="1" applyBorder="1" applyAlignment="1">
      <alignment horizontal="center" vertical="center"/>
    </xf>
    <xf numFmtId="189" fontId="51" fillId="0" borderId="0" xfId="0" applyNumberFormat="1" applyFont="1" applyAlignment="1" applyProtection="1">
      <alignment horizontal="right" vertical="center"/>
      <protection locked="0"/>
      <extLst>
        <ext xmlns:xfpb="http://schemas.microsoft.com/office/spreadsheetml/2022/featurepropertybag" uri="{C7286773-470A-42A8-94C5-96B5CB345126}">
          <xfpb:xfComplement i="0"/>
        </ext>
      </extLst>
    </xf>
    <xf numFmtId="0" fontId="49" fillId="0" borderId="0" xfId="0" applyFont="1">
      <alignment vertical="center"/>
    </xf>
    <xf numFmtId="189" fontId="51" fillId="0" borderId="0" xfId="0" applyNumberFormat="1" applyFont="1" applyAlignment="1" applyProtection="1">
      <alignment horizontal="left" vertical="center"/>
      <protection locked="0"/>
      <extLst>
        <ext xmlns:xfpb="http://schemas.microsoft.com/office/spreadsheetml/2022/featurepropertybag" uri="{C7286773-470A-42A8-94C5-96B5CB345126}">
          <xfpb:xfComplement i="0"/>
        </ext>
      </extLst>
    </xf>
    <xf numFmtId="0" fontId="49" fillId="0" borderId="0" xfId="0" applyFont="1" applyAlignment="1">
      <alignment horizontal="right" vertical="center"/>
    </xf>
    <xf numFmtId="0" fontId="49" fillId="0" borderId="0" xfId="0" applyFont="1" applyAlignment="1">
      <alignment horizontal="left" vertical="center"/>
    </xf>
    <xf numFmtId="0" fontId="21" fillId="0" borderId="0" xfId="0" applyFont="1">
      <alignment vertical="center"/>
    </xf>
    <xf numFmtId="0" fontId="0" fillId="0" borderId="0" xfId="0" applyAlignment="1">
      <alignment vertical="center" wrapText="1"/>
    </xf>
    <xf numFmtId="0" fontId="12" fillId="0" borderId="8" xfId="0" applyFont="1" applyBorder="1" applyProtection="1">
      <alignment vertical="center"/>
      <protection locked="0"/>
    </xf>
    <xf numFmtId="189" fontId="30" fillId="0" borderId="8"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2" fillId="0" borderId="9" xfId="0" applyFont="1" applyBorder="1" applyProtection="1">
      <alignment vertical="center"/>
      <protection locked="0"/>
    </xf>
    <xf numFmtId="0" fontId="12" fillId="0" borderId="18" xfId="0" applyFont="1" applyBorder="1" applyProtection="1">
      <alignment vertical="center"/>
      <protection locked="0"/>
    </xf>
    <xf numFmtId="0" fontId="15" fillId="0" borderId="5" xfId="0" applyFont="1" applyBorder="1" applyAlignment="1" applyProtection="1">
      <alignment vertical="center" shrinkToFit="1"/>
      <protection locked="0"/>
    </xf>
    <xf numFmtId="189" fontId="30"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49" fontId="18" fillId="0" borderId="2" xfId="0" applyNumberFormat="1" applyFont="1" applyBorder="1" applyAlignment="1" applyProtection="1">
      <alignment horizontal="center" vertical="center" shrinkToFit="1"/>
      <protection locked="0"/>
    </xf>
    <xf numFmtId="0" fontId="9" fillId="2" borderId="2" xfId="0" applyFont="1" applyFill="1" applyBorder="1" applyAlignment="1">
      <alignment horizontal="center" vertical="center"/>
    </xf>
    <xf numFmtId="0" fontId="46" fillId="2" borderId="29" xfId="0" applyFont="1" applyFill="1" applyBorder="1" applyAlignment="1">
      <alignment horizontal="center" vertical="center"/>
    </xf>
    <xf numFmtId="0" fontId="46" fillId="2" borderId="30" xfId="0" applyFont="1" applyFill="1" applyBorder="1" applyAlignment="1">
      <alignment horizontal="center" vertical="center"/>
    </xf>
    <xf numFmtId="0" fontId="46" fillId="2" borderId="31" xfId="0" applyFont="1" applyFill="1" applyBorder="1" applyAlignment="1">
      <alignment horizontal="center" vertical="center"/>
    </xf>
    <xf numFmtId="0" fontId="46" fillId="2" borderId="32" xfId="0" applyFont="1" applyFill="1" applyBorder="1" applyAlignment="1">
      <alignment horizontal="center" vertical="center"/>
    </xf>
    <xf numFmtId="0" fontId="49" fillId="0" borderId="29" xfId="0" applyFont="1" applyBorder="1" applyAlignment="1">
      <alignment horizontal="center" vertical="center"/>
    </xf>
    <xf numFmtId="0" fontId="49" fillId="0" borderId="29" xfId="0" applyFont="1" applyBorder="1" applyAlignment="1" applyProtection="1">
      <alignment horizontal="center" vertical="center"/>
      <protection locked="0"/>
    </xf>
    <xf numFmtId="190" fontId="30" fillId="0" borderId="1" xfId="0" applyNumberFormat="1" applyFont="1" applyBorder="1" applyAlignment="1" applyProtection="1">
      <alignment horizontal="center" vertical="center" shrinkToFit="1"/>
      <protection locked="0"/>
    </xf>
    <xf numFmtId="0" fontId="49" fillId="0" borderId="1" xfId="0" applyFont="1" applyBorder="1" applyAlignment="1" applyProtection="1">
      <alignment horizontal="center" vertical="center"/>
      <protection locked="0"/>
    </xf>
    <xf numFmtId="0" fontId="49" fillId="0" borderId="30" xfId="0" applyFont="1" applyBorder="1" applyAlignment="1">
      <alignment horizontal="center" vertical="center"/>
    </xf>
    <xf numFmtId="0" fontId="49" fillId="0" borderId="31" xfId="0" applyFont="1" applyBorder="1" applyAlignment="1">
      <alignment horizontal="center" vertical="center"/>
    </xf>
    <xf numFmtId="0" fontId="49" fillId="0" borderId="29" xfId="0" quotePrefix="1" applyFont="1" applyBorder="1" applyAlignment="1">
      <alignment horizontal="center" vertical="center"/>
    </xf>
    <xf numFmtId="179" fontId="49" fillId="0" borderId="31" xfId="0" applyNumberFormat="1" applyFont="1" applyBorder="1" applyAlignment="1">
      <alignment horizontal="center" vertical="center"/>
    </xf>
    <xf numFmtId="191" fontId="49" fillId="0" borderId="32" xfId="0" applyNumberFormat="1" applyFont="1" applyBorder="1" applyAlignment="1">
      <alignment horizontal="center" vertical="center"/>
    </xf>
    <xf numFmtId="0" fontId="46" fillId="2" borderId="33" xfId="0" applyFont="1" applyFill="1" applyBorder="1" applyAlignment="1">
      <alignment horizontal="center" vertical="center"/>
    </xf>
    <xf numFmtId="179" fontId="18" fillId="0" borderId="0" xfId="0" applyNumberFormat="1" applyFont="1" applyAlignment="1" applyProtection="1">
      <alignment horizontal="center" vertical="center"/>
      <protection locked="0"/>
    </xf>
    <xf numFmtId="179" fontId="18" fillId="0" borderId="0" xfId="0" applyNumberFormat="1" applyFont="1" applyAlignment="1">
      <alignment horizontal="center" vertical="center"/>
    </xf>
    <xf numFmtId="189" fontId="30" fillId="0" borderId="5" xfId="0" applyNumberFormat="1" applyFont="1" applyBorder="1" applyAlignment="1" applyProtection="1">
      <alignment horizontal="right" vertical="center"/>
      <protection locked="0"/>
    </xf>
    <xf numFmtId="189" fontId="30" fillId="0" borderId="5" xfId="0" applyNumberFormat="1" applyFont="1" applyBorder="1" applyAlignment="1" applyProtection="1">
      <alignment horizontal="left" vertical="center"/>
      <protection locked="0"/>
    </xf>
    <xf numFmtId="49" fontId="18" fillId="0" borderId="0" xfId="0" quotePrefix="1" applyNumberFormat="1" applyFont="1" applyAlignment="1" applyProtection="1">
      <alignment horizontal="left" vertical="top" wrapText="1"/>
      <protection locked="0"/>
    </xf>
    <xf numFmtId="49" fontId="18" fillId="0" borderId="0" xfId="0" applyNumberFormat="1" applyFont="1" applyAlignment="1" applyProtection="1">
      <alignment horizontal="left" vertical="top"/>
      <protection locked="0"/>
    </xf>
    <xf numFmtId="189" fontId="30" fillId="0" borderId="5" xfId="0" applyNumberFormat="1" applyFont="1" applyBorder="1" applyAlignment="1" applyProtection="1">
      <alignment horizontal="center" vertical="center"/>
      <protection locked="0"/>
    </xf>
    <xf numFmtId="0" fontId="59" fillId="0" borderId="0" xfId="0" applyFont="1">
      <alignment vertical="center"/>
    </xf>
    <xf numFmtId="0" fontId="60" fillId="0" borderId="25" xfId="0" applyFont="1" applyBorder="1">
      <alignment vertical="center"/>
    </xf>
    <xf numFmtId="0" fontId="61" fillId="2" borderId="27" xfId="0" applyFont="1" applyFill="1" applyBorder="1" applyAlignment="1">
      <alignment horizontal="center" vertical="center"/>
    </xf>
    <xf numFmtId="0" fontId="60" fillId="0" borderId="28" xfId="0" applyFont="1" applyBorder="1">
      <alignment vertical="center"/>
    </xf>
    <xf numFmtId="0" fontId="17" fillId="2" borderId="27" xfId="0" applyFont="1" applyFill="1" applyBorder="1" applyAlignment="1" applyProtection="1">
      <alignment horizontal="center" vertical="center"/>
      <protection locked="0"/>
    </xf>
    <xf numFmtId="0" fontId="63" fillId="0" borderId="27" xfId="0" applyFont="1" applyBorder="1" applyAlignment="1" applyProtection="1">
      <alignment horizontal="center" vertical="center"/>
      <protection locked="0"/>
    </xf>
    <xf numFmtId="49" fontId="63" fillId="0" borderId="27" xfId="0" quotePrefix="1" applyNumberFormat="1" applyFont="1" applyBorder="1" applyAlignment="1" applyProtection="1">
      <alignment horizontal="center" vertical="center"/>
      <protection locked="0"/>
    </xf>
    <xf numFmtId="181" fontId="63" fillId="0" borderId="27" xfId="0" applyNumberFormat="1" applyFont="1" applyBorder="1" applyAlignment="1" applyProtection="1">
      <alignment horizontal="center" vertical="center"/>
      <protection locked="0"/>
    </xf>
    <xf numFmtId="182" fontId="63" fillId="0" borderId="27" xfId="0" applyNumberFormat="1" applyFont="1" applyBorder="1" applyAlignment="1" applyProtection="1">
      <alignment horizontal="center" vertical="center"/>
      <protection locked="0"/>
    </xf>
    <xf numFmtId="183" fontId="63" fillId="0" borderId="27" xfId="0" applyNumberFormat="1" applyFont="1" applyBorder="1" applyAlignment="1" applyProtection="1">
      <alignment horizontal="center" vertical="center"/>
      <protection locked="0"/>
    </xf>
    <xf numFmtId="0" fontId="61" fillId="2" borderId="1" xfId="0" applyFont="1" applyFill="1" applyBorder="1" applyAlignment="1">
      <alignment horizontal="center" vertical="center"/>
    </xf>
    <xf numFmtId="49" fontId="63" fillId="0" borderId="2" xfId="0" applyNumberFormat="1" applyFont="1" applyBorder="1" applyAlignment="1" applyProtection="1">
      <alignment horizontal="center" vertical="center" shrinkToFit="1"/>
      <protection locked="0"/>
    </xf>
    <xf numFmtId="49" fontId="63" fillId="0" borderId="1" xfId="0" applyNumberFormat="1" applyFont="1" applyBorder="1" applyAlignment="1" applyProtection="1">
      <alignment horizontal="center" vertical="center" shrinkToFit="1"/>
      <protection locked="0"/>
    </xf>
    <xf numFmtId="188" fontId="63" fillId="0" borderId="1" xfId="0" applyNumberFormat="1" applyFont="1" applyBorder="1" applyAlignment="1" applyProtection="1">
      <alignment horizontal="center" vertical="center" shrinkToFit="1"/>
      <protection locked="0"/>
    </xf>
    <xf numFmtId="0" fontId="63" fillId="0" borderId="1" xfId="0" applyFont="1" applyBorder="1" applyAlignment="1" applyProtection="1">
      <alignment horizontal="center" vertical="center" shrinkToFit="1"/>
      <protection locked="0"/>
    </xf>
    <xf numFmtId="190" fontId="64" fillId="0" borderId="1" xfId="0" applyNumberFormat="1" applyFont="1" applyBorder="1" applyAlignment="1" applyProtection="1">
      <alignment horizontal="center" vertical="center" shrinkToFit="1"/>
      <protection locked="0"/>
    </xf>
    <xf numFmtId="0" fontId="65" fillId="2" borderId="27" xfId="0" applyFont="1" applyFill="1" applyBorder="1" applyAlignment="1">
      <alignment horizontal="center" vertical="center"/>
    </xf>
    <xf numFmtId="0" fontId="63" fillId="0" borderId="27" xfId="0" applyFont="1" applyBorder="1" applyAlignment="1">
      <alignment horizontal="center" vertical="center" wrapText="1"/>
    </xf>
    <xf numFmtId="189" fontId="64"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62" fillId="0" borderId="0" xfId="0" applyFont="1">
      <alignment vertical="center"/>
    </xf>
    <xf numFmtId="0" fontId="60" fillId="0" borderId="0" xfId="0" applyFont="1">
      <alignment vertical="center"/>
    </xf>
    <xf numFmtId="0" fontId="61" fillId="0" borderId="0" xfId="0" applyFont="1">
      <alignment vertical="center"/>
    </xf>
    <xf numFmtId="0" fontId="65" fillId="0" borderId="0" xfId="0" applyFont="1">
      <alignment vertical="center"/>
    </xf>
    <xf numFmtId="0" fontId="12" fillId="0" borderId="1" xfId="0" applyFont="1" applyBorder="1" applyAlignment="1" applyProtection="1">
      <alignment horizontal="center" vertical="center" shrinkToFit="1"/>
      <protection locked="0"/>
    </xf>
    <xf numFmtId="0" fontId="10" fillId="0" borderId="1" xfId="0" applyFont="1" applyBorder="1" applyAlignment="1">
      <alignment horizontal="center" vertical="center"/>
    </xf>
    <xf numFmtId="0" fontId="23" fillId="0" borderId="0" xfId="0" applyFont="1">
      <alignment vertical="center"/>
    </xf>
    <xf numFmtId="0" fontId="9" fillId="0" borderId="1" xfId="0" applyFont="1" applyBorder="1" applyAlignment="1">
      <alignment horizontal="center" vertical="center"/>
    </xf>
    <xf numFmtId="0" fontId="50" fillId="0" borderId="33" xfId="0" applyFont="1" applyBorder="1" applyAlignment="1">
      <alignment horizontal="center" vertical="center" wrapText="1"/>
    </xf>
    <xf numFmtId="0" fontId="50" fillId="0" borderId="38" xfId="0" applyFont="1" applyBorder="1" applyAlignment="1">
      <alignment horizontal="center" vertical="center" wrapText="1"/>
    </xf>
    <xf numFmtId="0" fontId="50" fillId="0" borderId="39" xfId="0" applyFont="1" applyBorder="1" applyAlignment="1">
      <alignment horizontal="center" vertical="center" wrapText="1"/>
    </xf>
    <xf numFmtId="0" fontId="6" fillId="0" borderId="4" xfId="0" applyFont="1" applyBorder="1" applyAlignment="1">
      <alignment horizontal="center" vertical="center"/>
    </xf>
    <xf numFmtId="0" fontId="12" fillId="0" borderId="0" xfId="0" applyFont="1" applyAlignment="1">
      <alignment horizontal="center" vertical="center" wrapText="1"/>
    </xf>
    <xf numFmtId="0" fontId="12" fillId="0" borderId="5" xfId="0" applyFont="1" applyBorder="1" applyProtection="1">
      <alignment vertical="center"/>
      <protection locked="0"/>
    </xf>
    <xf numFmtId="0" fontId="18" fillId="0" borderId="29" xfId="0" applyFont="1" applyBorder="1" applyAlignment="1" applyProtection="1">
      <alignment horizontal="center" vertical="center" shrinkToFit="1"/>
      <protection locked="0"/>
    </xf>
    <xf numFmtId="0" fontId="49" fillId="0" borderId="29" xfId="0" applyFont="1" applyBorder="1" applyAlignment="1">
      <alignment horizontal="center" vertical="center" shrinkToFit="1"/>
    </xf>
    <xf numFmtId="189" fontId="30" fillId="0" borderId="18" xfId="0" applyNumberFormat="1" applyFont="1" applyBorder="1" applyAlignment="1" applyProtection="1">
      <alignment horizontal="center" vertical="center"/>
      <protection locked="0"/>
    </xf>
    <xf numFmtId="0" fontId="13" fillId="0" borderId="8" xfId="0" applyFont="1" applyBorder="1" applyAlignment="1" applyProtection="1">
      <alignment horizontal="left" vertical="center"/>
      <protection locked="0"/>
    </xf>
    <xf numFmtId="0" fontId="13" fillId="0" borderId="4" xfId="0" applyFont="1" applyBorder="1" applyAlignment="1" applyProtection="1">
      <alignment horizontal="left" vertical="center"/>
      <protection locked="0"/>
    </xf>
    <xf numFmtId="49" fontId="18" fillId="0" borderId="2" xfId="0" applyNumberFormat="1" applyFont="1" applyBorder="1" applyAlignment="1">
      <alignment horizontal="center" vertical="center"/>
    </xf>
    <xf numFmtId="0" fontId="15" fillId="0" borderId="6" xfId="0" applyFont="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8" xfId="0" applyBorder="1" applyAlignment="1">
      <alignment horizontal="center"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49" fontId="18" fillId="0" borderId="2" xfId="0" applyNumberFormat="1" applyFont="1" applyBorder="1" applyAlignment="1" applyProtection="1">
      <alignment horizontal="center" vertical="center" shrinkToFit="1"/>
      <protection locked="0"/>
    </xf>
    <xf numFmtId="49" fontId="18" fillId="0" borderId="4" xfId="0" applyNumberFormat="1" applyFont="1" applyBorder="1" applyAlignment="1" applyProtection="1">
      <alignment horizontal="center" vertical="center" shrinkToFit="1"/>
      <protection locked="0"/>
    </xf>
    <xf numFmtId="0" fontId="46" fillId="2" borderId="27" xfId="0" applyFont="1" applyFill="1" applyBorder="1" applyAlignment="1">
      <alignment horizontal="center" vertical="center"/>
    </xf>
    <xf numFmtId="0" fontId="49" fillId="0" borderId="27" xfId="0" applyFont="1" applyBorder="1" applyAlignment="1" applyProtection="1">
      <alignment horizontal="center" vertical="center"/>
      <protection locked="0"/>
    </xf>
    <xf numFmtId="49" fontId="49" fillId="0" borderId="27" xfId="0" quotePrefix="1" applyNumberFormat="1" applyFont="1" applyBorder="1" applyAlignment="1" applyProtection="1">
      <alignment horizontal="left" vertical="top" wrapText="1"/>
      <protection locked="0"/>
    </xf>
    <xf numFmtId="49" fontId="49" fillId="0" borderId="28" xfId="0" applyNumberFormat="1" applyFont="1" applyBorder="1" applyAlignment="1" applyProtection="1">
      <alignment horizontal="left" vertical="top"/>
      <protection locked="0"/>
    </xf>
    <xf numFmtId="49" fontId="49" fillId="0" borderId="27" xfId="0" applyNumberFormat="1" applyFont="1" applyBorder="1" applyAlignment="1" applyProtection="1">
      <alignment horizontal="center" vertical="center"/>
      <protection locked="0"/>
    </xf>
    <xf numFmtId="49" fontId="49" fillId="0" borderId="28" xfId="0" applyNumberFormat="1" applyFont="1" applyBorder="1" applyAlignment="1" applyProtection="1">
      <alignment horizontal="center" vertical="center"/>
      <protection locked="0"/>
    </xf>
    <xf numFmtId="0" fontId="49" fillId="0" borderId="28" xfId="0" applyFont="1" applyBorder="1" applyAlignment="1" applyProtection="1">
      <alignment horizontal="center" vertical="center"/>
      <protection locked="0"/>
    </xf>
    <xf numFmtId="0" fontId="55" fillId="5" borderId="27" xfId="0" applyFont="1" applyFill="1" applyBorder="1" applyAlignment="1">
      <alignment horizontal="center" vertical="center"/>
    </xf>
    <xf numFmtId="0" fontId="50" fillId="0" borderId="27" xfId="0" applyFont="1" applyBorder="1" applyAlignment="1">
      <alignment horizontal="center" vertical="center" wrapText="1"/>
    </xf>
    <xf numFmtId="0" fontId="50" fillId="0" borderId="27" xfId="0" applyFont="1" applyBorder="1" applyAlignment="1">
      <alignment horizontal="center" vertical="center"/>
    </xf>
    <xf numFmtId="0" fontId="50" fillId="0" borderId="33" xfId="0" applyFont="1" applyBorder="1" applyAlignment="1">
      <alignment horizontal="center" vertical="center"/>
    </xf>
    <xf numFmtId="0" fontId="46" fillId="2" borderId="28" xfId="0" applyFont="1" applyFill="1" applyBorder="1" applyAlignment="1">
      <alignment horizontal="center" vertical="center"/>
    </xf>
    <xf numFmtId="14" fontId="50" fillId="0" borderId="27" xfId="0" applyNumberFormat="1" applyFont="1" applyBorder="1" applyAlignment="1" applyProtection="1">
      <alignment horizontal="center" vertical="center"/>
      <protection locked="0"/>
    </xf>
    <xf numFmtId="14" fontId="50" fillId="0" borderId="28" xfId="0" applyNumberFormat="1" applyFont="1" applyBorder="1" applyAlignment="1" applyProtection="1">
      <alignment horizontal="center" vertical="center"/>
      <protection locked="0"/>
    </xf>
    <xf numFmtId="0" fontId="50" fillId="0" borderId="26" xfId="0" applyFont="1" applyBorder="1" applyAlignment="1">
      <alignment horizontal="center" vertical="center" wrapText="1"/>
    </xf>
    <xf numFmtId="0" fontId="50" fillId="0" borderId="0" xfId="0" applyFont="1" applyAlignment="1">
      <alignment horizontal="center" vertical="center" wrapText="1"/>
    </xf>
    <xf numFmtId="0" fontId="50" fillId="0" borderId="34" xfId="0" applyFont="1" applyBorder="1" applyAlignment="1">
      <alignment horizontal="center" vertical="center" wrapText="1"/>
    </xf>
    <xf numFmtId="0" fontId="50" fillId="0" borderId="35" xfId="0" applyFont="1" applyBorder="1" applyAlignment="1">
      <alignment horizontal="center" vertical="center" wrapText="1"/>
    </xf>
    <xf numFmtId="0" fontId="50" fillId="0" borderId="36" xfId="0" applyFont="1" applyBorder="1" applyAlignment="1">
      <alignment horizontal="center" vertical="center" wrapText="1"/>
    </xf>
    <xf numFmtId="0" fontId="50" fillId="0" borderId="37" xfId="0" applyFont="1" applyBorder="1" applyAlignment="1">
      <alignment horizontal="center" vertical="center" wrapText="1"/>
    </xf>
    <xf numFmtId="0" fontId="46" fillId="2" borderId="30" xfId="0" applyFont="1" applyFill="1" applyBorder="1" applyAlignment="1">
      <alignment horizontal="center" vertical="center"/>
    </xf>
    <xf numFmtId="0" fontId="46" fillId="2" borderId="32" xfId="0" applyFont="1" applyFill="1" applyBorder="1" applyAlignment="1">
      <alignment horizontal="center" vertical="center"/>
    </xf>
    <xf numFmtId="49" fontId="49" fillId="0" borderId="27" xfId="0" quotePrefix="1" applyNumberFormat="1" applyFont="1" applyBorder="1" applyAlignment="1" applyProtection="1">
      <alignment horizontal="left" vertical="top"/>
      <protection locked="0"/>
    </xf>
    <xf numFmtId="0" fontId="52" fillId="0" borderId="24" xfId="0" applyFont="1" applyBorder="1" applyAlignment="1">
      <alignment horizontal="center" vertical="center"/>
    </xf>
    <xf numFmtId="0" fontId="52" fillId="0" borderId="25" xfId="0" applyFont="1" applyBorder="1" applyAlignment="1">
      <alignment horizontal="center" vertical="center"/>
    </xf>
    <xf numFmtId="0" fontId="62" fillId="0" borderId="27" xfId="0" applyFont="1" applyBorder="1" applyAlignment="1" applyProtection="1">
      <alignment horizontal="center" vertical="center"/>
      <protection locked="0"/>
    </xf>
    <xf numFmtId="0" fontId="62" fillId="0" borderId="28" xfId="0" applyFont="1" applyBorder="1" applyAlignment="1" applyProtection="1">
      <alignment horizontal="center" vertical="center"/>
      <protection locked="0"/>
    </xf>
    <xf numFmtId="0" fontId="44" fillId="0" borderId="27" xfId="0" applyFont="1" applyBorder="1" applyAlignment="1" applyProtection="1">
      <alignment horizontal="center" vertical="center"/>
      <protection locked="0"/>
    </xf>
    <xf numFmtId="0" fontId="44" fillId="0" borderId="28" xfId="0" applyFont="1" applyBorder="1" applyAlignment="1" applyProtection="1">
      <alignment horizontal="center" vertical="center"/>
      <protection locked="0"/>
    </xf>
    <xf numFmtId="0" fontId="49" fillId="0" borderId="30" xfId="0" applyFont="1" applyBorder="1" applyAlignment="1" applyProtection="1">
      <alignment horizontal="center" vertical="center"/>
      <protection locked="0"/>
    </xf>
    <xf numFmtId="0" fontId="49" fillId="0" borderId="32" xfId="0" applyFont="1" applyBorder="1" applyAlignment="1" applyProtection="1">
      <alignment horizontal="center" vertical="center"/>
      <protection locked="0"/>
    </xf>
    <xf numFmtId="0" fontId="56" fillId="0" borderId="27" xfId="0" applyFont="1" applyBorder="1" applyAlignment="1">
      <alignment horizontal="center" vertical="center" wrapText="1"/>
    </xf>
    <xf numFmtId="0" fontId="56" fillId="0" borderId="27" xfId="0" applyFont="1" applyBorder="1" applyAlignment="1">
      <alignment horizontal="center" vertical="center"/>
    </xf>
    <xf numFmtId="0" fontId="0" fillId="4" borderId="1" xfId="0" applyFill="1" applyBorder="1" applyAlignment="1">
      <alignment horizontal="center" vertical="center"/>
    </xf>
    <xf numFmtId="0" fontId="18" fillId="4" borderId="1" xfId="0" applyFont="1" applyFill="1" applyBorder="1" applyAlignment="1">
      <alignment horizontal="center" vertical="center"/>
    </xf>
    <xf numFmtId="0" fontId="50" fillId="0" borderId="39" xfId="0" applyFont="1" applyBorder="1" applyAlignment="1">
      <alignment horizontal="center" vertical="center" wrapText="1"/>
    </xf>
    <xf numFmtId="49" fontId="49" fillId="0" borderId="27" xfId="0" applyNumberFormat="1" applyFont="1" applyBorder="1" applyAlignment="1" applyProtection="1">
      <alignment horizontal="left" vertical="center" wrapText="1"/>
      <protection locked="0"/>
    </xf>
    <xf numFmtId="49" fontId="49" fillId="0" borderId="28" xfId="0" applyNumberFormat="1" applyFont="1" applyBorder="1" applyAlignment="1" applyProtection="1">
      <alignment horizontal="left" vertical="center"/>
      <protection locked="0"/>
    </xf>
    <xf numFmtId="0" fontId="50" fillId="0" borderId="33" xfId="0" applyFont="1" applyBorder="1" applyAlignment="1">
      <alignment horizontal="center" vertical="center" wrapText="1"/>
    </xf>
    <xf numFmtId="0" fontId="50" fillId="0" borderId="38" xfId="0" applyFont="1" applyBorder="1" applyAlignment="1">
      <alignment horizontal="center" vertical="center" wrapText="1"/>
    </xf>
    <xf numFmtId="49" fontId="54" fillId="0" borderId="27" xfId="0" quotePrefix="1" applyNumberFormat="1" applyFont="1" applyBorder="1" applyAlignment="1" applyProtection="1">
      <alignment horizontal="left" vertical="top"/>
      <protection locked="0"/>
    </xf>
    <xf numFmtId="49" fontId="54" fillId="0" borderId="28" xfId="0" applyNumberFormat="1" applyFont="1" applyBorder="1" applyAlignment="1" applyProtection="1">
      <alignment horizontal="left" vertical="top"/>
      <protection locked="0"/>
    </xf>
    <xf numFmtId="0" fontId="49" fillId="0" borderId="27" xfId="0" applyFont="1" applyBorder="1" applyAlignment="1">
      <alignment horizontal="center" vertical="center"/>
    </xf>
    <xf numFmtId="0" fontId="49" fillId="0" borderId="28" xfId="0" applyFont="1" applyBorder="1" applyAlignment="1">
      <alignment horizontal="center" vertical="center"/>
    </xf>
    <xf numFmtId="49" fontId="49" fillId="0" borderId="27" xfId="0" quotePrefix="1" applyNumberFormat="1" applyFont="1" applyBorder="1" applyAlignment="1" applyProtection="1">
      <alignment horizontal="left" vertical="center" wrapText="1"/>
      <protection locked="0"/>
    </xf>
    <xf numFmtId="49" fontId="49" fillId="0" borderId="28" xfId="0" quotePrefix="1" applyNumberFormat="1" applyFont="1" applyBorder="1" applyAlignment="1" applyProtection="1">
      <alignment horizontal="left" vertical="center" wrapText="1"/>
      <protection locked="0"/>
    </xf>
    <xf numFmtId="49" fontId="54" fillId="0" borderId="27" xfId="0" quotePrefix="1" applyNumberFormat="1" applyFont="1" applyBorder="1" applyAlignment="1" applyProtection="1">
      <alignment horizontal="left" vertical="top" wrapText="1"/>
      <protection locked="0"/>
    </xf>
    <xf numFmtId="0" fontId="63" fillId="0" borderId="27" xfId="0" applyFont="1" applyBorder="1" applyAlignment="1" applyProtection="1">
      <alignment horizontal="center" vertical="center"/>
      <protection locked="0"/>
    </xf>
    <xf numFmtId="49" fontId="63" fillId="0" borderId="27" xfId="0" quotePrefix="1" applyNumberFormat="1" applyFont="1" applyBorder="1" applyAlignment="1" applyProtection="1">
      <alignment horizontal="left" vertical="top" wrapText="1"/>
      <protection locked="0"/>
    </xf>
    <xf numFmtId="49" fontId="63" fillId="0" borderId="28" xfId="0" applyNumberFormat="1" applyFont="1" applyBorder="1" applyAlignment="1" applyProtection="1">
      <alignment horizontal="left" vertical="top"/>
      <protection locked="0"/>
    </xf>
    <xf numFmtId="0" fontId="45" fillId="0" borderId="24" xfId="0" applyFont="1" applyBorder="1" applyAlignment="1">
      <alignment horizontal="center" vertical="center"/>
    </xf>
    <xf numFmtId="0" fontId="45" fillId="0" borderId="25" xfId="0" applyFont="1" applyBorder="1" applyAlignment="1">
      <alignment horizontal="center" vertical="center"/>
    </xf>
    <xf numFmtId="49" fontId="63" fillId="0" borderId="2" xfId="0" applyNumberFormat="1" applyFont="1" applyBorder="1" applyAlignment="1" applyProtection="1">
      <alignment horizontal="center" vertical="center" shrinkToFit="1"/>
      <protection locked="0"/>
    </xf>
    <xf numFmtId="49" fontId="63" fillId="0" borderId="4" xfId="0" applyNumberFormat="1" applyFont="1" applyBorder="1" applyAlignment="1" applyProtection="1">
      <alignment horizontal="center" vertical="center" shrinkToFit="1"/>
      <protection locked="0"/>
    </xf>
    <xf numFmtId="0" fontId="65" fillId="2" borderId="27" xfId="0" applyFont="1" applyFill="1" applyBorder="1" applyAlignment="1">
      <alignment horizontal="center" vertical="center"/>
    </xf>
    <xf numFmtId="0" fontId="65" fillId="2" borderId="28" xfId="0" applyFont="1" applyFill="1" applyBorder="1" applyAlignment="1">
      <alignment horizontal="center" vertical="center"/>
    </xf>
    <xf numFmtId="0" fontId="63" fillId="0" borderId="27" xfId="0" applyFont="1" applyBorder="1" applyAlignment="1">
      <alignment horizontal="center" vertical="center" wrapText="1"/>
    </xf>
    <xf numFmtId="0" fontId="63" fillId="0" borderId="28" xfId="0" applyFont="1" applyBorder="1" applyAlignment="1">
      <alignment horizontal="center" vertical="center" wrapText="1"/>
    </xf>
    <xf numFmtId="0" fontId="61" fillId="2" borderId="27" xfId="0" applyFont="1" applyFill="1" applyBorder="1" applyAlignment="1">
      <alignment horizontal="center" vertical="center"/>
    </xf>
    <xf numFmtId="0" fontId="61" fillId="2" borderId="28" xfId="0" applyFont="1" applyFill="1" applyBorder="1" applyAlignment="1">
      <alignment horizontal="center" vertical="center"/>
    </xf>
    <xf numFmtId="0" fontId="60" fillId="0" borderId="27" xfId="0" applyFont="1" applyBorder="1" applyAlignment="1" applyProtection="1">
      <alignment horizontal="center" vertical="center"/>
      <protection locked="0"/>
    </xf>
    <xf numFmtId="0" fontId="60" fillId="0" borderId="28" xfId="0" applyFont="1" applyBorder="1" applyAlignment="1" applyProtection="1">
      <alignment horizontal="center" vertical="center"/>
      <protection locked="0"/>
    </xf>
    <xf numFmtId="14" fontId="39" fillId="0" borderId="27" xfId="0" applyNumberFormat="1" applyFont="1" applyBorder="1" applyAlignment="1" applyProtection="1">
      <alignment horizontal="center" vertical="center"/>
      <protection locked="0"/>
    </xf>
    <xf numFmtId="14" fontId="39" fillId="0" borderId="28" xfId="0" applyNumberFormat="1" applyFont="1" applyBorder="1" applyAlignment="1" applyProtection="1">
      <alignment horizontal="center" vertical="center"/>
      <protection locked="0"/>
    </xf>
    <xf numFmtId="0" fontId="46" fillId="0" borderId="0" xfId="0" applyFont="1" applyAlignment="1">
      <alignment horizontal="left" vertical="center"/>
    </xf>
    <xf numFmtId="49" fontId="49" fillId="0" borderId="27" xfId="0" applyNumberFormat="1" applyFont="1" applyBorder="1" applyAlignment="1" applyProtection="1">
      <alignment horizontal="left" vertical="center"/>
      <protection locked="0"/>
    </xf>
    <xf numFmtId="0" fontId="72" fillId="0" borderId="24" xfId="0" applyFont="1" applyBorder="1" applyAlignment="1">
      <alignment horizontal="center" vertical="center"/>
    </xf>
    <xf numFmtId="0" fontId="72" fillId="0" borderId="25" xfId="0" applyFont="1" applyBorder="1" applyAlignment="1">
      <alignment horizontal="center" vertical="center"/>
    </xf>
    <xf numFmtId="0" fontId="45" fillId="0" borderId="24" xfId="0" applyFont="1" applyBorder="1" applyAlignment="1">
      <alignment horizontal="center" vertical="center" wrapText="1"/>
    </xf>
    <xf numFmtId="0" fontId="47" fillId="0" borderId="27" xfId="0" applyFont="1" applyBorder="1" applyAlignment="1" applyProtection="1">
      <alignment horizontal="center" vertical="center"/>
      <protection locked="0"/>
    </xf>
    <xf numFmtId="0" fontId="47" fillId="0" borderId="28" xfId="0" applyFont="1" applyBorder="1" applyAlignment="1" applyProtection="1">
      <alignment horizontal="center" vertical="center"/>
      <protection locked="0"/>
    </xf>
    <xf numFmtId="49" fontId="16" fillId="0" borderId="2" xfId="0" applyNumberFormat="1" applyFont="1" applyBorder="1" applyAlignment="1" applyProtection="1">
      <alignment horizontal="center" vertical="center" shrinkToFit="1"/>
      <protection locked="0"/>
    </xf>
    <xf numFmtId="49" fontId="15" fillId="0" borderId="4" xfId="0" applyNumberFormat="1" applyFont="1" applyBorder="1" applyAlignment="1" applyProtection="1">
      <alignment horizontal="center" vertical="center" shrinkToFit="1"/>
      <protection locked="0"/>
    </xf>
    <xf numFmtId="49" fontId="12" fillId="3" borderId="1" xfId="0" applyNumberFormat="1" applyFont="1" applyFill="1" applyBorder="1" applyAlignment="1" applyProtection="1">
      <alignment horizontal="center" vertical="center" shrinkToFit="1"/>
      <protection locked="0"/>
    </xf>
    <xf numFmtId="0" fontId="16" fillId="0" borderId="1" xfId="0" applyFont="1" applyBorder="1" applyAlignment="1" applyProtection="1">
      <alignment horizontal="center" vertical="center" shrinkToFit="1"/>
      <protection locked="0"/>
    </xf>
    <xf numFmtId="0" fontId="15" fillId="0" borderId="2" xfId="0" applyFont="1" applyBorder="1" applyAlignment="1" applyProtection="1">
      <alignment horizontal="center" vertical="center" shrinkToFit="1"/>
      <protection locked="0"/>
    </xf>
    <xf numFmtId="0" fontId="15" fillId="0" borderId="4" xfId="0" applyFont="1" applyBorder="1" applyAlignment="1" applyProtection="1">
      <alignment horizontal="center" vertical="center" shrinkToFit="1"/>
      <protection locked="0"/>
    </xf>
    <xf numFmtId="0" fontId="12" fillId="0" borderId="8" xfId="0" applyFont="1" applyBorder="1" applyAlignment="1">
      <alignment horizontal="center" vertical="center" wrapText="1"/>
    </xf>
    <xf numFmtId="0" fontId="9" fillId="0" borderId="0" xfId="0" applyFont="1" applyAlignment="1">
      <alignment horizontal="left" vertical="center" wrapText="1"/>
    </xf>
    <xf numFmtId="0" fontId="14" fillId="2" borderId="2" xfId="0" applyFont="1" applyFill="1" applyBorder="1" applyAlignment="1">
      <alignment horizontal="center" vertical="center" wrapText="1"/>
    </xf>
    <xf numFmtId="0" fontId="14" fillId="2" borderId="3" xfId="0" applyFont="1" applyFill="1" applyBorder="1" applyAlignment="1">
      <alignment horizontal="center" vertical="center" wrapText="1"/>
    </xf>
    <xf numFmtId="0" fontId="14" fillId="2" borderId="4" xfId="0" applyFont="1" applyFill="1" applyBorder="1" applyAlignment="1">
      <alignment horizontal="center" vertical="center" wrapText="1"/>
    </xf>
    <xf numFmtId="0" fontId="16" fillId="0" borderId="2" xfId="0" applyFont="1" applyBorder="1" applyAlignment="1">
      <alignment horizontal="center" vertical="center" shrinkToFit="1"/>
    </xf>
    <xf numFmtId="0" fontId="15" fillId="0" borderId="4" xfId="0" applyFont="1" applyBorder="1" applyAlignment="1">
      <alignment horizontal="center" vertical="center" shrinkToFit="1"/>
    </xf>
    <xf numFmtId="0" fontId="12" fillId="3" borderId="1" xfId="0" applyFont="1" applyFill="1" applyBorder="1" applyAlignment="1">
      <alignment horizontal="center" vertical="center" shrinkToFit="1"/>
    </xf>
    <xf numFmtId="0" fontId="16" fillId="0" borderId="4" xfId="0" applyFont="1" applyBorder="1" applyAlignment="1">
      <alignment horizontal="center" vertical="center" shrinkToFit="1"/>
    </xf>
    <xf numFmtId="0" fontId="12" fillId="0" borderId="1"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16" fillId="0" borderId="4" xfId="0" applyFont="1" applyBorder="1" applyAlignment="1" applyProtection="1">
      <alignment horizontal="center" vertical="center" shrinkToFit="1"/>
      <protection locked="0"/>
    </xf>
    <xf numFmtId="0" fontId="14" fillId="2" borderId="1" xfId="0" applyFont="1" applyFill="1" applyBorder="1" applyAlignment="1">
      <alignment horizontal="center" vertical="center" wrapText="1"/>
    </xf>
    <xf numFmtId="0" fontId="17" fillId="2" borderId="2" xfId="0" applyFont="1" applyFill="1" applyBorder="1" applyAlignment="1">
      <alignment horizontal="center" vertical="center" wrapText="1"/>
    </xf>
    <xf numFmtId="0" fontId="17" fillId="2" borderId="4" xfId="0" applyFont="1" applyFill="1" applyBorder="1" applyAlignment="1">
      <alignment horizontal="center" vertical="center" wrapText="1"/>
    </xf>
    <xf numFmtId="49" fontId="16" fillId="0" borderId="4" xfId="0" applyNumberFormat="1" applyFont="1" applyBorder="1" applyAlignment="1" applyProtection="1">
      <alignment horizontal="center" vertical="center" shrinkToFit="1"/>
      <protection locked="0"/>
    </xf>
    <xf numFmtId="49" fontId="12" fillId="3" borderId="2" xfId="0" applyNumberFormat="1" applyFont="1" applyFill="1" applyBorder="1" applyAlignment="1" applyProtection="1">
      <alignment horizontal="center" vertical="center" shrinkToFit="1"/>
      <protection locked="0"/>
    </xf>
    <xf numFmtId="49" fontId="12" fillId="3" borderId="4" xfId="0" applyNumberFormat="1" applyFont="1" applyFill="1" applyBorder="1" applyAlignment="1" applyProtection="1">
      <alignment horizontal="center" vertical="center" shrinkToFit="1"/>
      <protection locked="0"/>
    </xf>
    <xf numFmtId="49" fontId="12" fillId="0" borderId="2" xfId="0" applyNumberFormat="1" applyFont="1" applyBorder="1" applyAlignment="1" applyProtection="1">
      <alignment horizontal="center" vertical="center" shrinkToFit="1"/>
      <protection locked="0"/>
    </xf>
    <xf numFmtId="49" fontId="12" fillId="0" borderId="4" xfId="0" applyNumberFormat="1" applyFont="1" applyBorder="1" applyAlignment="1" applyProtection="1">
      <alignment horizontal="center" vertical="center" shrinkToFit="1"/>
      <protection locked="0"/>
    </xf>
    <xf numFmtId="186" fontId="15" fillId="0" borderId="1" xfId="0" applyNumberFormat="1" applyFont="1" applyBorder="1" applyAlignment="1" applyProtection="1">
      <alignment horizontal="center" vertical="center" shrinkToFit="1"/>
      <protection locked="0"/>
    </xf>
    <xf numFmtId="187" fontId="15" fillId="0" borderId="1" xfId="0" applyNumberFormat="1"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wrapText="1"/>
      <protection locked="0"/>
    </xf>
    <xf numFmtId="0" fontId="12" fillId="0" borderId="3" xfId="0" applyFont="1" applyBorder="1" applyAlignment="1" applyProtection="1">
      <alignment horizontal="center" vertical="center" wrapText="1"/>
      <protection locked="0"/>
    </xf>
    <xf numFmtId="0" fontId="12" fillId="0" borderId="4" xfId="0" applyFont="1" applyBorder="1" applyAlignment="1" applyProtection="1">
      <alignment horizontal="center" vertical="center" wrapText="1"/>
      <protection locked="0"/>
    </xf>
    <xf numFmtId="49" fontId="12" fillId="0" borderId="2" xfId="0" quotePrefix="1" applyNumberFormat="1" applyFont="1" applyBorder="1" applyAlignment="1" applyProtection="1">
      <alignment horizontal="left" vertical="center"/>
      <protection locked="0"/>
    </xf>
    <xf numFmtId="49" fontId="12" fillId="0" borderId="3" xfId="0" applyNumberFormat="1" applyFont="1" applyBorder="1" applyAlignment="1" applyProtection="1">
      <alignment horizontal="left" vertical="center"/>
      <protection locked="0"/>
    </xf>
    <xf numFmtId="49" fontId="12" fillId="0" borderId="4" xfId="0" applyNumberFormat="1" applyFont="1" applyBorder="1" applyAlignment="1" applyProtection="1">
      <alignment horizontal="left" vertical="center"/>
      <protection locked="0"/>
    </xf>
    <xf numFmtId="0" fontId="9" fillId="0" borderId="0" xfId="0" applyFont="1" applyAlignment="1">
      <alignment horizontal="left" vertical="center"/>
    </xf>
    <xf numFmtId="0" fontId="14" fillId="2" borderId="1" xfId="0" applyFont="1" applyFill="1" applyBorder="1" applyAlignment="1">
      <alignment horizontal="center" vertical="center"/>
    </xf>
    <xf numFmtId="49" fontId="18" fillId="0" borderId="2" xfId="0" quotePrefix="1" applyNumberFormat="1" applyFont="1" applyBorder="1" applyAlignment="1" applyProtection="1">
      <alignment horizontal="left" vertical="center"/>
      <protection locked="0"/>
    </xf>
    <xf numFmtId="49" fontId="18" fillId="0" borderId="3" xfId="0" applyNumberFormat="1" applyFont="1" applyBorder="1" applyAlignment="1" applyProtection="1">
      <alignment horizontal="left" vertical="center"/>
      <protection locked="0"/>
    </xf>
    <xf numFmtId="49" fontId="18" fillId="0" borderId="4" xfId="0" applyNumberFormat="1" applyFont="1" applyBorder="1" applyAlignment="1" applyProtection="1">
      <alignment horizontal="left" vertical="center"/>
      <protection locked="0"/>
    </xf>
    <xf numFmtId="49" fontId="12" fillId="0" borderId="2" xfId="0" applyNumberFormat="1" applyFont="1" applyBorder="1" applyAlignment="1" applyProtection="1">
      <alignment horizontal="center" vertical="center" wrapText="1"/>
      <protection locked="0"/>
    </xf>
    <xf numFmtId="49" fontId="12" fillId="0" borderId="4" xfId="0" applyNumberFormat="1" applyFont="1" applyBorder="1" applyAlignment="1" applyProtection="1">
      <alignment horizontal="center" vertical="center"/>
      <protection locked="0"/>
    </xf>
    <xf numFmtId="49" fontId="12" fillId="0" borderId="2" xfId="0" applyNumberFormat="1" applyFont="1" applyBorder="1" applyAlignment="1" applyProtection="1">
      <alignment horizontal="left" vertical="center" wrapText="1"/>
      <protection locked="0"/>
    </xf>
    <xf numFmtId="0" fontId="4" fillId="2" borderId="2" xfId="0" applyFont="1" applyFill="1" applyBorder="1" applyAlignment="1">
      <alignment horizontal="left" vertical="center"/>
    </xf>
    <xf numFmtId="0" fontId="4" fillId="2" borderId="3" xfId="0" applyFont="1" applyFill="1" applyBorder="1" applyAlignment="1">
      <alignment horizontal="left" vertical="center"/>
    </xf>
    <xf numFmtId="0" fontId="4" fillId="2" borderId="4" xfId="0" applyFont="1" applyFill="1" applyBorder="1" applyAlignment="1">
      <alignment horizontal="left" vertical="center"/>
    </xf>
    <xf numFmtId="184" fontId="12" fillId="0" borderId="3" xfId="0" applyNumberFormat="1" applyFont="1" applyBorder="1" applyAlignment="1" applyProtection="1">
      <alignment horizontal="center" vertical="center"/>
      <protection locked="0"/>
    </xf>
    <xf numFmtId="184" fontId="12" fillId="0" borderId="4" xfId="0" applyNumberFormat="1" applyFont="1" applyBorder="1" applyAlignment="1" applyProtection="1">
      <alignment horizontal="center" vertical="center"/>
      <protection locked="0"/>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13" fillId="0" borderId="2" xfId="0" applyFont="1" applyBorder="1" applyAlignment="1" applyProtection="1">
      <alignment horizontal="left" vertical="top" wrapText="1"/>
      <protection locked="0"/>
    </xf>
    <xf numFmtId="0" fontId="4" fillId="0" borderId="3" xfId="0" applyFont="1" applyBorder="1" applyAlignment="1" applyProtection="1">
      <alignment horizontal="left" vertical="top"/>
      <protection locked="0"/>
    </xf>
    <xf numFmtId="0" fontId="4" fillId="0" borderId="4" xfId="0" applyFont="1" applyBorder="1" applyAlignment="1" applyProtection="1">
      <alignment horizontal="left" vertical="top"/>
      <protection locked="0"/>
    </xf>
    <xf numFmtId="0" fontId="12" fillId="0" borderId="2" xfId="0" applyFont="1" applyBorder="1" applyAlignment="1" applyProtection="1">
      <alignment horizontal="center" vertical="center"/>
      <protection locked="0"/>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23" fillId="0" borderId="2" xfId="0" applyFont="1" applyBorder="1" applyAlignment="1" applyProtection="1">
      <alignment horizontal="left" vertical="top" wrapText="1"/>
      <protection locked="0"/>
    </xf>
    <xf numFmtId="0" fontId="23" fillId="0" borderId="3" xfId="0" applyFont="1" applyBorder="1" applyAlignment="1" applyProtection="1">
      <alignment horizontal="left" vertical="top" wrapText="1"/>
      <protection locked="0"/>
    </xf>
    <xf numFmtId="0" fontId="23" fillId="0" borderId="4" xfId="0" applyFont="1" applyBorder="1" applyAlignment="1" applyProtection="1">
      <alignment horizontal="left" vertical="top" wrapText="1"/>
      <protection locked="0"/>
    </xf>
    <xf numFmtId="0" fontId="6" fillId="2" borderId="6"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1" xfId="0" applyFont="1" applyFill="1" applyBorder="1" applyAlignment="1">
      <alignment horizontal="center" vertical="center"/>
    </xf>
    <xf numFmtId="0" fontId="11" fillId="0" borderId="2"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12" fillId="0" borderId="3" xfId="0" applyFont="1" applyBorder="1" applyAlignment="1" applyProtection="1">
      <alignment horizontal="left" vertical="center"/>
      <protection locked="0"/>
    </xf>
    <xf numFmtId="0" fontId="12" fillId="0" borderId="4" xfId="0" applyFont="1" applyBorder="1" applyAlignment="1" applyProtection="1">
      <alignment horizontal="left" vertical="center"/>
      <protection locked="0"/>
    </xf>
    <xf numFmtId="185" fontId="12" fillId="0" borderId="3" xfId="0" applyNumberFormat="1" applyFont="1" applyBorder="1" applyAlignment="1" applyProtection="1">
      <alignment horizontal="center" vertical="center"/>
      <protection locked="0"/>
    </xf>
    <xf numFmtId="185" fontId="12" fillId="0" borderId="4" xfId="0" applyNumberFormat="1"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10" fillId="0" borderId="1" xfId="0" applyFont="1" applyBorder="1" applyAlignment="1" applyProtection="1">
      <alignment horizontal="center" vertical="center"/>
      <protection locked="0"/>
    </xf>
    <xf numFmtId="0" fontId="7" fillId="0" borderId="2" xfId="0" applyFont="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33" fillId="0" borderId="5" xfId="0" applyFont="1" applyBorder="1" applyAlignment="1">
      <alignment horizontal="center" vertical="center"/>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49" fontId="49" fillId="0" borderId="27" xfId="0" applyNumberFormat="1" applyFont="1" applyBorder="1" applyAlignment="1" applyProtection="1">
      <alignment horizontal="left" vertical="top"/>
      <protection locked="0"/>
    </xf>
    <xf numFmtId="0" fontId="7" fillId="0" borderId="0" xfId="0" applyFont="1" applyAlignment="1">
      <alignment horizontal="center" vertical="center"/>
    </xf>
    <xf numFmtId="0" fontId="10" fillId="0" borderId="1" xfId="0" applyFont="1" applyBorder="1" applyAlignment="1">
      <alignment horizontal="center" vertical="center"/>
    </xf>
    <xf numFmtId="0" fontId="7" fillId="0" borderId="5"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4" fillId="2" borderId="2" xfId="0" applyFont="1" applyFill="1" applyBorder="1" applyAlignment="1" applyProtection="1">
      <alignment horizontal="left" vertical="center"/>
      <protection locked="0"/>
    </xf>
    <xf numFmtId="0" fontId="4" fillId="2" borderId="3" xfId="0" applyFont="1" applyFill="1" applyBorder="1" applyAlignment="1" applyProtection="1">
      <alignment horizontal="left" vertical="center"/>
      <protection locked="0"/>
    </xf>
    <xf numFmtId="0" fontId="4" fillId="2" borderId="4" xfId="0" applyFont="1" applyFill="1" applyBorder="1" applyAlignment="1" applyProtection="1">
      <alignment horizontal="left" vertical="center"/>
      <protection locked="0"/>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8" fillId="0" borderId="12" xfId="0" applyFont="1" applyBorder="1" applyAlignment="1">
      <alignment horizontal="left" vertical="top" wrapText="1"/>
    </xf>
    <xf numFmtId="0" fontId="18" fillId="0" borderId="5" xfId="0" applyFont="1" applyBorder="1" applyAlignment="1">
      <alignment horizontal="left" vertical="top" wrapText="1"/>
    </xf>
    <xf numFmtId="0" fontId="18" fillId="0" borderId="4" xfId="0" applyFont="1" applyBorder="1" applyAlignment="1">
      <alignment horizontal="left" vertical="top" wrapText="1"/>
    </xf>
    <xf numFmtId="0" fontId="4" fillId="2" borderId="2" xfId="0" applyFont="1" applyFill="1" applyBorder="1" applyAlignment="1" applyProtection="1">
      <alignment horizontal="center" vertical="center"/>
      <protection locked="0"/>
    </xf>
    <xf numFmtId="0" fontId="4" fillId="2" borderId="3" xfId="0" applyFont="1" applyFill="1" applyBorder="1" applyAlignment="1" applyProtection="1">
      <alignment horizontal="center" vertical="center"/>
      <protection locked="0"/>
    </xf>
    <xf numFmtId="0" fontId="4" fillId="2" borderId="4" xfId="0" applyFont="1" applyFill="1" applyBorder="1" applyAlignment="1" applyProtection="1">
      <alignment horizontal="center" vertical="center"/>
      <protection locked="0"/>
    </xf>
    <xf numFmtId="0" fontId="4" fillId="2" borderId="7" xfId="0" applyFont="1" applyFill="1" applyBorder="1" applyAlignment="1" applyProtection="1">
      <alignment horizontal="left" vertical="center"/>
      <protection locked="0"/>
    </xf>
    <xf numFmtId="0" fontId="4" fillId="2" borderId="8" xfId="0" applyFont="1" applyFill="1" applyBorder="1" applyAlignment="1" applyProtection="1">
      <alignment horizontal="left" vertical="center"/>
      <protection locked="0"/>
    </xf>
    <xf numFmtId="0" fontId="4" fillId="2" borderId="9" xfId="0" applyFont="1" applyFill="1" applyBorder="1" applyAlignment="1" applyProtection="1">
      <alignment horizontal="left" vertical="center"/>
      <protection locked="0"/>
    </xf>
    <xf numFmtId="0" fontId="4" fillId="2" borderId="12" xfId="0" applyFont="1" applyFill="1" applyBorder="1" applyAlignment="1" applyProtection="1">
      <alignment horizontal="left" vertical="center"/>
      <protection locked="0"/>
    </xf>
    <xf numFmtId="0" fontId="4" fillId="2" borderId="5" xfId="0" applyFont="1" applyFill="1" applyBorder="1" applyAlignment="1" applyProtection="1">
      <alignment horizontal="left" vertical="center"/>
      <protection locked="0"/>
    </xf>
    <xf numFmtId="0" fontId="4" fillId="2" borderId="18" xfId="0" applyFont="1" applyFill="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12" fillId="0" borderId="2" xfId="0" applyFont="1" applyBorder="1" applyAlignment="1" applyProtection="1">
      <alignment horizontal="left" vertical="center" wrapText="1"/>
      <protection locked="0"/>
    </xf>
    <xf numFmtId="0" fontId="12" fillId="0" borderId="2" xfId="0" applyFont="1" applyBorder="1" applyAlignment="1">
      <alignment horizontal="left" vertical="center"/>
    </xf>
    <xf numFmtId="0" fontId="12" fillId="0" borderId="3" xfId="0" applyFont="1" applyBorder="1" applyAlignment="1">
      <alignment horizontal="left" vertical="center"/>
    </xf>
    <xf numFmtId="0" fontId="12" fillId="0" borderId="4" xfId="0" applyFont="1" applyBorder="1" applyAlignment="1">
      <alignment horizontal="left" vertical="center"/>
    </xf>
    <xf numFmtId="49" fontId="18" fillId="0" borderId="2" xfId="0" applyNumberFormat="1" applyFont="1" applyBorder="1" applyAlignment="1">
      <alignment horizontal="left" vertical="center"/>
    </xf>
    <xf numFmtId="49" fontId="18" fillId="0" borderId="3" xfId="0" applyNumberFormat="1" applyFont="1" applyBorder="1" applyAlignment="1">
      <alignment horizontal="left" vertical="center"/>
    </xf>
    <xf numFmtId="49" fontId="18" fillId="0" borderId="4" xfId="0" applyNumberFormat="1" applyFont="1" applyBorder="1" applyAlignment="1">
      <alignment horizontal="left" vertical="center"/>
    </xf>
    <xf numFmtId="0" fontId="9" fillId="0" borderId="0" xfId="0" applyFont="1" applyAlignment="1" applyProtection="1">
      <alignment horizontal="left" vertical="center" wrapText="1"/>
      <protection locked="0"/>
    </xf>
    <xf numFmtId="0" fontId="14" fillId="2" borderId="1" xfId="0" applyFont="1" applyFill="1" applyBorder="1" applyAlignment="1" applyProtection="1">
      <alignment horizontal="center" vertical="center"/>
      <protection locked="0"/>
    </xf>
    <xf numFmtId="0" fontId="16" fillId="0" borderId="2" xfId="0" applyFont="1" applyBorder="1" applyAlignment="1" applyProtection="1">
      <alignment horizontal="center" vertical="center" wrapText="1" shrinkToFit="1"/>
      <protection locked="0"/>
    </xf>
    <xf numFmtId="0" fontId="12" fillId="3" borderId="1" xfId="0" applyFont="1" applyFill="1" applyBorder="1" applyAlignment="1">
      <alignment horizontal="center" vertical="center"/>
    </xf>
    <xf numFmtId="0" fontId="12" fillId="0" borderId="1" xfId="0" applyFont="1" applyBorder="1" applyAlignment="1">
      <alignment horizontal="center" vertical="center"/>
    </xf>
    <xf numFmtId="0" fontId="14" fillId="2" borderId="1" xfId="0" applyFont="1" applyFill="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6" fillId="0" borderId="1" xfId="0" applyFont="1" applyBorder="1" applyAlignment="1">
      <alignment horizontal="center" vertical="center" shrinkToFit="1"/>
    </xf>
    <xf numFmtId="0" fontId="14" fillId="2" borderId="3" xfId="0" applyFont="1" applyFill="1" applyBorder="1" applyAlignment="1" applyProtection="1">
      <alignment horizontal="center" vertical="center" wrapText="1"/>
      <protection locked="0"/>
    </xf>
    <xf numFmtId="0" fontId="16" fillId="0" borderId="1" xfId="0" applyFont="1" applyBorder="1" applyAlignment="1" applyProtection="1">
      <alignment horizontal="center" vertical="center" wrapText="1" shrinkToFit="1"/>
      <protection locked="0"/>
    </xf>
    <xf numFmtId="0" fontId="12" fillId="0" borderId="8" xfId="0" applyFont="1" applyBorder="1" applyAlignment="1" applyProtection="1">
      <alignment horizontal="center" vertical="center" wrapText="1"/>
      <protection locked="0"/>
    </xf>
    <xf numFmtId="0" fontId="19" fillId="0" borderId="13" xfId="0" applyFont="1" applyBorder="1" applyAlignment="1">
      <alignment horizontal="center" vertical="center" wrapText="1"/>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62" fillId="0" borderId="40" xfId="0" applyFont="1" applyBorder="1" applyAlignment="1" applyProtection="1">
      <alignment horizontal="center" vertical="center"/>
      <protection locked="0"/>
    </xf>
    <xf numFmtId="0" fontId="62" fillId="0" borderId="42" xfId="0" applyFont="1" applyBorder="1" applyAlignment="1" applyProtection="1">
      <alignment horizontal="center" vertical="center"/>
      <protection locked="0"/>
    </xf>
    <xf numFmtId="0" fontId="62" fillId="0" borderId="41" xfId="0" applyFont="1" applyBorder="1" applyAlignment="1" applyProtection="1">
      <alignment horizontal="center" vertical="center"/>
      <protection locked="0"/>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9" fillId="2" borderId="1" xfId="0" applyFont="1" applyFill="1" applyBorder="1" applyAlignment="1">
      <alignment horizontal="center" vertical="center"/>
    </xf>
    <xf numFmtId="0" fontId="18" fillId="0" borderId="1" xfId="0" applyFont="1" applyBorder="1" applyAlignment="1">
      <alignment horizontal="center" vertical="center"/>
    </xf>
    <xf numFmtId="14" fontId="15" fillId="0" borderId="2" xfId="0" applyNumberFormat="1" applyFont="1" applyBorder="1" applyAlignment="1">
      <alignment horizontal="center" vertical="center"/>
    </xf>
    <xf numFmtId="14" fontId="15" fillId="0" borderId="4" xfId="0" applyNumberFormat="1" applyFont="1" applyBorder="1" applyAlignment="1">
      <alignment horizontal="center" vertical="center"/>
    </xf>
    <xf numFmtId="0" fontId="18" fillId="0" borderId="1" xfId="0" applyFont="1" applyBorder="1" applyAlignment="1">
      <alignment horizontal="left" vertical="center" wrapText="1"/>
    </xf>
    <xf numFmtId="0" fontId="18" fillId="0" borderId="1" xfId="0" applyFont="1" applyBorder="1" applyAlignment="1">
      <alignment horizontal="left" vertical="center"/>
    </xf>
    <xf numFmtId="0" fontId="19" fillId="0" borderId="13" xfId="0" applyFont="1" applyBorder="1" applyAlignment="1">
      <alignment horizontal="center" vertical="center"/>
    </xf>
    <xf numFmtId="0" fontId="20" fillId="0" borderId="13" xfId="0" applyFont="1" applyBorder="1" applyAlignment="1">
      <alignment horizontal="center" vertical="center"/>
    </xf>
    <xf numFmtId="0" fontId="20" fillId="0" borderId="14" xfId="0" applyFont="1" applyBorder="1" applyAlignment="1">
      <alignment horizontal="center" vertical="center"/>
    </xf>
    <xf numFmtId="0" fontId="20" fillId="0" borderId="15" xfId="0" applyFont="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8"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23" fillId="0" borderId="4" xfId="0" applyFont="1" applyBorder="1" applyAlignment="1">
      <alignment horizontal="center" vertical="center" wrapText="1"/>
    </xf>
    <xf numFmtId="0" fontId="18" fillId="0" borderId="1" xfId="0" applyFont="1" applyBorder="1" applyAlignment="1" applyProtection="1">
      <alignment horizontal="center" vertical="center"/>
      <protection locked="0"/>
    </xf>
    <xf numFmtId="0" fontId="10" fillId="0" borderId="2" xfId="0" quotePrefix="1" applyFont="1" applyBorder="1" applyAlignment="1">
      <alignment horizontal="left" vertical="top" wrapText="1"/>
    </xf>
    <xf numFmtId="0" fontId="10" fillId="0" borderId="3" xfId="0" applyFont="1" applyBorder="1" applyAlignment="1">
      <alignment horizontal="left" vertical="top"/>
    </xf>
    <xf numFmtId="0" fontId="10" fillId="0" borderId="4" xfId="0" applyFont="1" applyBorder="1" applyAlignment="1">
      <alignment horizontal="left" vertical="top"/>
    </xf>
    <xf numFmtId="0" fontId="18" fillId="0" borderId="2"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18" fillId="0" borderId="2"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4" fillId="5" borderId="1" xfId="0" applyFont="1" applyFill="1" applyBorder="1" applyAlignment="1">
      <alignment horizontal="center" vertical="center"/>
    </xf>
    <xf numFmtId="0" fontId="15" fillId="0" borderId="1" xfId="0" applyFont="1" applyBorder="1" applyAlignment="1">
      <alignment horizontal="center" vertical="center" wrapText="1"/>
    </xf>
    <xf numFmtId="0" fontId="15" fillId="0" borderId="1" xfId="0" applyFont="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4" xfId="0" applyFont="1" applyFill="1" applyBorder="1" applyAlignment="1">
      <alignment horizontal="center" vertical="center"/>
    </xf>
    <xf numFmtId="0" fontId="18" fillId="0" borderId="3" xfId="0" applyFont="1" applyBorder="1" applyAlignment="1" applyProtection="1">
      <alignment horizontal="center" vertical="center"/>
      <protection locked="0"/>
    </xf>
    <xf numFmtId="0" fontId="10" fillId="0" borderId="2" xfId="0" quotePrefix="1" applyFont="1" applyBorder="1" applyAlignment="1">
      <alignment horizontal="left" vertical="top"/>
    </xf>
    <xf numFmtId="0" fontId="18" fillId="0" borderId="2" xfId="0" applyFont="1" applyBorder="1" applyAlignment="1">
      <alignment horizontal="left" vertical="top"/>
    </xf>
    <xf numFmtId="0" fontId="18" fillId="0" borderId="3" xfId="0" applyFont="1" applyBorder="1" applyAlignment="1">
      <alignment horizontal="left" vertical="top"/>
    </xf>
    <xf numFmtId="0" fontId="18" fillId="0" borderId="4" xfId="0" applyFont="1" applyBorder="1" applyAlignment="1">
      <alignment horizontal="left" vertical="top"/>
    </xf>
    <xf numFmtId="49" fontId="18" fillId="0" borderId="2" xfId="0" quotePrefix="1" applyNumberFormat="1" applyFont="1" applyBorder="1" applyAlignment="1">
      <alignment horizontal="left" vertical="top" wrapText="1"/>
    </xf>
    <xf numFmtId="49" fontId="18" fillId="0" borderId="3" xfId="0" applyNumberFormat="1" applyFont="1" applyBorder="1" applyAlignment="1">
      <alignment horizontal="left" vertical="top"/>
    </xf>
    <xf numFmtId="49" fontId="18" fillId="0" borderId="4" xfId="0" applyNumberFormat="1" applyFont="1" applyBorder="1" applyAlignment="1">
      <alignment horizontal="left" vertical="top"/>
    </xf>
    <xf numFmtId="49" fontId="18" fillId="0" borderId="2" xfId="0" applyNumberFormat="1" applyFont="1" applyBorder="1" applyAlignment="1">
      <alignment horizontal="center" vertical="center"/>
    </xf>
    <xf numFmtId="49" fontId="18" fillId="0" borderId="3" xfId="0" applyNumberFormat="1" applyFont="1" applyBorder="1" applyAlignment="1">
      <alignment horizontal="center" vertical="center"/>
    </xf>
    <xf numFmtId="49" fontId="18" fillId="0" borderId="4" xfId="0" applyNumberFormat="1" applyFont="1" applyBorder="1" applyAlignment="1">
      <alignment horizontal="center" vertical="center"/>
    </xf>
    <xf numFmtId="0" fontId="49" fillId="0" borderId="40" xfId="0" applyFont="1" applyBorder="1" applyAlignment="1" applyProtection="1">
      <alignment horizontal="center" vertical="center"/>
      <protection locked="0"/>
    </xf>
    <xf numFmtId="0" fontId="49" fillId="0" borderId="41" xfId="0" applyFont="1" applyBorder="1" applyAlignment="1" applyProtection="1">
      <alignment horizontal="center" vertical="center"/>
      <protection locked="0"/>
    </xf>
    <xf numFmtId="49" fontId="18" fillId="0" borderId="2" xfId="0" quotePrefix="1" applyNumberFormat="1" applyFont="1" applyBorder="1" applyAlignment="1" applyProtection="1">
      <alignment horizontal="left" vertical="top" wrapText="1"/>
      <protection locked="0"/>
    </xf>
    <xf numFmtId="49" fontId="18" fillId="0" borderId="3" xfId="0" applyNumberFormat="1" applyFont="1" applyBorder="1" applyAlignment="1" applyProtection="1">
      <alignment horizontal="left" vertical="top"/>
      <protection locked="0"/>
    </xf>
    <xf numFmtId="49" fontId="18" fillId="0" borderId="4" xfId="0" applyNumberFormat="1" applyFont="1" applyBorder="1" applyAlignment="1" applyProtection="1">
      <alignment horizontal="left" vertical="top"/>
      <protection locked="0"/>
    </xf>
    <xf numFmtId="49" fontId="18" fillId="0" borderId="2" xfId="0" applyNumberFormat="1" applyFont="1" applyBorder="1" applyAlignment="1" applyProtection="1">
      <alignment horizontal="center" vertical="center"/>
      <protection locked="0"/>
    </xf>
    <xf numFmtId="49" fontId="18" fillId="0" borderId="3" xfId="0" applyNumberFormat="1" applyFont="1" applyBorder="1" applyAlignment="1" applyProtection="1">
      <alignment horizontal="center" vertical="center"/>
      <protection locked="0"/>
    </xf>
    <xf numFmtId="49" fontId="18" fillId="0" borderId="4" xfId="0" applyNumberFormat="1" applyFont="1" applyBorder="1" applyAlignment="1" applyProtection="1">
      <alignment horizontal="center" vertical="center"/>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14" fontId="15" fillId="0" borderId="2" xfId="0" applyNumberFormat="1" applyFont="1" applyBorder="1" applyAlignment="1" applyProtection="1">
      <alignment horizontal="center" vertical="center"/>
      <protection locked="0"/>
    </xf>
    <xf numFmtId="14" fontId="15" fillId="0" borderId="4" xfId="0" applyNumberFormat="1" applyFont="1" applyBorder="1" applyAlignment="1" applyProtection="1">
      <alignment horizontal="center" vertical="center"/>
      <protection locked="0"/>
    </xf>
    <xf numFmtId="49" fontId="18" fillId="0" borderId="2" xfId="0" quotePrefix="1" applyNumberFormat="1" applyFont="1" applyBorder="1" applyAlignment="1" applyProtection="1">
      <alignment horizontal="left" vertical="top"/>
      <protection locked="0"/>
    </xf>
    <xf numFmtId="49" fontId="18" fillId="0" borderId="2" xfId="0" applyNumberFormat="1" applyFont="1" applyBorder="1" applyAlignment="1" applyProtection="1">
      <alignment horizontal="left" vertical="top"/>
      <protection locked="0"/>
    </xf>
    <xf numFmtId="49" fontId="10" fillId="0" borderId="2" xfId="0" quotePrefix="1" applyNumberFormat="1" applyFont="1" applyBorder="1" applyAlignment="1" applyProtection="1">
      <alignment horizontal="left" vertical="top"/>
      <protection locked="0"/>
    </xf>
    <xf numFmtId="49" fontId="10" fillId="0" borderId="3" xfId="0" applyNumberFormat="1" applyFont="1" applyBorder="1" applyAlignment="1" applyProtection="1">
      <alignment horizontal="left" vertical="top"/>
      <protection locked="0"/>
    </xf>
    <xf numFmtId="49" fontId="10" fillId="0" borderId="4" xfId="0" applyNumberFormat="1" applyFont="1" applyBorder="1" applyAlignment="1" applyProtection="1">
      <alignment horizontal="left" vertical="top"/>
      <protection locked="0"/>
    </xf>
    <xf numFmtId="49" fontId="10" fillId="0" borderId="2" xfId="0" quotePrefix="1" applyNumberFormat="1" applyFont="1" applyBorder="1" applyAlignment="1" applyProtection="1">
      <alignment horizontal="left" vertical="top" wrapText="1"/>
      <protection locked="0"/>
    </xf>
    <xf numFmtId="49" fontId="10" fillId="0" borderId="2" xfId="0" quotePrefix="1" applyNumberFormat="1" applyFont="1" applyBorder="1" applyAlignment="1">
      <alignment horizontal="left" vertical="top" wrapText="1"/>
    </xf>
    <xf numFmtId="49" fontId="10" fillId="0" borderId="3" xfId="0" applyNumberFormat="1" applyFont="1" applyBorder="1" applyAlignment="1">
      <alignment horizontal="left" vertical="top"/>
    </xf>
    <xf numFmtId="49" fontId="10" fillId="0" borderId="4" xfId="0" applyNumberFormat="1" applyFont="1" applyBorder="1" applyAlignment="1">
      <alignment horizontal="left" vertical="top"/>
    </xf>
    <xf numFmtId="49" fontId="18" fillId="0" borderId="1" xfId="0" applyNumberFormat="1" applyFont="1" applyBorder="1" applyAlignment="1" applyProtection="1">
      <alignment horizontal="left" vertical="center" wrapText="1"/>
      <protection locked="0"/>
    </xf>
    <xf numFmtId="49" fontId="18" fillId="0" borderId="1" xfId="0" applyNumberFormat="1" applyFont="1" applyBorder="1" applyAlignment="1" applyProtection="1">
      <alignment horizontal="left" vertical="center"/>
      <protection locked="0"/>
    </xf>
    <xf numFmtId="176" fontId="15" fillId="0" borderId="1" xfId="0" applyNumberFormat="1" applyFont="1" applyBorder="1" applyAlignment="1" applyProtection="1">
      <alignment horizontal="center" vertical="center" shrinkToFit="1"/>
      <protection locked="0"/>
    </xf>
    <xf numFmtId="177" fontId="15" fillId="0" borderId="1" xfId="0" applyNumberFormat="1" applyFont="1" applyBorder="1" applyAlignment="1" applyProtection="1">
      <alignment horizontal="center" vertical="center" shrinkToFit="1"/>
      <protection locked="0"/>
    </xf>
    <xf numFmtId="0" fontId="18" fillId="0" borderId="2" xfId="0" quotePrefix="1" applyFont="1" applyBorder="1" applyAlignment="1" applyProtection="1">
      <alignment horizontal="left" vertical="center"/>
      <protection locked="0"/>
    </xf>
    <xf numFmtId="0" fontId="18" fillId="0" borderId="3" xfId="0" applyFont="1" applyBorder="1" applyAlignment="1" applyProtection="1">
      <alignment horizontal="left" vertical="center"/>
      <protection locked="0"/>
    </xf>
    <xf numFmtId="0" fontId="18" fillId="0" borderId="4" xfId="0" applyFont="1" applyBorder="1" applyAlignment="1" applyProtection="1">
      <alignment horizontal="left" vertical="center"/>
      <protection locked="0"/>
    </xf>
    <xf numFmtId="0" fontId="13" fillId="0" borderId="2" xfId="0" applyFont="1" applyBorder="1" applyAlignment="1">
      <alignment horizontal="left" vertical="top" wrapText="1"/>
    </xf>
    <xf numFmtId="0" fontId="4" fillId="0" borderId="3" xfId="0" applyFont="1" applyBorder="1" applyAlignment="1">
      <alignment horizontal="left" vertical="top"/>
    </xf>
    <xf numFmtId="0" fontId="4" fillId="0" borderId="4" xfId="0" applyFont="1" applyBorder="1" applyAlignment="1">
      <alignment horizontal="left" vertical="top"/>
    </xf>
    <xf numFmtId="0" fontId="18" fillId="0" borderId="12" xfId="0" applyFont="1" applyBorder="1" applyAlignment="1" applyProtection="1">
      <alignment horizontal="left" vertical="top" wrapText="1"/>
      <protection locked="0"/>
    </xf>
    <xf numFmtId="0" fontId="18" fillId="0" borderId="5" xfId="0" applyFont="1" applyBorder="1" applyAlignment="1" applyProtection="1">
      <alignment horizontal="left" vertical="top" wrapText="1"/>
      <protection locked="0"/>
    </xf>
    <xf numFmtId="0" fontId="18" fillId="0" borderId="4" xfId="0" applyFont="1" applyBorder="1" applyAlignment="1" applyProtection="1">
      <alignment horizontal="left" vertical="top" wrapText="1"/>
      <protection locked="0"/>
    </xf>
    <xf numFmtId="0" fontId="8" fillId="0" borderId="2" xfId="0" applyFont="1" applyBorder="1" applyAlignment="1">
      <alignment horizontal="center" vertical="center" shrinkToFit="1"/>
    </xf>
    <xf numFmtId="0" fontId="8" fillId="0" borderId="3" xfId="0" applyFont="1" applyBorder="1" applyAlignment="1">
      <alignment horizontal="center" vertical="center" shrinkToFit="1"/>
    </xf>
    <xf numFmtId="0" fontId="8" fillId="0" borderId="4" xfId="0" applyFont="1" applyBorder="1" applyAlignment="1">
      <alignment horizontal="center" vertical="center" shrinkToFit="1"/>
    </xf>
    <xf numFmtId="0" fontId="8" fillId="0" borderId="7" xfId="0" applyFont="1" applyBorder="1" applyAlignment="1">
      <alignment horizontal="center" vertical="center" shrinkToFit="1"/>
    </xf>
    <xf numFmtId="0" fontId="8" fillId="0" borderId="8" xfId="0" applyFont="1" applyBorder="1" applyAlignment="1">
      <alignment horizontal="center" vertical="center" shrinkToFit="1"/>
    </xf>
    <xf numFmtId="0" fontId="8" fillId="0" borderId="9" xfId="0" applyFont="1" applyBorder="1" applyAlignment="1">
      <alignment horizontal="center" vertical="center" shrinkToFit="1"/>
    </xf>
    <xf numFmtId="0" fontId="47" fillId="0" borderId="4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41" xfId="0" applyFont="1" applyBorder="1" applyAlignment="1" applyProtection="1">
      <alignment horizontal="center" vertical="center"/>
      <protection locked="0"/>
    </xf>
    <xf numFmtId="0" fontId="11" fillId="0" borderId="4" xfId="0" applyFont="1" applyBorder="1" applyAlignment="1" applyProtection="1">
      <alignment horizontal="center" vertical="center"/>
      <protection locked="0"/>
    </xf>
    <xf numFmtId="0" fontId="18" fillId="0" borderId="2"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0" fillId="0" borderId="7" xfId="0" applyFont="1" applyBorder="1" applyAlignment="1">
      <alignment horizontal="center" vertical="center" shrinkToFit="1"/>
    </xf>
    <xf numFmtId="0" fontId="10" fillId="0" borderId="8" xfId="0" applyFont="1" applyBorder="1" applyAlignment="1">
      <alignment horizontal="center" vertical="center" shrinkToFit="1"/>
    </xf>
    <xf numFmtId="0" fontId="10" fillId="0" borderId="9" xfId="0" applyFont="1" applyBorder="1" applyAlignment="1">
      <alignment horizontal="center" vertical="center" shrinkToFit="1"/>
    </xf>
    <xf numFmtId="0" fontId="1" fillId="0" borderId="4" xfId="0" applyFont="1" applyBorder="1" applyAlignment="1" applyProtection="1">
      <alignment horizontal="center" vertical="center"/>
      <protection locked="0"/>
    </xf>
    <xf numFmtId="0" fontId="4" fillId="2" borderId="7" xfId="0" applyFont="1" applyFill="1" applyBorder="1" applyAlignment="1">
      <alignment horizontal="left" vertical="center"/>
    </xf>
    <xf numFmtId="0" fontId="4" fillId="2" borderId="8" xfId="0" applyFont="1" applyFill="1" applyBorder="1" applyAlignment="1">
      <alignment horizontal="left" vertical="center"/>
    </xf>
    <xf numFmtId="0" fontId="4" fillId="2" borderId="9" xfId="0" applyFont="1" applyFill="1" applyBorder="1" applyAlignment="1">
      <alignment horizontal="left" vertical="center"/>
    </xf>
    <xf numFmtId="0" fontId="4" fillId="2" borderId="12" xfId="0" applyFont="1" applyFill="1" applyBorder="1" applyAlignment="1">
      <alignment horizontal="left" vertical="center"/>
    </xf>
    <xf numFmtId="0" fontId="4" fillId="2" borderId="5" xfId="0" applyFont="1" applyFill="1" applyBorder="1" applyAlignment="1">
      <alignment horizontal="left" vertical="center"/>
    </xf>
    <xf numFmtId="0" fontId="4" fillId="2" borderId="18" xfId="0" applyFont="1" applyFill="1" applyBorder="1" applyAlignment="1">
      <alignment horizontal="left" vertical="center"/>
    </xf>
    <xf numFmtId="0" fontId="17" fillId="2" borderId="1" xfId="0" applyFont="1" applyFill="1" applyBorder="1" applyAlignment="1">
      <alignment horizontal="center" vertical="center" wrapText="1"/>
    </xf>
    <xf numFmtId="0" fontId="12" fillId="3" borderId="2" xfId="0" applyFont="1" applyFill="1" applyBorder="1" applyAlignment="1">
      <alignment horizontal="center" vertical="center" shrinkToFit="1"/>
    </xf>
    <xf numFmtId="0" fontId="12" fillId="3" borderId="4" xfId="0" applyFont="1" applyFill="1" applyBorder="1" applyAlignment="1">
      <alignment horizontal="center" vertical="center" shrinkToFit="1"/>
    </xf>
    <xf numFmtId="0" fontId="12" fillId="0" borderId="2" xfId="0" applyFont="1" applyBorder="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46" fillId="2" borderId="31" xfId="0" applyFont="1" applyFill="1" applyBorder="1" applyAlignment="1">
      <alignment horizontal="center" vertical="center"/>
    </xf>
    <xf numFmtId="0" fontId="49" fillId="0" borderId="30" xfId="0" applyFont="1" applyBorder="1" applyAlignment="1">
      <alignment horizontal="center" vertical="center"/>
    </xf>
    <xf numFmtId="0" fontId="49" fillId="0" borderId="31" xfId="0" applyFont="1" applyBorder="1" applyAlignment="1">
      <alignment horizontal="center" vertical="center"/>
    </xf>
    <xf numFmtId="0" fontId="49" fillId="0" borderId="32" xfId="0" applyFont="1" applyBorder="1" applyAlignment="1">
      <alignment horizontal="center" vertical="center"/>
    </xf>
    <xf numFmtId="0" fontId="18" fillId="0" borderId="0" xfId="0" applyFont="1" applyAlignment="1">
      <alignment horizontal="center" vertical="center"/>
    </xf>
    <xf numFmtId="0" fontId="15" fillId="0" borderId="6" xfId="0" applyFont="1" applyBorder="1" applyAlignment="1">
      <alignment horizontal="center" vertical="center" wrapText="1"/>
    </xf>
    <xf numFmtId="0" fontId="15" fillId="0" borderId="6" xfId="0" applyFont="1" applyBorder="1" applyAlignment="1">
      <alignment horizontal="center" vertical="center"/>
    </xf>
    <xf numFmtId="0" fontId="15" fillId="0" borderId="10" xfId="0" applyFont="1" applyBorder="1" applyAlignment="1">
      <alignment horizontal="center" vertical="center" wrapText="1"/>
    </xf>
    <xf numFmtId="0" fontId="15" fillId="0" borderId="10" xfId="0" applyFont="1" applyBorder="1" applyAlignment="1">
      <alignment horizontal="center" vertical="center"/>
    </xf>
    <xf numFmtId="0" fontId="15" fillId="0" borderId="11" xfId="0" applyFont="1" applyBorder="1" applyAlignment="1">
      <alignment horizontal="center" vertical="center" wrapText="1"/>
    </xf>
    <xf numFmtId="0" fontId="15" fillId="0" borderId="11" xfId="0" applyFont="1" applyBorder="1" applyAlignment="1">
      <alignment horizontal="center" vertical="center"/>
    </xf>
    <xf numFmtId="0" fontId="49" fillId="0" borderId="29" xfId="0" applyFont="1" applyBorder="1" applyAlignment="1">
      <alignment horizontal="center" vertical="center"/>
    </xf>
    <xf numFmtId="0" fontId="49" fillId="0" borderId="31" xfId="0" applyFont="1" applyBorder="1" applyAlignment="1" applyProtection="1">
      <alignment horizontal="center" vertical="center"/>
      <protection locked="0"/>
    </xf>
    <xf numFmtId="0" fontId="49" fillId="0" borderId="29" xfId="0" applyFont="1" applyBorder="1" applyAlignment="1" applyProtection="1">
      <alignment horizontal="center" vertical="center"/>
      <protection locked="0"/>
    </xf>
    <xf numFmtId="0" fontId="46" fillId="2" borderId="29" xfId="0" applyFont="1" applyFill="1" applyBorder="1" applyAlignment="1">
      <alignment horizontal="center" vertical="center"/>
    </xf>
    <xf numFmtId="0" fontId="49" fillId="0" borderId="1" xfId="0" applyFont="1" applyBorder="1" applyAlignment="1" applyProtection="1">
      <alignment horizontal="center" vertical="center"/>
      <protection locked="0"/>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49" fontId="49" fillId="0" borderId="1" xfId="0" applyNumberFormat="1" applyFont="1" applyBorder="1" applyAlignment="1" applyProtection="1">
      <alignment horizontal="center" vertical="center"/>
      <protection locked="0"/>
    </xf>
    <xf numFmtId="49" fontId="49" fillId="0" borderId="2" xfId="0" applyNumberFormat="1" applyFont="1" applyBorder="1" applyAlignment="1" applyProtection="1">
      <alignment horizontal="center" vertical="center"/>
      <protection locked="0"/>
    </xf>
    <xf numFmtId="49" fontId="49" fillId="0" borderId="3" xfId="0" applyNumberFormat="1" applyFont="1" applyBorder="1" applyAlignment="1" applyProtection="1">
      <alignment horizontal="center" vertical="center"/>
      <protection locked="0"/>
    </xf>
    <xf numFmtId="49" fontId="49" fillId="0" borderId="4" xfId="0" applyNumberFormat="1" applyFont="1" applyBorder="1" applyAlignment="1" applyProtection="1">
      <alignment horizontal="center" vertical="center"/>
      <protection locked="0"/>
    </xf>
    <xf numFmtId="49" fontId="18" fillId="0" borderId="2" xfId="0" quotePrefix="1" applyNumberFormat="1" applyFont="1" applyBorder="1" applyAlignment="1">
      <alignment horizontal="left" vertical="top"/>
    </xf>
    <xf numFmtId="0" fontId="15" fillId="0" borderId="3" xfId="0" applyFont="1" applyBorder="1" applyAlignment="1">
      <alignment horizontal="center" vertical="center" shrinkToFit="1"/>
    </xf>
    <xf numFmtId="0" fontId="23" fillId="0" borderId="12" xfId="0" applyFont="1" applyBorder="1" applyAlignment="1" applyProtection="1">
      <alignment horizontal="left" vertical="top" wrapText="1"/>
      <protection locked="0"/>
    </xf>
    <xf numFmtId="0" fontId="23" fillId="0" borderId="5" xfId="0" applyFont="1" applyBorder="1" applyAlignment="1" applyProtection="1">
      <alignment horizontal="left" vertical="top" wrapText="1"/>
      <protection locked="0"/>
    </xf>
    <xf numFmtId="189" fontId="57" fillId="0" borderId="2" xfId="0" applyNumberFormat="1" applyFont="1" applyBorder="1" applyAlignment="1" applyProtection="1">
      <alignment horizontal="center" vertical="center"/>
      <protection locked="0"/>
    </xf>
    <xf numFmtId="189" fontId="58" fillId="0" borderId="3" xfId="0" applyNumberFormat="1" applyFont="1" applyBorder="1" applyAlignment="1" applyProtection="1">
      <alignment horizontal="center" vertical="center"/>
      <protection locked="0"/>
    </xf>
    <xf numFmtId="189" fontId="58" fillId="0" borderId="4" xfId="0" applyNumberFormat="1" applyFont="1" applyBorder="1" applyAlignment="1" applyProtection="1">
      <alignment horizontal="center" vertical="center"/>
      <protection locked="0"/>
    </xf>
    <xf numFmtId="49" fontId="12" fillId="0" borderId="4" xfId="0" applyNumberFormat="1" applyFont="1" applyBorder="1" applyAlignment="1" applyProtection="1">
      <alignment horizontal="center" vertical="center" wrapText="1"/>
      <protection locked="0"/>
    </xf>
    <xf numFmtId="0" fontId="8" fillId="0" borderId="1" xfId="0" applyFont="1" applyBorder="1" applyAlignment="1">
      <alignment horizontal="center" vertical="center"/>
    </xf>
    <xf numFmtId="0" fontId="11" fillId="0" borderId="1" xfId="0" applyFont="1" applyBorder="1" applyAlignment="1">
      <alignment horizontal="center" vertical="center"/>
    </xf>
    <xf numFmtId="0" fontId="15" fillId="0" borderId="7"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0" xfId="0" applyFont="1" applyAlignment="1">
      <alignment horizontal="center" vertical="center" wrapText="1"/>
    </xf>
    <xf numFmtId="0" fontId="15" fillId="0" borderId="17"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8" xfId="0" applyFont="1" applyBorder="1" applyAlignment="1">
      <alignment horizontal="center" vertical="center" wrapText="1"/>
    </xf>
    <xf numFmtId="0" fontId="4" fillId="2" borderId="7" xfId="0" applyFont="1" applyFill="1" applyBorder="1" applyAlignment="1" applyProtection="1">
      <alignment horizontal="left" vertical="center" wrapText="1"/>
      <protection locked="0"/>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9" fillId="0" borderId="43" xfId="0" applyFont="1" applyBorder="1" applyAlignment="1" applyProtection="1">
      <alignment horizontal="center" vertical="center"/>
      <protection locked="0"/>
    </xf>
    <xf numFmtId="0" fontId="49" fillId="0" borderId="3" xfId="0" applyFont="1" applyBorder="1" applyAlignment="1" applyProtection="1">
      <alignment horizontal="center" vertical="center"/>
      <protection locked="0"/>
    </xf>
    <xf numFmtId="0" fontId="68" fillId="0" borderId="2" xfId="0" applyFont="1" applyBorder="1" applyAlignment="1" applyProtection="1">
      <alignment horizontal="center" vertical="center"/>
      <protection locked="0"/>
    </xf>
    <xf numFmtId="0" fontId="68" fillId="0" borderId="3" xfId="0" applyFont="1" applyBorder="1" applyAlignment="1" applyProtection="1">
      <alignment horizontal="center" vertical="center"/>
      <protection locked="0"/>
    </xf>
    <xf numFmtId="0" fontId="68" fillId="0" borderId="4" xfId="0" applyFont="1" applyBorder="1" applyAlignment="1" applyProtection="1">
      <alignment horizontal="center" vertical="center"/>
      <protection locked="0"/>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7" fillId="0" borderId="2" xfId="0" applyFont="1" applyBorder="1" applyAlignment="1">
      <alignment horizontal="center" vertical="center"/>
    </xf>
    <xf numFmtId="0" fontId="67" fillId="0" borderId="3" xfId="0" applyFont="1" applyBorder="1" applyAlignment="1">
      <alignment horizontal="center" vertical="center"/>
    </xf>
    <xf numFmtId="0" fontId="67" fillId="0" borderId="4" xfId="0" applyFont="1" applyBorder="1" applyAlignment="1">
      <alignment horizontal="center" vertical="center"/>
    </xf>
    <xf numFmtId="0" fontId="10" fillId="0" borderId="2" xfId="0" applyFont="1" applyBorder="1" applyAlignment="1">
      <alignment horizontal="center" vertical="center" shrinkToFit="1"/>
    </xf>
    <xf numFmtId="0" fontId="10" fillId="0" borderId="3" xfId="0" applyFont="1" applyBorder="1" applyAlignment="1">
      <alignment horizontal="center" vertical="center" shrinkToFit="1"/>
    </xf>
    <xf numFmtId="0" fontId="10" fillId="0" borderId="4" xfId="0" applyFont="1" applyBorder="1" applyAlignment="1">
      <alignment horizontal="center" vertical="center" shrinkToFit="1"/>
    </xf>
    <xf numFmtId="0" fontId="12" fillId="0" borderId="2" xfId="0" quotePrefix="1" applyFont="1" applyBorder="1" applyAlignment="1">
      <alignment horizontal="left" vertical="center"/>
    </xf>
    <xf numFmtId="0" fontId="18" fillId="0" borderId="2" xfId="0" quotePrefix="1" applyFont="1" applyBorder="1" applyAlignment="1">
      <alignment horizontal="left" vertical="center"/>
    </xf>
    <xf numFmtId="0" fontId="18" fillId="0" borderId="3" xfId="0" applyFont="1" applyBorder="1" applyAlignment="1">
      <alignment horizontal="left" vertical="center"/>
    </xf>
    <xf numFmtId="0" fontId="18" fillId="0" borderId="4" xfId="0" applyFont="1" applyBorder="1" applyAlignment="1">
      <alignment horizontal="left" vertical="center"/>
    </xf>
    <xf numFmtId="0" fontId="12" fillId="0" borderId="1" xfId="0" applyFont="1" applyBorder="1" applyAlignment="1">
      <alignment horizontal="center" vertical="center" shrinkToFit="1"/>
    </xf>
    <xf numFmtId="0" fontId="12" fillId="0" borderId="1" xfId="0" applyFont="1" applyBorder="1" applyAlignment="1">
      <alignment horizontal="center" vertical="center" wrapText="1"/>
    </xf>
    <xf numFmtId="0" fontId="18" fillId="0" borderId="2" xfId="0" applyFont="1" applyBorder="1" applyAlignment="1" applyProtection="1">
      <alignment horizontal="center" vertical="center" shrinkToFit="1"/>
      <protection locked="0"/>
    </xf>
    <xf numFmtId="0" fontId="18" fillId="0" borderId="3" xfId="0" applyFont="1" applyBorder="1" applyAlignment="1" applyProtection="1">
      <alignment horizontal="center" vertical="center" shrinkToFit="1"/>
      <protection locked="0"/>
    </xf>
    <xf numFmtId="0" fontId="18" fillId="0" borderId="4" xfId="0" applyFont="1" applyBorder="1" applyAlignment="1" applyProtection="1">
      <alignment horizontal="center" vertical="center" shrinkToFit="1"/>
      <protection locked="0"/>
    </xf>
    <xf numFmtId="49" fontId="10" fillId="0" borderId="2" xfId="0" quotePrefix="1" applyNumberFormat="1" applyFont="1" applyBorder="1" applyAlignment="1">
      <alignment horizontal="left" vertical="top"/>
    </xf>
    <xf numFmtId="49" fontId="18" fillId="0" borderId="3" xfId="0" quotePrefix="1" applyNumberFormat="1" applyFont="1" applyBorder="1" applyAlignment="1">
      <alignment horizontal="left" vertical="top" wrapText="1"/>
    </xf>
    <xf numFmtId="49" fontId="18" fillId="0" borderId="4" xfId="0" quotePrefix="1" applyNumberFormat="1" applyFont="1" applyBorder="1" applyAlignment="1">
      <alignment horizontal="left" vertical="top" wrapText="1"/>
    </xf>
    <xf numFmtId="49" fontId="18" fillId="0" borderId="2" xfId="0" applyNumberFormat="1" applyFont="1" applyBorder="1" applyAlignment="1">
      <alignment horizontal="left" vertical="top"/>
    </xf>
    <xf numFmtId="0" fontId="1" fillId="0" borderId="4" xfId="0" applyFont="1" applyBorder="1" applyAlignment="1">
      <alignment horizontal="center" vertical="center"/>
    </xf>
    <xf numFmtId="0" fontId="41" fillId="0" borderId="3" xfId="0" applyFont="1" applyBorder="1" applyAlignment="1" applyProtection="1">
      <alignment horizontal="left" vertical="center"/>
      <protection locked="0"/>
    </xf>
    <xf numFmtId="0" fontId="42" fillId="0" borderId="4" xfId="0" applyFont="1" applyBorder="1" applyAlignment="1" applyProtection="1">
      <alignment horizontal="left" vertical="center"/>
      <protection locked="0"/>
    </xf>
    <xf numFmtId="0" fontId="37" fillId="0" borderId="11" xfId="0" applyFont="1" applyBorder="1" applyAlignment="1">
      <alignment horizontal="center" vertical="center" wrapText="1"/>
    </xf>
    <xf numFmtId="0" fontId="37" fillId="0" borderId="11" xfId="0" applyFont="1" applyBorder="1" applyAlignment="1">
      <alignment horizontal="center" vertical="center"/>
    </xf>
    <xf numFmtId="0" fontId="37" fillId="0" borderId="6" xfId="0" applyFont="1" applyBorder="1" applyAlignment="1">
      <alignment horizontal="center" vertical="center" wrapText="1"/>
    </xf>
    <xf numFmtId="0" fontId="37" fillId="0" borderId="6" xfId="0" applyFont="1" applyBorder="1" applyAlignment="1">
      <alignment horizontal="center" vertical="center"/>
    </xf>
    <xf numFmtId="0" fontId="37" fillId="0" borderId="10" xfId="0" applyFont="1" applyBorder="1" applyAlignment="1">
      <alignment horizontal="center" vertical="center" wrapText="1"/>
    </xf>
    <xf numFmtId="0" fontId="37" fillId="0" borderId="10" xfId="0" applyFont="1" applyBorder="1" applyAlignment="1">
      <alignment horizontal="center" vertical="center"/>
    </xf>
    <xf numFmtId="0" fontId="37" fillId="0" borderId="16" xfId="0" applyFont="1" applyBorder="1" applyAlignment="1">
      <alignment horizontal="center" vertical="center" wrapText="1"/>
    </xf>
    <xf numFmtId="0" fontId="37" fillId="0" borderId="0" xfId="0" applyFont="1" applyAlignment="1">
      <alignment horizontal="center" vertical="center" wrapText="1"/>
    </xf>
    <xf numFmtId="0" fontId="37" fillId="0" borderId="17" xfId="0" applyFont="1" applyBorder="1" applyAlignment="1">
      <alignment horizontal="center" vertical="center" wrapText="1"/>
    </xf>
    <xf numFmtId="0" fontId="37" fillId="0" borderId="12"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18" xfId="0" applyFont="1" applyBorder="1" applyAlignment="1">
      <alignment horizontal="center" vertical="center" wrapText="1"/>
    </xf>
    <xf numFmtId="0" fontId="37" fillId="0" borderId="7" xfId="0" applyFont="1" applyBorder="1" applyAlignment="1">
      <alignment horizontal="center" vertical="center" wrapText="1"/>
    </xf>
    <xf numFmtId="0" fontId="37" fillId="0" borderId="8" xfId="0" applyFont="1" applyBorder="1" applyAlignment="1">
      <alignment horizontal="center" vertical="center" wrapText="1"/>
    </xf>
    <xf numFmtId="0" fontId="37" fillId="0" borderId="9" xfId="0" applyFont="1" applyBorder="1" applyAlignment="1">
      <alignment horizontal="center" vertical="center" wrapText="1"/>
    </xf>
    <xf numFmtId="0" fontId="39" fillId="0" borderId="10" xfId="0" applyFont="1" applyBorder="1" applyAlignment="1">
      <alignment horizontal="center" vertical="center" wrapText="1"/>
    </xf>
    <xf numFmtId="0" fontId="39" fillId="0" borderId="10" xfId="0" applyFont="1" applyBorder="1" applyAlignment="1">
      <alignment horizontal="center" vertical="center"/>
    </xf>
    <xf numFmtId="0" fontId="39" fillId="0" borderId="11" xfId="0" applyFont="1" applyBorder="1" applyAlignment="1">
      <alignment horizontal="center" vertical="center" wrapText="1"/>
    </xf>
    <xf numFmtId="0" fontId="39" fillId="0" borderId="11" xfId="0" applyFont="1" applyBorder="1" applyAlignment="1">
      <alignment horizontal="center" vertical="center"/>
    </xf>
    <xf numFmtId="0" fontId="4" fillId="2" borderId="16" xfId="0" applyFont="1" applyFill="1" applyBorder="1" applyAlignment="1" applyProtection="1">
      <alignment horizontal="left" vertical="center"/>
      <protection locked="0"/>
    </xf>
    <xf numFmtId="0" fontId="4" fillId="2" borderId="0" xfId="0" applyFont="1" applyFill="1" applyAlignment="1" applyProtection="1">
      <alignment horizontal="left" vertical="center"/>
      <protection locked="0"/>
    </xf>
    <xf numFmtId="0" fontId="4" fillId="2" borderId="17" xfId="0" applyFont="1" applyFill="1" applyBorder="1" applyAlignment="1" applyProtection="1">
      <alignment horizontal="left" vertical="center"/>
      <protection locked="0"/>
    </xf>
    <xf numFmtId="0" fontId="42" fillId="0" borderId="3"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4" fillId="2" borderId="16" xfId="0" applyFont="1" applyFill="1" applyBorder="1" applyAlignment="1">
      <alignment horizontal="left" vertical="center"/>
    </xf>
    <xf numFmtId="0" fontId="4" fillId="2" borderId="0" xfId="0" applyFont="1" applyFill="1" applyAlignment="1">
      <alignment horizontal="left" vertical="center"/>
    </xf>
    <xf numFmtId="0" fontId="4" fillId="2" borderId="17" xfId="0" applyFont="1" applyFill="1" applyBorder="1" applyAlignment="1">
      <alignment horizontal="left" vertical="center"/>
    </xf>
    <xf numFmtId="192" fontId="18" fillId="0" borderId="2" xfId="0" applyNumberFormat="1" applyFont="1" applyBorder="1" applyAlignment="1" applyProtection="1">
      <alignment horizontal="center" vertical="center"/>
      <protection locked="0"/>
    </xf>
    <xf numFmtId="192" fontId="18" fillId="0" borderId="4" xfId="0" applyNumberFormat="1" applyFont="1" applyBorder="1" applyAlignment="1" applyProtection="1">
      <alignment horizontal="center" vertical="center"/>
      <protection locked="0"/>
    </xf>
    <xf numFmtId="0" fontId="9" fillId="2" borderId="2" xfId="0" applyFont="1" applyFill="1" applyBorder="1" applyAlignment="1">
      <alignment horizontal="center" vertical="center" shrinkToFit="1"/>
    </xf>
    <xf numFmtId="0" fontId="9" fillId="2" borderId="4" xfId="0" applyFont="1" applyFill="1" applyBorder="1" applyAlignment="1">
      <alignment horizontal="center" vertical="center" shrinkToFit="1"/>
    </xf>
    <xf numFmtId="0" fontId="12" fillId="0" borderId="8" xfId="0" applyFont="1" applyBorder="1" applyAlignment="1" applyProtection="1">
      <alignment horizontal="left" vertical="center"/>
      <protection locked="0"/>
    </xf>
    <xf numFmtId="0" fontId="12" fillId="0" borderId="9" xfId="0" applyFont="1" applyBorder="1" applyAlignment="1" applyProtection="1">
      <alignment horizontal="left" vertical="center"/>
      <protection locked="0"/>
    </xf>
    <xf numFmtId="0" fontId="12" fillId="0" borderId="0" xfId="0" applyFont="1" applyAlignment="1" applyProtection="1">
      <alignment horizontal="left" vertical="center"/>
      <protection locked="0"/>
    </xf>
    <xf numFmtId="0" fontId="12" fillId="0" borderId="17" xfId="0" applyFont="1" applyBorder="1" applyAlignment="1" applyProtection="1">
      <alignment horizontal="left" vertical="center"/>
      <protection locked="0"/>
    </xf>
    <xf numFmtId="0" fontId="12" fillId="0" borderId="5" xfId="0" applyFont="1" applyBorder="1" applyAlignment="1" applyProtection="1">
      <alignment horizontal="left" vertical="center"/>
      <protection locked="0"/>
    </xf>
    <xf numFmtId="0" fontId="12" fillId="0" borderId="18" xfId="0" applyFont="1" applyBorder="1" applyAlignment="1" applyProtection="1">
      <alignment horizontal="left" vertical="center"/>
      <protection locked="0"/>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8" fillId="0" borderId="2" xfId="0" applyFont="1" applyBorder="1" applyAlignment="1">
      <alignment horizontal="left" vertical="center"/>
    </xf>
    <xf numFmtId="49" fontId="18" fillId="0" borderId="2" xfId="0" quotePrefix="1" applyNumberFormat="1" applyFont="1" applyBorder="1" applyAlignment="1">
      <alignment horizontal="center" vertical="center"/>
    </xf>
    <xf numFmtId="0" fontId="6" fillId="2" borderId="1" xfId="0" applyFont="1" applyFill="1" applyBorder="1" applyAlignment="1">
      <alignment horizontal="center" vertical="center"/>
    </xf>
    <xf numFmtId="0" fontId="34" fillId="0" borderId="2"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4"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6" xfId="0" applyFont="1" applyBorder="1" applyAlignment="1">
      <alignment horizontal="center" vertical="center"/>
    </xf>
    <xf numFmtId="0" fontId="29" fillId="0" borderId="10" xfId="0" applyFont="1" applyBorder="1" applyAlignment="1">
      <alignment horizontal="center" vertical="center" wrapText="1"/>
    </xf>
    <xf numFmtId="0" fontId="29" fillId="0" borderId="10" xfId="0" applyFont="1" applyBorder="1" applyAlignment="1">
      <alignment horizontal="center" vertical="center"/>
    </xf>
    <xf numFmtId="0" fontId="29" fillId="0" borderId="11" xfId="0" applyFont="1" applyBorder="1" applyAlignment="1">
      <alignment horizontal="center" vertical="center" wrapText="1"/>
    </xf>
    <xf numFmtId="0" fontId="29" fillId="0" borderId="11" xfId="0" applyFont="1" applyBorder="1" applyAlignment="1">
      <alignment horizontal="center" vertical="center"/>
    </xf>
    <xf numFmtId="49" fontId="18" fillId="0" borderId="2" xfId="0" quotePrefix="1" applyNumberFormat="1" applyFont="1" applyBorder="1" applyAlignment="1" applyProtection="1">
      <alignment horizontal="center" vertical="center"/>
      <protection locked="0"/>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184" fontId="12" fillId="0" borderId="2" xfId="0" applyNumberFormat="1" applyFont="1" applyBorder="1" applyAlignment="1" applyProtection="1">
      <alignment horizontal="center" vertical="center"/>
      <protection locked="0"/>
    </xf>
    <xf numFmtId="49" fontId="18" fillId="0" borderId="2" xfId="0" quotePrefix="1" applyNumberFormat="1" applyFont="1" applyBorder="1" applyAlignment="1">
      <alignment horizontal="left" vertical="center"/>
    </xf>
    <xf numFmtId="49" fontId="18" fillId="0" borderId="1" xfId="0" applyNumberFormat="1" applyFont="1" applyBorder="1" applyAlignment="1">
      <alignment horizontal="center" vertical="center"/>
    </xf>
  </cellXfs>
  <cellStyles count="1">
    <cellStyle name="표준" xfId="0" builtinId="0"/>
  </cellStyles>
  <dxfs count="7">
    <dxf>
      <font>
        <b/>
        <i val="0"/>
        <color theme="1"/>
      </font>
    </dxf>
    <dxf>
      <font>
        <b/>
        <i val="0"/>
        <color theme="1"/>
      </font>
    </dxf>
    <dxf>
      <font>
        <b/>
        <i val="0"/>
        <color theme="1"/>
      </font>
    </dxf>
    <dxf>
      <font>
        <b/>
        <i val="0"/>
        <color theme="1"/>
      </font>
    </dxf>
    <dxf>
      <font>
        <b/>
        <i val="0"/>
        <color theme="1"/>
      </font>
    </dxf>
    <dxf>
      <font>
        <b/>
        <i val="0"/>
        <color theme="1"/>
      </font>
    </dxf>
    <dxf>
      <font>
        <b/>
        <i val="0"/>
        <color theme="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22/11/relationships/FeaturePropertyBag" Target="featurePropertyBag/feature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fmlaLink="$G$5" lockText="1" noThreeD="1"/>
</file>

<file path=xl/ctrlProps/ctrlProp2.xml><?xml version="1.0" encoding="utf-8"?>
<formControlPr xmlns="http://schemas.microsoft.com/office/spreadsheetml/2009/9/main" objectType="CheckBox" fmlaLink="$G$6" lockText="1" noThreeD="1"/>
</file>

<file path=xl/ctrlProps/ctrlProp3.xml><?xml version="1.0" encoding="utf-8"?>
<formControlPr xmlns="http://schemas.microsoft.com/office/spreadsheetml/2009/9/main" objectType="CheckBox" fmlaLink="$G$7" lockText="1" noThreeD="1"/>
</file>

<file path=xl/ctrlProps/ctrlProp4.xml><?xml version="1.0" encoding="utf-8"?>
<formControlPr xmlns="http://schemas.microsoft.com/office/spreadsheetml/2009/9/main" objectType="CheckBox" fmlaLink="$G$8" lockText="1" noThreeD="1"/>
</file>

<file path=xl/ctrlProps/ctrlProp5.xml><?xml version="1.0" encoding="utf-8"?>
<formControlPr xmlns="http://schemas.microsoft.com/office/spreadsheetml/2009/9/main" objectType="CheckBox" fmlaLink="$G$9" lockText="1" noThreeD="1"/>
</file>

<file path=xl/ctrlProps/ctrlProp6.xml><?xml version="1.0" encoding="utf-8"?>
<formControlPr xmlns="http://schemas.microsoft.com/office/spreadsheetml/2009/9/main" objectType="CheckBox" fmlaLink="$G$10" lockText="1" noThreeD="1"/>
</file>

<file path=xl/ctrlProps/ctrlProp7.xml><?xml version="1.0" encoding="utf-8"?>
<formControlPr xmlns="http://schemas.microsoft.com/office/spreadsheetml/2009/9/main" objectType="CheckBox" fmlaLink="$G$11" lockText="1" noThreeD="1"/>
</file>

<file path=xl/ctrlProps/ctrlProp8.xml><?xml version="1.0" encoding="utf-8"?>
<formControlPr xmlns="http://schemas.microsoft.com/office/spreadsheetml/2009/9/main" objectType="CheckBox" fmlaLink="$G$12" lockText="1" noThreeD="1"/>
</file>

<file path=xl/ctrlProps/ctrlProp9.xml><?xml version="1.0" encoding="utf-8"?>
<formControlPr xmlns="http://schemas.microsoft.com/office/spreadsheetml/2009/9/main" objectType="CheckBox" fmlaLink="$G$13" lockText="1" noThreeD="1"/>
</file>

<file path=xl/ctrlProps/ctrlProp10.xml><?xml version="1.0" encoding="utf-8"?>
<formControlPr xmlns="http://schemas.microsoft.com/office/spreadsheetml/2009/9/main" objectType="CheckBox" fmlaLink="$C$13" lockText="1" noThreeD="1"/>
</file>

<file path=xl/ctrlProps/ctrlProp11.xml><?xml version="1.0" encoding="utf-8"?>
<formControlPr xmlns="http://schemas.microsoft.com/office/spreadsheetml/2009/9/main" objectType="CheckBox" fmlaLink="$C$14" lockText="1" noThreeD="1"/>
</file>

<file path=xl/ctrlProps/ctrlProp12.xml><?xml version="1.0" encoding="utf-8"?>
<formControlPr xmlns="http://schemas.microsoft.com/office/spreadsheetml/2009/9/main" objectType="CheckBox" fmlaLink="$C$15" lockText="1" noThreeD="1"/>
</file>

<file path=xl/ctrlProps/ctrlProp13.xml><?xml version="1.0" encoding="utf-8"?>
<formControlPr xmlns="http://schemas.microsoft.com/office/spreadsheetml/2009/9/main" objectType="CheckBox" fmlaLink="$C$16" lockText="1" noThreeD="1"/>
</file>

<file path=xl/ctrlProps/ctrlProp14.xml><?xml version="1.0" encoding="utf-8"?>
<formControlPr xmlns="http://schemas.microsoft.com/office/spreadsheetml/2009/9/main" objectType="CheckBox" fmlaLink="$C$17" lockText="1" noThreeD="1"/>
</file>

<file path=xl/ctrlProps/ctrlProp15.xml><?xml version="1.0" encoding="utf-8"?>
<formControlPr xmlns="http://schemas.microsoft.com/office/spreadsheetml/2009/9/main" objectType="CheckBox" fmlaLink="$C$18" lockText="1" noThreeD="1"/>
</file>

<file path=xl/ctrlProps/ctrlProp16.xml><?xml version="1.0" encoding="utf-8"?>
<formControlPr xmlns="http://schemas.microsoft.com/office/spreadsheetml/2009/9/main" objectType="CheckBox" fmlaLink="$C$19" lockText="1" noThreeD="1"/>
</file>

<file path=xl/ctrlProps/ctrlProp17.xml><?xml version="1.0" encoding="utf-8"?>
<formControlPr xmlns="http://schemas.microsoft.com/office/spreadsheetml/2009/9/main" objectType="CheckBox" fmlaLink="$C$20" lockText="1" noThreeD="1"/>
</file>

<file path=xl/ctrlProps/ctrlProp18.xml><?xml version="1.0" encoding="utf-8"?>
<formControlPr xmlns="http://schemas.microsoft.com/office/spreadsheetml/2009/9/main" objectType="CheckBox" fmlaLink="$C$21" lockText="1" noThreeD="1"/>
</file>

<file path=xl/ctrlProps/ctrlProp19.xml><?xml version="1.0" encoding="utf-8"?>
<formControlPr xmlns="http://schemas.microsoft.com/office/spreadsheetml/2009/9/main" objectType="CheckBox" fmlaLink="$C$22" lockText="1" noThreeD="1"/>
</file>

<file path=xl/ctrlProps/ctrlProp20.xml><?xml version="1.0" encoding="utf-8"?>
<formControlPr xmlns="http://schemas.microsoft.com/office/spreadsheetml/2009/9/main" objectType="CheckBox" fmlaLink="$C$23" lockText="1" noThreeD="1"/>
</file>

<file path=xl/ctrlProps/ctrlProp21.xml><?xml version="1.0" encoding="utf-8"?>
<formControlPr xmlns="http://schemas.microsoft.com/office/spreadsheetml/2009/9/main" objectType="CheckBox" fmlaLink="$C$24" lockText="1" noThreeD="1"/>
</file>

<file path=xl/ctrlProps/ctrlProp22.xml><?xml version="1.0" encoding="utf-8"?>
<formControlPr xmlns="http://schemas.microsoft.com/office/spreadsheetml/2009/9/main" objectType="CheckBox" fmlaLink="$C$25" lockText="1" noThreeD="1"/>
</file>

<file path=xl/ctrlProps/ctrlProp23.xml><?xml version="1.0" encoding="utf-8"?>
<formControlPr xmlns="http://schemas.microsoft.com/office/spreadsheetml/2009/9/main" objectType="CheckBox" fmlaLink="$C$13" lockText="1" noThreeD="1"/>
</file>

<file path=xl/ctrlProps/ctrlProp24.xml><?xml version="1.0" encoding="utf-8"?>
<formControlPr xmlns="http://schemas.microsoft.com/office/spreadsheetml/2009/9/main" objectType="CheckBox" fmlaLink="$C$14" lockText="1" noThreeD="1"/>
</file>

<file path=xl/ctrlProps/ctrlProp25.xml><?xml version="1.0" encoding="utf-8"?>
<formControlPr xmlns="http://schemas.microsoft.com/office/spreadsheetml/2009/9/main" objectType="CheckBox" fmlaLink="$C$15" lockText="1" noThreeD="1"/>
</file>

<file path=xl/ctrlProps/ctrlProp26.xml><?xml version="1.0" encoding="utf-8"?>
<formControlPr xmlns="http://schemas.microsoft.com/office/spreadsheetml/2009/9/main" objectType="CheckBox" fmlaLink="$C$16" lockText="1" noThreeD="1"/>
</file>

<file path=xl/ctrlProps/ctrlProp27.xml><?xml version="1.0" encoding="utf-8"?>
<formControlPr xmlns="http://schemas.microsoft.com/office/spreadsheetml/2009/9/main" objectType="CheckBox" fmlaLink="$C$19" lockText="1" noThreeD="1"/>
</file>

<file path=xl/ctrlProps/ctrlProp28.xml><?xml version="1.0" encoding="utf-8"?>
<formControlPr xmlns="http://schemas.microsoft.com/office/spreadsheetml/2009/9/main" objectType="CheckBox" fmlaLink="$C$20" lockText="1" noThreeD="1"/>
</file>

<file path=xl/ctrlProps/ctrlProp29.xml><?xml version="1.0" encoding="utf-8"?>
<formControlPr xmlns="http://schemas.microsoft.com/office/spreadsheetml/2009/9/main" objectType="CheckBox" fmlaLink="$C$21" lockText="1" noThreeD="1"/>
</file>

<file path=xl/ctrlProps/ctrlProp30.xml><?xml version="1.0" encoding="utf-8"?>
<formControlPr xmlns="http://schemas.microsoft.com/office/spreadsheetml/2009/9/main" objectType="CheckBox" fmlaLink="$C$22" lockText="1" noThreeD="1"/>
</file>

<file path=xl/ctrlProps/ctrlProp31.xml><?xml version="1.0" encoding="utf-8"?>
<formControlPr xmlns="http://schemas.microsoft.com/office/spreadsheetml/2009/9/main" objectType="CheckBox" fmlaLink="$C$23" lockText="1" noThreeD="1"/>
</file>

<file path=xl/ctrlProps/ctrlProp32.xml><?xml version="1.0" encoding="utf-8"?>
<formControlPr xmlns="http://schemas.microsoft.com/office/spreadsheetml/2009/9/main" objectType="CheckBox" fmlaLink="$C$24" lockText="1" noThreeD="1"/>
</file>

<file path=xl/ctrlProps/ctrlProp33.xml><?xml version="1.0" encoding="utf-8"?>
<formControlPr xmlns="http://schemas.microsoft.com/office/spreadsheetml/2009/9/main" objectType="CheckBox" fmlaLink="$C$25" lockText="1" noThreeD="1"/>
</file>

<file path=xl/ctrlProps/ctrlProp34.xml><?xml version="1.0" encoding="utf-8"?>
<formControlPr xmlns="http://schemas.microsoft.com/office/spreadsheetml/2009/9/main" objectType="CheckBox" fmlaLink="$C$26" lockText="1" noThreeD="1"/>
</file>

<file path=xl/ctrlProps/ctrlProp35.xml><?xml version="1.0" encoding="utf-8"?>
<formControlPr xmlns="http://schemas.microsoft.com/office/spreadsheetml/2009/9/main" objectType="CheckBox" fmlaLink="$C$17" lockText="1" noThreeD="1"/>
</file>

<file path=xl/ctrlProps/ctrlProp36.xml><?xml version="1.0" encoding="utf-8"?>
<formControlPr xmlns="http://schemas.microsoft.com/office/spreadsheetml/2009/9/main" objectType="CheckBox" fmlaLink="$C$18" lockText="1" noThreeD="1"/>
</file>

<file path=xl/ctrlProps/ctrlProp37.xml><?xml version="1.0" encoding="utf-8"?>
<formControlPr xmlns="http://schemas.microsoft.com/office/spreadsheetml/2009/9/main" objectType="CheckBox" fmlaLink="$C$13" lockText="1" noThreeD="1"/>
</file>

<file path=xl/ctrlProps/ctrlProp38.xml><?xml version="1.0" encoding="utf-8"?>
<formControlPr xmlns="http://schemas.microsoft.com/office/spreadsheetml/2009/9/main" objectType="CheckBox" fmlaLink="$C$14" lockText="1" noThreeD="1"/>
</file>

<file path=xl/ctrlProps/ctrlProp39.xml><?xml version="1.0" encoding="utf-8"?>
<formControlPr xmlns="http://schemas.microsoft.com/office/spreadsheetml/2009/9/main" objectType="CheckBox" fmlaLink="$C$15" lockText="1" noThreeD="1"/>
</file>

<file path=xl/ctrlProps/ctrlProp40.xml><?xml version="1.0" encoding="utf-8"?>
<formControlPr xmlns="http://schemas.microsoft.com/office/spreadsheetml/2009/9/main" objectType="CheckBox" fmlaLink="$C$16" lockText="1" noThreeD="1"/>
</file>

<file path=xl/ctrlProps/ctrlProp41.xml><?xml version="1.0" encoding="utf-8"?>
<formControlPr xmlns="http://schemas.microsoft.com/office/spreadsheetml/2009/9/main" objectType="CheckBox" fmlaLink="$C$17" lockText="1" noThreeD="1"/>
</file>

<file path=xl/ctrlProps/ctrlProp42.xml><?xml version="1.0" encoding="utf-8"?>
<formControlPr xmlns="http://schemas.microsoft.com/office/spreadsheetml/2009/9/main" objectType="CheckBox" fmlaLink="$C$18" lockText="1" noThreeD="1"/>
</file>

<file path=xl/ctrlProps/ctrlProp43.xml><?xml version="1.0" encoding="utf-8"?>
<formControlPr xmlns="http://schemas.microsoft.com/office/spreadsheetml/2009/9/main" objectType="CheckBox" fmlaLink="$C$19" lockText="1" noThreeD="1"/>
</file>

<file path=xl/ctrlProps/ctrlProp44.xml><?xml version="1.0" encoding="utf-8"?>
<formControlPr xmlns="http://schemas.microsoft.com/office/spreadsheetml/2009/9/main" objectType="CheckBox" fmlaLink="$C$20" lockText="1" noThreeD="1"/>
</file>

<file path=xl/ctrlProps/ctrlProp45.xml><?xml version="1.0" encoding="utf-8"?>
<formControlPr xmlns="http://schemas.microsoft.com/office/spreadsheetml/2009/9/main" objectType="CheckBox" fmlaLink="$C$21" lockText="1" noThreeD="1"/>
</file>

<file path=xl/ctrlProps/ctrlProp46.xml><?xml version="1.0" encoding="utf-8"?>
<formControlPr xmlns="http://schemas.microsoft.com/office/spreadsheetml/2009/9/main" objectType="CheckBox" fmlaLink="$C$22" lockText="1" noThreeD="1"/>
</file>

<file path=xl/ctrlProps/ctrlProp47.xml><?xml version="1.0" encoding="utf-8"?>
<formControlPr xmlns="http://schemas.microsoft.com/office/spreadsheetml/2009/9/main" objectType="CheckBox" fmlaLink="$C$23" lockText="1" noThreeD="1"/>
</file>

<file path=xl/ctrlProps/ctrlProp48.xml><?xml version="1.0" encoding="utf-8"?>
<formControlPr xmlns="http://schemas.microsoft.com/office/spreadsheetml/2009/9/main" objectType="CheckBox" fmlaLink="$C$13" lockText="1" noThreeD="1"/>
</file>

<file path=xl/ctrlProps/ctrlProp49.xml><?xml version="1.0" encoding="utf-8"?>
<formControlPr xmlns="http://schemas.microsoft.com/office/spreadsheetml/2009/9/main" objectType="CheckBox" fmlaLink="$C$14" lockText="1" noThreeD="1"/>
</file>

<file path=xl/ctrlProps/ctrlProp50.xml><?xml version="1.0" encoding="utf-8"?>
<formControlPr xmlns="http://schemas.microsoft.com/office/spreadsheetml/2009/9/main" objectType="CheckBox" fmlaLink="$C$16" lockText="1" noThreeD="1"/>
</file>

<file path=xl/ctrlProps/ctrlProp51.xml><?xml version="1.0" encoding="utf-8"?>
<formControlPr xmlns="http://schemas.microsoft.com/office/spreadsheetml/2009/9/main" objectType="CheckBox" fmlaLink="$C$17" lockText="1" noThreeD="1"/>
</file>

<file path=xl/ctrlProps/ctrlProp52.xml><?xml version="1.0" encoding="utf-8"?>
<formControlPr xmlns="http://schemas.microsoft.com/office/spreadsheetml/2009/9/main" objectType="CheckBox" fmlaLink="$C$18" lockText="1" noThreeD="1"/>
</file>

<file path=xl/ctrlProps/ctrlProp53.xml><?xml version="1.0" encoding="utf-8"?>
<formControlPr xmlns="http://schemas.microsoft.com/office/spreadsheetml/2009/9/main" objectType="CheckBox" fmlaLink="$C$19" lockText="1" noThreeD="1"/>
</file>

<file path=xl/ctrlProps/ctrlProp54.xml><?xml version="1.0" encoding="utf-8"?>
<formControlPr xmlns="http://schemas.microsoft.com/office/spreadsheetml/2009/9/main" objectType="CheckBox" fmlaLink="$C$20" lockText="1" noThreeD="1"/>
</file>

<file path=xl/ctrlProps/ctrlProp55.xml><?xml version="1.0" encoding="utf-8"?>
<formControlPr xmlns="http://schemas.microsoft.com/office/spreadsheetml/2009/9/main" objectType="CheckBox" fmlaLink="$C$21" lockText="1" noThreeD="1"/>
</file>

<file path=xl/ctrlProps/ctrlProp56.xml><?xml version="1.0" encoding="utf-8"?>
<formControlPr xmlns="http://schemas.microsoft.com/office/spreadsheetml/2009/9/main" objectType="CheckBox" fmlaLink="$C$22" lockText="1" noThreeD="1"/>
</file>

<file path=xl/ctrlProps/ctrlProp57.xml><?xml version="1.0" encoding="utf-8"?>
<formControlPr xmlns="http://schemas.microsoft.com/office/spreadsheetml/2009/9/main" objectType="CheckBox" fmlaLink="$C$23" lockText="1" noThreeD="1"/>
</file>

<file path=xl/ctrlProps/ctrlProp58.xml><?xml version="1.0" encoding="utf-8"?>
<formControlPr xmlns="http://schemas.microsoft.com/office/spreadsheetml/2009/9/main" objectType="CheckBox" fmlaLink="$C$24" lockText="1" noThreeD="1"/>
</file>

<file path=xl/ctrlProps/ctrlProp59.xml><?xml version="1.0" encoding="utf-8"?>
<formControlPr xmlns="http://schemas.microsoft.com/office/spreadsheetml/2009/9/main" objectType="CheckBox" fmlaLink="$C$15" lockText="1" noThreeD="1"/>
</file>

<file path=xl/ctrlProps/ctrlProp60.xml><?xml version="1.0" encoding="utf-8"?>
<formControlPr xmlns="http://schemas.microsoft.com/office/spreadsheetml/2009/9/main" objectType="CheckBox" fmlaLink="$C$13" lockText="1" noThreeD="1"/>
</file>

<file path=xl/ctrlProps/ctrlProp61.xml><?xml version="1.0" encoding="utf-8"?>
<formControlPr xmlns="http://schemas.microsoft.com/office/spreadsheetml/2009/9/main" objectType="CheckBox" fmlaLink="$C$14" lockText="1" noThreeD="1"/>
</file>

<file path=xl/ctrlProps/ctrlProp62.xml><?xml version="1.0" encoding="utf-8"?>
<formControlPr xmlns="http://schemas.microsoft.com/office/spreadsheetml/2009/9/main" objectType="CheckBox" fmlaLink="$C$15" lockText="1" noThreeD="1"/>
</file>

<file path=xl/ctrlProps/ctrlProp63.xml><?xml version="1.0" encoding="utf-8"?>
<formControlPr xmlns="http://schemas.microsoft.com/office/spreadsheetml/2009/9/main" objectType="CheckBox" fmlaLink="$C$16" lockText="1" noThreeD="1"/>
</file>

<file path=xl/ctrlProps/ctrlProp64.xml><?xml version="1.0" encoding="utf-8"?>
<formControlPr xmlns="http://schemas.microsoft.com/office/spreadsheetml/2009/9/main" objectType="CheckBox" fmlaLink="$C$19" lockText="1" noThreeD="1"/>
</file>

<file path=xl/ctrlProps/ctrlProp65.xml><?xml version="1.0" encoding="utf-8"?>
<formControlPr xmlns="http://schemas.microsoft.com/office/spreadsheetml/2009/9/main" objectType="CheckBox" fmlaLink="$C$20" lockText="1" noThreeD="1"/>
</file>

<file path=xl/ctrlProps/ctrlProp66.xml><?xml version="1.0" encoding="utf-8"?>
<formControlPr xmlns="http://schemas.microsoft.com/office/spreadsheetml/2009/9/main" objectType="CheckBox" fmlaLink="$C$21" lockText="1" noThreeD="1"/>
</file>

<file path=xl/ctrlProps/ctrlProp67.xml><?xml version="1.0" encoding="utf-8"?>
<formControlPr xmlns="http://schemas.microsoft.com/office/spreadsheetml/2009/9/main" objectType="CheckBox" fmlaLink="$C$22" lockText="1" noThreeD="1"/>
</file>

<file path=xl/ctrlProps/ctrlProp68.xml><?xml version="1.0" encoding="utf-8"?>
<formControlPr xmlns="http://schemas.microsoft.com/office/spreadsheetml/2009/9/main" objectType="CheckBox" fmlaLink="$C$23" lockText="1" noThreeD="1"/>
</file>

<file path=xl/ctrlProps/ctrlProp69.xml><?xml version="1.0" encoding="utf-8"?>
<formControlPr xmlns="http://schemas.microsoft.com/office/spreadsheetml/2009/9/main" objectType="CheckBox" fmlaLink="$C$24" lockText="1" noThreeD="1"/>
</file>

<file path=xl/ctrlProps/ctrlProp70.xml><?xml version="1.0" encoding="utf-8"?>
<formControlPr xmlns="http://schemas.microsoft.com/office/spreadsheetml/2009/9/main" objectType="CheckBox" fmlaLink="$C$25" lockText="1" noThreeD="1"/>
</file>

<file path=xl/ctrlProps/ctrlProp71.xml><?xml version="1.0" encoding="utf-8"?>
<formControlPr xmlns="http://schemas.microsoft.com/office/spreadsheetml/2009/9/main" objectType="CheckBox" fmlaLink="$C$17" lockText="1" noThreeD="1"/>
</file>

<file path=xl/ctrlProps/ctrlProp72.xml><?xml version="1.0" encoding="utf-8"?>
<formControlPr xmlns="http://schemas.microsoft.com/office/spreadsheetml/2009/9/main" objectType="CheckBox" fmlaLink="$C$18" lockText="1" noThreeD="1"/>
</file>

<file path=xl/ctrlProps/ctrlProp73.xml><?xml version="1.0" encoding="utf-8"?>
<formControlPr xmlns="http://schemas.microsoft.com/office/spreadsheetml/2009/9/main" objectType="CheckBox" fmlaLink="$C$13" lockText="1" noThreeD="1"/>
</file>

<file path=xl/ctrlProps/ctrlProp74.xml><?xml version="1.0" encoding="utf-8"?>
<formControlPr xmlns="http://schemas.microsoft.com/office/spreadsheetml/2009/9/main" objectType="CheckBox" fmlaLink="$C$14" lockText="1" noThreeD="1"/>
</file>

<file path=xl/ctrlProps/ctrlProp75.xml><?xml version="1.0" encoding="utf-8"?>
<formControlPr xmlns="http://schemas.microsoft.com/office/spreadsheetml/2009/9/main" objectType="CheckBox" fmlaLink="$C$15" lockText="1" noThreeD="1"/>
</file>

<file path=xl/ctrlProps/ctrlProp76.xml><?xml version="1.0" encoding="utf-8"?>
<formControlPr xmlns="http://schemas.microsoft.com/office/spreadsheetml/2009/9/main" objectType="CheckBox" fmlaLink="$C$18" lockText="1" noThreeD="1"/>
</file>

<file path=xl/ctrlProps/ctrlProp77.xml><?xml version="1.0" encoding="utf-8"?>
<formControlPr xmlns="http://schemas.microsoft.com/office/spreadsheetml/2009/9/main" objectType="CheckBox" fmlaLink="$C$19" lockText="1" noThreeD="1"/>
</file>

<file path=xl/ctrlProps/ctrlProp78.xml><?xml version="1.0" encoding="utf-8"?>
<formControlPr xmlns="http://schemas.microsoft.com/office/spreadsheetml/2009/9/main" objectType="CheckBox" fmlaLink="$C$20" lockText="1" noThreeD="1"/>
</file>

<file path=xl/ctrlProps/ctrlProp79.xml><?xml version="1.0" encoding="utf-8"?>
<formControlPr xmlns="http://schemas.microsoft.com/office/spreadsheetml/2009/9/main" objectType="CheckBox" fmlaLink="$C$21" lockText="1" noThreeD="1"/>
</file>

<file path=xl/ctrlProps/ctrlProp80.xml><?xml version="1.0" encoding="utf-8"?>
<formControlPr xmlns="http://schemas.microsoft.com/office/spreadsheetml/2009/9/main" objectType="CheckBox" fmlaLink="$C$22" lockText="1" noThreeD="1"/>
</file>

<file path=xl/ctrlProps/ctrlProp81.xml><?xml version="1.0" encoding="utf-8"?>
<formControlPr xmlns="http://schemas.microsoft.com/office/spreadsheetml/2009/9/main" objectType="CheckBox" fmlaLink="$C$23" lockText="1" noThreeD="1"/>
</file>

<file path=xl/ctrlProps/ctrlProp82.xml><?xml version="1.0" encoding="utf-8"?>
<formControlPr xmlns="http://schemas.microsoft.com/office/spreadsheetml/2009/9/main" objectType="CheckBox" fmlaLink="$C$16" lockText="1" noThreeD="1"/>
</file>

<file path=xl/ctrlProps/ctrlProp83.xml><?xml version="1.0" encoding="utf-8"?>
<formControlPr xmlns="http://schemas.microsoft.com/office/spreadsheetml/2009/9/main" objectType="CheckBox" fmlaLink="$C$17" lockText="1" noThreeD="1"/>
</file>

<file path=xl/ctrlProps/ctrlProp84.xml><?xml version="1.0" encoding="utf-8"?>
<formControlPr xmlns="http://schemas.microsoft.com/office/spreadsheetml/2009/9/main" objectType="CheckBox" fmlaLink="$C$24" lockText="1" noThreeD="1"/>
</file>

<file path=xl/ctrlProps/ctrlProp85.xml><?xml version="1.0" encoding="utf-8"?>
<formControlPr xmlns="http://schemas.microsoft.com/office/spreadsheetml/2009/9/main" objectType="CheckBox" fmlaLink="$C$13" lockText="1" noThreeD="1"/>
</file>

<file path=xl/ctrlProps/ctrlProp86.xml><?xml version="1.0" encoding="utf-8"?>
<formControlPr xmlns="http://schemas.microsoft.com/office/spreadsheetml/2009/9/main" objectType="CheckBox" fmlaLink="$C$14" lockText="1" noThreeD="1"/>
</file>

<file path=xl/ctrlProps/ctrlProp87.xml><?xml version="1.0" encoding="utf-8"?>
<formControlPr xmlns="http://schemas.microsoft.com/office/spreadsheetml/2009/9/main" objectType="CheckBox" fmlaLink="$C$15" lockText="1" noThreeD="1"/>
</file>

<file path=xl/ctrlProps/ctrlProp88.xml><?xml version="1.0" encoding="utf-8"?>
<formControlPr xmlns="http://schemas.microsoft.com/office/spreadsheetml/2009/9/main" objectType="CheckBox" fmlaLink="$C$16" lockText="1" noThreeD="1"/>
</file>

<file path=xl/ctrlProps/ctrlProp89.xml><?xml version="1.0" encoding="utf-8"?>
<formControlPr xmlns="http://schemas.microsoft.com/office/spreadsheetml/2009/9/main" objectType="CheckBox" fmlaLink="$C$19" lockText="1" noThreeD="1"/>
</file>

<file path=xl/ctrlProps/ctrlProp90.xml><?xml version="1.0" encoding="utf-8"?>
<formControlPr xmlns="http://schemas.microsoft.com/office/spreadsheetml/2009/9/main" objectType="CheckBox" fmlaLink="$C$20" lockText="1" noThreeD="1"/>
</file>

<file path=xl/ctrlProps/ctrlProp91.xml><?xml version="1.0" encoding="utf-8"?>
<formControlPr xmlns="http://schemas.microsoft.com/office/spreadsheetml/2009/9/main" objectType="CheckBox" fmlaLink="$C$21" lockText="1" noThreeD="1"/>
</file>

<file path=xl/ctrlProps/ctrlProp92.xml><?xml version="1.0" encoding="utf-8"?>
<formControlPr xmlns="http://schemas.microsoft.com/office/spreadsheetml/2009/9/main" objectType="CheckBox" fmlaLink="$C$22" lockText="1" noThreeD="1"/>
</file>

<file path=xl/ctrlProps/ctrlProp93.xml><?xml version="1.0" encoding="utf-8"?>
<formControlPr xmlns="http://schemas.microsoft.com/office/spreadsheetml/2009/9/main" objectType="CheckBox" fmlaLink="$C$23" lockText="1" noThreeD="1"/>
</file>

<file path=xl/ctrlProps/ctrlProp94.xml><?xml version="1.0" encoding="utf-8"?>
<formControlPr xmlns="http://schemas.microsoft.com/office/spreadsheetml/2009/9/main" objectType="CheckBox" fmlaLink="$C$24" lockText="1" noThreeD="1"/>
</file>

<file path=xl/ctrlProps/ctrlProp95.xml><?xml version="1.0" encoding="utf-8"?>
<formControlPr xmlns="http://schemas.microsoft.com/office/spreadsheetml/2009/9/main" objectType="CheckBox" fmlaLink="$C$25" lockText="1" noThreeD="1"/>
</file>

<file path=xl/ctrlProps/ctrlProp96.xml><?xml version="1.0" encoding="utf-8"?>
<formControlPr xmlns="http://schemas.microsoft.com/office/spreadsheetml/2009/9/main" objectType="CheckBox" fmlaLink="$C$17" lockText="1" noThreeD="1"/>
</file>

<file path=xl/ctrlProps/ctrlProp97.xml><?xml version="1.0" encoding="utf-8"?>
<formControlPr xmlns="http://schemas.microsoft.com/office/spreadsheetml/2009/9/main" objectType="CheckBox" fmlaLink="$C$18" lockText="1" noThreeD="1"/>
</file>

<file path=xl/ctrlProps/ctrlProp98.xml><?xml version="1.0" encoding="utf-8"?>
<formControlPr xmlns="http://schemas.microsoft.com/office/spreadsheetml/2009/9/main" objectType="CheckBox" fmlaLink="$C$13" lockText="1" noThreeD="1"/>
</file>

<file path=xl/ctrlProps/ctrlProp99.xml><?xml version="1.0" encoding="utf-8"?>
<formControlPr xmlns="http://schemas.microsoft.com/office/spreadsheetml/2009/9/main" objectType="CheckBox" fmlaLink="$C$14" lockText="1" noThreeD="1"/>
</file>

<file path=xl/ctrlProps/ctrlProp100.xml><?xml version="1.0" encoding="utf-8"?>
<formControlPr xmlns="http://schemas.microsoft.com/office/spreadsheetml/2009/9/main" objectType="CheckBox" fmlaLink="$C$15" lockText="1" noThreeD="1"/>
</file>

<file path=xl/ctrlProps/ctrlProp101.xml><?xml version="1.0" encoding="utf-8"?>
<formControlPr xmlns="http://schemas.microsoft.com/office/spreadsheetml/2009/9/main" objectType="CheckBox" fmlaLink="$C$16" lockText="1" noThreeD="1"/>
</file>

<file path=xl/ctrlProps/ctrlProp102.xml><?xml version="1.0" encoding="utf-8"?>
<formControlPr xmlns="http://schemas.microsoft.com/office/spreadsheetml/2009/9/main" objectType="CheckBox" fmlaLink="$C$19" lockText="1" noThreeD="1"/>
</file>

<file path=xl/ctrlProps/ctrlProp103.xml><?xml version="1.0" encoding="utf-8"?>
<formControlPr xmlns="http://schemas.microsoft.com/office/spreadsheetml/2009/9/main" objectType="CheckBox" fmlaLink="$C$20" lockText="1" noThreeD="1"/>
</file>

<file path=xl/ctrlProps/ctrlProp104.xml><?xml version="1.0" encoding="utf-8"?>
<formControlPr xmlns="http://schemas.microsoft.com/office/spreadsheetml/2009/9/main" objectType="CheckBox" fmlaLink="$C$21" lockText="1" noThreeD="1"/>
</file>

<file path=xl/ctrlProps/ctrlProp105.xml><?xml version="1.0" encoding="utf-8"?>
<formControlPr xmlns="http://schemas.microsoft.com/office/spreadsheetml/2009/9/main" objectType="CheckBox" fmlaLink="$C$22" lockText="1" noThreeD="1"/>
</file>

<file path=xl/ctrlProps/ctrlProp106.xml><?xml version="1.0" encoding="utf-8"?>
<formControlPr xmlns="http://schemas.microsoft.com/office/spreadsheetml/2009/9/main" objectType="CheckBox" fmlaLink="$C$23" lockText="1" noThreeD="1"/>
</file>

<file path=xl/ctrlProps/ctrlProp107.xml><?xml version="1.0" encoding="utf-8"?>
<formControlPr xmlns="http://schemas.microsoft.com/office/spreadsheetml/2009/9/main" objectType="CheckBox" fmlaLink="$C$24" lockText="1" noThreeD="1"/>
</file>

<file path=xl/ctrlProps/ctrlProp108.xml><?xml version="1.0" encoding="utf-8"?>
<formControlPr xmlns="http://schemas.microsoft.com/office/spreadsheetml/2009/9/main" objectType="CheckBox" fmlaLink="$C$25" lockText="1" noThreeD="1"/>
</file>

<file path=xl/ctrlProps/ctrlProp109.xml><?xml version="1.0" encoding="utf-8"?>
<formControlPr xmlns="http://schemas.microsoft.com/office/spreadsheetml/2009/9/main" objectType="CheckBox" fmlaLink="$C$26" lockText="1" noThreeD="1"/>
</file>

<file path=xl/ctrlProps/ctrlProp110.xml><?xml version="1.0" encoding="utf-8"?>
<formControlPr xmlns="http://schemas.microsoft.com/office/spreadsheetml/2009/9/main" objectType="CheckBox" fmlaLink="$C$17" lockText="1" noThreeD="1"/>
</file>

<file path=xl/ctrlProps/ctrlProp111.xml><?xml version="1.0" encoding="utf-8"?>
<formControlPr xmlns="http://schemas.microsoft.com/office/spreadsheetml/2009/9/main" objectType="CheckBox" fmlaLink="$C$18" lockText="1" noThreeD="1"/>
</file>

<file path=xl/ctrlProps/ctrlProp112.xml><?xml version="1.0" encoding="utf-8"?>
<formControlPr xmlns="http://schemas.microsoft.com/office/spreadsheetml/2009/9/main" objectType="CheckBox" fmlaLink="$C$13" lockText="1" noThreeD="1"/>
</file>

<file path=xl/ctrlProps/ctrlProp113.xml><?xml version="1.0" encoding="utf-8"?>
<formControlPr xmlns="http://schemas.microsoft.com/office/spreadsheetml/2009/9/main" objectType="CheckBox" fmlaLink="$C$14" lockText="1" noThreeD="1"/>
</file>

<file path=xl/ctrlProps/ctrlProp114.xml><?xml version="1.0" encoding="utf-8"?>
<formControlPr xmlns="http://schemas.microsoft.com/office/spreadsheetml/2009/9/main" objectType="CheckBox" fmlaLink="$C$15" lockText="1" noThreeD="1"/>
</file>

<file path=xl/ctrlProps/ctrlProp115.xml><?xml version="1.0" encoding="utf-8"?>
<formControlPr xmlns="http://schemas.microsoft.com/office/spreadsheetml/2009/9/main" objectType="CheckBox" fmlaLink="$C$13" lockText="1" noThreeD="1"/>
</file>

<file path=xl/ctrlProps/ctrlProp116.xml><?xml version="1.0" encoding="utf-8"?>
<formControlPr xmlns="http://schemas.microsoft.com/office/spreadsheetml/2009/9/main" objectType="CheckBox" fmlaLink="$C$14" lockText="1" noThreeD="1"/>
</file>

<file path=xl/ctrlProps/ctrlProp117.xml><?xml version="1.0" encoding="utf-8"?>
<formControlPr xmlns="http://schemas.microsoft.com/office/spreadsheetml/2009/9/main" objectType="CheckBox" fmlaLink="$C$15" lockText="1" noThreeD="1"/>
</file>

<file path=xl/ctrlProps/ctrlProp118.xml><?xml version="1.0" encoding="utf-8"?>
<formControlPr xmlns="http://schemas.microsoft.com/office/spreadsheetml/2009/9/main" objectType="CheckBox" fmlaLink="$C$16" lockText="1" noThreeD="1"/>
</file>

<file path=xl/ctrlProps/ctrlProp119.xml><?xml version="1.0" encoding="utf-8"?>
<formControlPr xmlns="http://schemas.microsoft.com/office/spreadsheetml/2009/9/main" objectType="CheckBox" fmlaLink="$C$19" lockText="1" noThreeD="1"/>
</file>

<file path=xl/ctrlProps/ctrlProp120.xml><?xml version="1.0" encoding="utf-8"?>
<formControlPr xmlns="http://schemas.microsoft.com/office/spreadsheetml/2009/9/main" objectType="CheckBox" fmlaLink="$C$20" lockText="1" noThreeD="1"/>
</file>

<file path=xl/ctrlProps/ctrlProp121.xml><?xml version="1.0" encoding="utf-8"?>
<formControlPr xmlns="http://schemas.microsoft.com/office/spreadsheetml/2009/9/main" objectType="CheckBox" fmlaLink="$C$21" lockText="1" noThreeD="1"/>
</file>

<file path=xl/ctrlProps/ctrlProp122.xml><?xml version="1.0" encoding="utf-8"?>
<formControlPr xmlns="http://schemas.microsoft.com/office/spreadsheetml/2009/9/main" objectType="CheckBox" fmlaLink="$C$22" lockText="1" noThreeD="1"/>
</file>

<file path=xl/ctrlProps/ctrlProp123.xml><?xml version="1.0" encoding="utf-8"?>
<formControlPr xmlns="http://schemas.microsoft.com/office/spreadsheetml/2009/9/main" objectType="CheckBox" fmlaLink="$C$23" lockText="1" noThreeD="1"/>
</file>

<file path=xl/ctrlProps/ctrlProp124.xml><?xml version="1.0" encoding="utf-8"?>
<formControlPr xmlns="http://schemas.microsoft.com/office/spreadsheetml/2009/9/main" objectType="CheckBox" fmlaLink="$C$24" lockText="1" noThreeD="1"/>
</file>

<file path=xl/ctrlProps/ctrlProp125.xml><?xml version="1.0" encoding="utf-8"?>
<formControlPr xmlns="http://schemas.microsoft.com/office/spreadsheetml/2009/9/main" objectType="CheckBox" fmlaLink="$C$25" lockText="1" noThreeD="1"/>
</file>

<file path=xl/ctrlProps/ctrlProp126.xml><?xml version="1.0" encoding="utf-8"?>
<formControlPr xmlns="http://schemas.microsoft.com/office/spreadsheetml/2009/9/main" objectType="CheckBox" fmlaLink="$C$17" lockText="1" noThreeD="1"/>
</file>

<file path=xl/ctrlProps/ctrlProp127.xml><?xml version="1.0" encoding="utf-8"?>
<formControlPr xmlns="http://schemas.microsoft.com/office/spreadsheetml/2009/9/main" objectType="CheckBox" fmlaLink="$C$18" lockText="1" noThreeD="1"/>
</file>

<file path=xl/ctrlProps/ctrlProp128.xml><?xml version="1.0" encoding="utf-8"?>
<formControlPr xmlns="http://schemas.microsoft.com/office/spreadsheetml/2009/9/main" objectType="CheckBox" checked="Checked" fmlaLink="$C$13" lockText="1" noThreeD="1"/>
</file>

<file path=xl/ctrlProps/ctrlProp129.xml><?xml version="1.0" encoding="utf-8"?>
<formControlPr xmlns="http://schemas.microsoft.com/office/spreadsheetml/2009/9/main" objectType="CheckBox" checked="Checked" fmlaLink="$C$14" lockText="1" noThreeD="1"/>
</file>

<file path=xl/ctrlProps/ctrlProp130.xml><?xml version="1.0" encoding="utf-8"?>
<formControlPr xmlns="http://schemas.microsoft.com/office/spreadsheetml/2009/9/main" objectType="CheckBox" checked="Checked" fmlaLink="$C$15" lockText="1" noThreeD="1"/>
</file>

<file path=xl/ctrlProps/ctrlProp131.xml><?xml version="1.0" encoding="utf-8"?>
<formControlPr xmlns="http://schemas.microsoft.com/office/spreadsheetml/2009/9/main" objectType="CheckBox" checked="Checked" fmlaLink="$C$16" lockText="1" noThreeD="1"/>
</file>

<file path=xl/ctrlProps/ctrlProp132.xml><?xml version="1.0" encoding="utf-8"?>
<formControlPr xmlns="http://schemas.microsoft.com/office/spreadsheetml/2009/9/main" objectType="CheckBox" checked="Checked" fmlaLink="$C$19" lockText="1" noThreeD="1"/>
</file>

<file path=xl/ctrlProps/ctrlProp133.xml><?xml version="1.0" encoding="utf-8"?>
<formControlPr xmlns="http://schemas.microsoft.com/office/spreadsheetml/2009/9/main" objectType="CheckBox" checked="Checked" fmlaLink="$C$20" lockText="1" noThreeD="1"/>
</file>

<file path=xl/ctrlProps/ctrlProp134.xml><?xml version="1.0" encoding="utf-8"?>
<formControlPr xmlns="http://schemas.microsoft.com/office/spreadsheetml/2009/9/main" objectType="CheckBox" checked="Checked" fmlaLink="$C$21" lockText="1" noThreeD="1"/>
</file>

<file path=xl/ctrlProps/ctrlProp135.xml><?xml version="1.0" encoding="utf-8"?>
<formControlPr xmlns="http://schemas.microsoft.com/office/spreadsheetml/2009/9/main" objectType="CheckBox" checked="Checked" fmlaLink="$C$22" lockText="1" noThreeD="1"/>
</file>

<file path=xl/ctrlProps/ctrlProp136.xml><?xml version="1.0" encoding="utf-8"?>
<formControlPr xmlns="http://schemas.microsoft.com/office/spreadsheetml/2009/9/main" objectType="CheckBox" checked="Checked" fmlaLink="$C$23" lockText="1" noThreeD="1"/>
</file>

<file path=xl/ctrlProps/ctrlProp137.xml><?xml version="1.0" encoding="utf-8"?>
<formControlPr xmlns="http://schemas.microsoft.com/office/spreadsheetml/2009/9/main" objectType="CheckBox" checked="Checked" fmlaLink="$C$24" lockText="1" noThreeD="1"/>
</file>

<file path=xl/ctrlProps/ctrlProp138.xml><?xml version="1.0" encoding="utf-8"?>
<formControlPr xmlns="http://schemas.microsoft.com/office/spreadsheetml/2009/9/main" objectType="CheckBox" checked="Checked" fmlaLink="$C$17" lockText="1" noThreeD="1"/>
</file>

<file path=xl/ctrlProps/ctrlProp139.xml><?xml version="1.0" encoding="utf-8"?>
<formControlPr xmlns="http://schemas.microsoft.com/office/spreadsheetml/2009/9/main" objectType="CheckBox" checked="Checked" fmlaLink="$C$18" lockText="1" noThreeD="1"/>
</file>

<file path=xl/ctrlProps/ctrlProp140.xml><?xml version="1.0" encoding="utf-8"?>
<formControlPr xmlns="http://schemas.microsoft.com/office/spreadsheetml/2009/9/main" objectType="CheckBox" checked="Checked" fmlaLink="$C$25" lockText="1" noThreeD="1"/>
</file>

<file path=xl/ctrlProps/ctrlProp141.xml><?xml version="1.0" encoding="utf-8"?>
<formControlPr xmlns="http://schemas.microsoft.com/office/spreadsheetml/2009/9/main" objectType="CheckBox" checked="Checked" fmlaLink="$C$26" lockText="1" noThreeD="1"/>
</file>

<file path=xl/ctrlProps/ctrlProp142.xml><?xml version="1.0" encoding="utf-8"?>
<formControlPr xmlns="http://schemas.microsoft.com/office/spreadsheetml/2009/9/main" objectType="CheckBox" checked="Checked" fmlaLink="$C$27" lockText="1" noThreeD="1"/>
</file>

<file path=xl/ctrlProps/ctrlProp143.xml><?xml version="1.0" encoding="utf-8"?>
<formControlPr xmlns="http://schemas.microsoft.com/office/spreadsheetml/2009/9/main" objectType="CheckBox" checked="Checked" fmlaLink="$C$28" lockText="1" noThreeD="1"/>
</file>

<file path=xl/ctrlProps/ctrlProp144.xml><?xml version="1.0" encoding="utf-8"?>
<formControlPr xmlns="http://schemas.microsoft.com/office/spreadsheetml/2009/9/main" objectType="CheckBox" checked="Checked" fmlaLink="$C$29" lockText="1" noThreeD="1"/>
</file>

<file path=xl/ctrlProps/ctrlProp145.xml><?xml version="1.0" encoding="utf-8"?>
<formControlPr xmlns="http://schemas.microsoft.com/office/spreadsheetml/2009/9/main" objectType="CheckBox" checked="Checked" fmlaLink="$C$30" lockText="1" noThreeD="1"/>
</file>

<file path=xl/ctrlProps/ctrlProp146.xml><?xml version="1.0" encoding="utf-8"?>
<formControlPr xmlns="http://schemas.microsoft.com/office/spreadsheetml/2009/9/main" objectType="CheckBox" fmlaLink="$C$20" lockText="1" noThreeD="1"/>
</file>

<file path=xl/ctrlProps/ctrlProp147.xml><?xml version="1.0" encoding="utf-8"?>
<formControlPr xmlns="http://schemas.microsoft.com/office/spreadsheetml/2009/9/main" objectType="CheckBox" fmlaLink="$C$13" lockText="1" noThreeD="1"/>
</file>

<file path=xl/ctrlProps/ctrlProp148.xml><?xml version="1.0" encoding="utf-8"?>
<formControlPr xmlns="http://schemas.microsoft.com/office/spreadsheetml/2009/9/main" objectType="CheckBox" fmlaLink="$C$14" lockText="1" noThreeD="1"/>
</file>

<file path=xl/ctrlProps/ctrlProp149.xml><?xml version="1.0" encoding="utf-8"?>
<formControlPr xmlns="http://schemas.microsoft.com/office/spreadsheetml/2009/9/main" objectType="CheckBox" fmlaLink="$C$15" lockText="1" noThreeD="1"/>
</file>

<file path=xl/ctrlProps/ctrlProp150.xml><?xml version="1.0" encoding="utf-8"?>
<formControlPr xmlns="http://schemas.microsoft.com/office/spreadsheetml/2009/9/main" objectType="CheckBox" fmlaLink="$C$16" lockText="1" noThreeD="1"/>
</file>

<file path=xl/ctrlProps/ctrlProp151.xml><?xml version="1.0" encoding="utf-8"?>
<formControlPr xmlns="http://schemas.microsoft.com/office/spreadsheetml/2009/9/main" objectType="CheckBox" fmlaLink="$C$17" lockText="1" noThreeD="1"/>
</file>

<file path=xl/ctrlProps/ctrlProp152.xml><?xml version="1.0" encoding="utf-8"?>
<formControlPr xmlns="http://schemas.microsoft.com/office/spreadsheetml/2009/9/main" objectType="CheckBox" fmlaLink="$C$18" lockText="1" noThreeD="1"/>
</file>

<file path=xl/ctrlProps/ctrlProp153.xml><?xml version="1.0" encoding="utf-8"?>
<formControlPr xmlns="http://schemas.microsoft.com/office/spreadsheetml/2009/9/main" objectType="CheckBox" fmlaLink="$C$19" lockText="1" noThreeD="1"/>
</file>

<file path=xl/ctrlProps/ctrlProp154.xml><?xml version="1.0" encoding="utf-8"?>
<formControlPr xmlns="http://schemas.microsoft.com/office/spreadsheetml/2009/9/main" objectType="CheckBox" fmlaLink="$C$13" lockText="1" noThreeD="1"/>
</file>

<file path=xl/ctrlProps/ctrlProp155.xml><?xml version="1.0" encoding="utf-8"?>
<formControlPr xmlns="http://schemas.microsoft.com/office/spreadsheetml/2009/9/main" objectType="CheckBox" fmlaLink="$C$14" lockText="1" noThreeD="1"/>
</file>

<file path=xl/ctrlProps/ctrlProp156.xml><?xml version="1.0" encoding="utf-8"?>
<formControlPr xmlns="http://schemas.microsoft.com/office/spreadsheetml/2009/9/main" objectType="CheckBox" fmlaLink="$C$15" lockText="1" noThreeD="1"/>
</file>

<file path=xl/ctrlProps/ctrlProp157.xml><?xml version="1.0" encoding="utf-8"?>
<formControlPr xmlns="http://schemas.microsoft.com/office/spreadsheetml/2009/9/main" objectType="CheckBox" fmlaLink="$C$17" lockText="1" noThreeD="1"/>
</file>

<file path=xl/ctrlProps/ctrlProp158.xml><?xml version="1.0" encoding="utf-8"?>
<formControlPr xmlns="http://schemas.microsoft.com/office/spreadsheetml/2009/9/main" objectType="CheckBox" fmlaLink="$C$18" lockText="1" noThreeD="1"/>
</file>

<file path=xl/ctrlProps/ctrlProp159.xml><?xml version="1.0" encoding="utf-8"?>
<formControlPr xmlns="http://schemas.microsoft.com/office/spreadsheetml/2009/9/main" objectType="CheckBox" fmlaLink="$C$19" lockText="1" noThreeD="1"/>
</file>

<file path=xl/ctrlProps/ctrlProp160.xml><?xml version="1.0" encoding="utf-8"?>
<formControlPr xmlns="http://schemas.microsoft.com/office/spreadsheetml/2009/9/main" objectType="CheckBox" fmlaLink="$C$20" lockText="1" noThreeD="1"/>
</file>

<file path=xl/ctrlProps/ctrlProp161.xml><?xml version="1.0" encoding="utf-8"?>
<formControlPr xmlns="http://schemas.microsoft.com/office/spreadsheetml/2009/9/main" objectType="CheckBox" fmlaLink="$C$21" lockText="1" noThreeD="1"/>
</file>

<file path=xl/ctrlProps/ctrlProp162.xml><?xml version="1.0" encoding="utf-8"?>
<formControlPr xmlns="http://schemas.microsoft.com/office/spreadsheetml/2009/9/main" objectType="CheckBox" fmlaLink="$C$22" lockText="1" noThreeD="1"/>
</file>

<file path=xl/ctrlProps/ctrlProp163.xml><?xml version="1.0" encoding="utf-8"?>
<formControlPr xmlns="http://schemas.microsoft.com/office/spreadsheetml/2009/9/main" objectType="CheckBox" fmlaLink="$C$23" lockText="1" noThreeD="1"/>
</file>

<file path=xl/ctrlProps/ctrlProp164.xml><?xml version="1.0" encoding="utf-8"?>
<formControlPr xmlns="http://schemas.microsoft.com/office/spreadsheetml/2009/9/main" objectType="CheckBox" fmlaLink="$C$16" lockText="1" noThreeD="1"/>
</file>

<file path=xl/ctrlProps/ctrlProp165.xml><?xml version="1.0" encoding="utf-8"?>
<formControlPr xmlns="http://schemas.microsoft.com/office/spreadsheetml/2009/9/main" objectType="CheckBox" fmlaLink="$C$13" lockText="1" noThreeD="1"/>
</file>

<file path=xl/ctrlProps/ctrlProp166.xml><?xml version="1.0" encoding="utf-8"?>
<formControlPr xmlns="http://schemas.microsoft.com/office/spreadsheetml/2009/9/main" objectType="CheckBox" fmlaLink="$C$15" lockText="1" noThreeD="1"/>
</file>

<file path=xl/ctrlProps/ctrlProp167.xml><?xml version="1.0" encoding="utf-8"?>
<formControlPr xmlns="http://schemas.microsoft.com/office/spreadsheetml/2009/9/main" objectType="CheckBox" fmlaLink="$C$16" lockText="1" noThreeD="1"/>
</file>

<file path=xl/ctrlProps/ctrlProp168.xml><?xml version="1.0" encoding="utf-8"?>
<formControlPr xmlns="http://schemas.microsoft.com/office/spreadsheetml/2009/9/main" objectType="CheckBox" fmlaLink="$C$17" lockText="1" noThreeD="1"/>
</file>

<file path=xl/ctrlProps/ctrlProp169.xml><?xml version="1.0" encoding="utf-8"?>
<formControlPr xmlns="http://schemas.microsoft.com/office/spreadsheetml/2009/9/main" objectType="CheckBox" fmlaLink="$C$18" lockText="1" noThreeD="1"/>
</file>

<file path=xl/ctrlProps/ctrlProp170.xml><?xml version="1.0" encoding="utf-8"?>
<formControlPr xmlns="http://schemas.microsoft.com/office/spreadsheetml/2009/9/main" objectType="CheckBox" fmlaLink="$C$19" lockText="1" noThreeD="1"/>
</file>

<file path=xl/ctrlProps/ctrlProp171.xml><?xml version="1.0" encoding="utf-8"?>
<formControlPr xmlns="http://schemas.microsoft.com/office/spreadsheetml/2009/9/main" objectType="CheckBox" fmlaLink="$C$20" lockText="1" noThreeD="1"/>
</file>

<file path=xl/ctrlProps/ctrlProp172.xml><?xml version="1.0" encoding="utf-8"?>
<formControlPr xmlns="http://schemas.microsoft.com/office/spreadsheetml/2009/9/main" objectType="CheckBox" fmlaLink="$C$21" lockText="1" noThreeD="1"/>
</file>

<file path=xl/ctrlProps/ctrlProp173.xml><?xml version="1.0" encoding="utf-8"?>
<formControlPr xmlns="http://schemas.microsoft.com/office/spreadsheetml/2009/9/main" objectType="CheckBox" fmlaLink="$C$22" lockText="1" noThreeD="1"/>
</file>

<file path=xl/ctrlProps/ctrlProp174.xml><?xml version="1.0" encoding="utf-8"?>
<formControlPr xmlns="http://schemas.microsoft.com/office/spreadsheetml/2009/9/main" objectType="CheckBox" fmlaLink="$C$23" lockText="1" noThreeD="1"/>
</file>

<file path=xl/ctrlProps/ctrlProp175.xml><?xml version="1.0" encoding="utf-8"?>
<formControlPr xmlns="http://schemas.microsoft.com/office/spreadsheetml/2009/9/main" objectType="CheckBox" fmlaLink="$C$14" lockText="1" noThreeD="1"/>
</file>

<file path=xl/ctrlProps/ctrlProp176.xml><?xml version="1.0" encoding="utf-8"?>
<formControlPr xmlns="http://schemas.microsoft.com/office/spreadsheetml/2009/9/main" objectType="CheckBox" fmlaLink="$C$24" lockText="1" noThreeD="1"/>
</file>

<file path=xl/ctrlProps/ctrlProp177.xml><?xml version="1.0" encoding="utf-8"?>
<formControlPr xmlns="http://schemas.microsoft.com/office/spreadsheetml/2009/9/main" objectType="CheckBox" fmlaLink="$C$13" lockText="1" noThreeD="1"/>
</file>

<file path=xl/ctrlProps/ctrlProp178.xml><?xml version="1.0" encoding="utf-8"?>
<formControlPr xmlns="http://schemas.microsoft.com/office/spreadsheetml/2009/9/main" objectType="CheckBox" fmlaLink="$C$16" lockText="1" noThreeD="1"/>
</file>

<file path=xl/ctrlProps/ctrlProp179.xml><?xml version="1.0" encoding="utf-8"?>
<formControlPr xmlns="http://schemas.microsoft.com/office/spreadsheetml/2009/9/main" objectType="CheckBox" fmlaLink="$C$17" lockText="1" noThreeD="1"/>
</file>

<file path=xl/ctrlProps/ctrlProp180.xml><?xml version="1.0" encoding="utf-8"?>
<formControlPr xmlns="http://schemas.microsoft.com/office/spreadsheetml/2009/9/main" objectType="CheckBox" fmlaLink="$C$18" lockText="1" noThreeD="1"/>
</file>

<file path=xl/ctrlProps/ctrlProp181.xml><?xml version="1.0" encoding="utf-8"?>
<formControlPr xmlns="http://schemas.microsoft.com/office/spreadsheetml/2009/9/main" objectType="CheckBox" fmlaLink="$C$19" lockText="1" noThreeD="1"/>
</file>

<file path=xl/ctrlProps/ctrlProp182.xml><?xml version="1.0" encoding="utf-8"?>
<formControlPr xmlns="http://schemas.microsoft.com/office/spreadsheetml/2009/9/main" objectType="CheckBox" fmlaLink="$C$20" lockText="1" noThreeD="1"/>
</file>

<file path=xl/ctrlProps/ctrlProp183.xml><?xml version="1.0" encoding="utf-8"?>
<formControlPr xmlns="http://schemas.microsoft.com/office/spreadsheetml/2009/9/main" objectType="CheckBox" fmlaLink="$C$21" lockText="1" noThreeD="1"/>
</file>

<file path=xl/ctrlProps/ctrlProp184.xml><?xml version="1.0" encoding="utf-8"?>
<formControlPr xmlns="http://schemas.microsoft.com/office/spreadsheetml/2009/9/main" objectType="CheckBox" fmlaLink="$C$22" lockText="1" noThreeD="1"/>
</file>

<file path=xl/ctrlProps/ctrlProp185.xml><?xml version="1.0" encoding="utf-8"?>
<formControlPr xmlns="http://schemas.microsoft.com/office/spreadsheetml/2009/9/main" objectType="CheckBox" fmlaLink="$C$23" lockText="1" noThreeD="1"/>
</file>

<file path=xl/ctrlProps/ctrlProp186.xml><?xml version="1.0" encoding="utf-8"?>
<formControlPr xmlns="http://schemas.microsoft.com/office/spreadsheetml/2009/9/main" objectType="CheckBox" fmlaLink="$C$14" lockText="1" noThreeD="1"/>
</file>

<file path=xl/ctrlProps/ctrlProp187.xml><?xml version="1.0" encoding="utf-8"?>
<formControlPr xmlns="http://schemas.microsoft.com/office/spreadsheetml/2009/9/main" objectType="CheckBox" fmlaLink="$C$24" lockText="1" noThreeD="1"/>
</file>

<file path=xl/ctrlProps/ctrlProp188.xml><?xml version="1.0" encoding="utf-8"?>
<formControlPr xmlns="http://schemas.microsoft.com/office/spreadsheetml/2009/9/main" objectType="CheckBox" fmlaLink="$C$15" lockText="1" noThreeD="1"/>
</file>

<file path=xl/ctrlProps/ctrlProp189.xml><?xml version="1.0" encoding="utf-8"?>
<formControlPr xmlns="http://schemas.microsoft.com/office/spreadsheetml/2009/9/main" objectType="CheckBox" fmlaLink="$C$13" lockText="1" noThreeD="1"/>
</file>

<file path=xl/ctrlProps/ctrlProp190.xml><?xml version="1.0" encoding="utf-8"?>
<formControlPr xmlns="http://schemas.microsoft.com/office/spreadsheetml/2009/9/main" objectType="CheckBox" fmlaLink="$C$14" lockText="1" noThreeD="1"/>
</file>

<file path=xl/ctrlProps/ctrlProp191.xml><?xml version="1.0" encoding="utf-8"?>
<formControlPr xmlns="http://schemas.microsoft.com/office/spreadsheetml/2009/9/main" objectType="CheckBox" fmlaLink="$C$15" lockText="1" noThreeD="1"/>
</file>

<file path=xl/ctrlProps/ctrlProp192.xml><?xml version="1.0" encoding="utf-8"?>
<formControlPr xmlns="http://schemas.microsoft.com/office/spreadsheetml/2009/9/main" objectType="CheckBox" fmlaLink="$C$13" lockText="1" noThreeD="1"/>
</file>

<file path=xl/ctrlProps/ctrlProp193.xml><?xml version="1.0" encoding="utf-8"?>
<formControlPr xmlns="http://schemas.microsoft.com/office/spreadsheetml/2009/9/main" objectType="CheckBox" fmlaLink="$C$14" lockText="1" noThreeD="1"/>
</file>

<file path=xl/ctrlProps/ctrlProp194.xml><?xml version="1.0" encoding="utf-8"?>
<formControlPr xmlns="http://schemas.microsoft.com/office/spreadsheetml/2009/9/main" objectType="CheckBox" fmlaLink="$C$15" lockText="1" noThreeD="1"/>
</file>

<file path=xl/ctrlProps/ctrlProp195.xml><?xml version="1.0" encoding="utf-8"?>
<formControlPr xmlns="http://schemas.microsoft.com/office/spreadsheetml/2009/9/main" objectType="CheckBox" fmlaLink="$C$16" lockText="1" noThreeD="1"/>
</file>

<file path=xl/ctrlProps/ctrlProp196.xml><?xml version="1.0" encoding="utf-8"?>
<formControlPr xmlns="http://schemas.microsoft.com/office/spreadsheetml/2009/9/main" objectType="CheckBox" fmlaLink="$C$17" lockText="1" noThreeD="1"/>
</file>

<file path=xl/ctrlProps/ctrlProp197.xml><?xml version="1.0" encoding="utf-8"?>
<formControlPr xmlns="http://schemas.microsoft.com/office/spreadsheetml/2009/9/main" objectType="CheckBox" fmlaLink="$C$18" lockText="1" noThreeD="1"/>
</file>

<file path=xl/ctrlProps/ctrlProp198.xml><?xml version="1.0" encoding="utf-8"?>
<formControlPr xmlns="http://schemas.microsoft.com/office/spreadsheetml/2009/9/main" objectType="CheckBox" fmlaLink="$C$19" lockText="1" noThreeD="1"/>
</file>

<file path=xl/ctrlProps/ctrlProp199.xml><?xml version="1.0" encoding="utf-8"?>
<formControlPr xmlns="http://schemas.microsoft.com/office/spreadsheetml/2009/9/main" objectType="CheckBox" fmlaLink="$C$20" lockText="1" noThreeD="1"/>
</file>

<file path=xl/ctrlProps/ctrlProp200.xml><?xml version="1.0" encoding="utf-8"?>
<formControlPr xmlns="http://schemas.microsoft.com/office/spreadsheetml/2009/9/main" objectType="CheckBox" fmlaLink="$C$21" lockText="1" noThreeD="1"/>
</file>

<file path=xl/ctrlProps/ctrlProp201.xml><?xml version="1.0" encoding="utf-8"?>
<formControlPr xmlns="http://schemas.microsoft.com/office/spreadsheetml/2009/9/main" objectType="CheckBox" fmlaLink="$C$13" lockText="1" noThreeD="1"/>
</file>

<file path=xl/ctrlProps/ctrlProp202.xml><?xml version="1.0" encoding="utf-8"?>
<formControlPr xmlns="http://schemas.microsoft.com/office/spreadsheetml/2009/9/main" objectType="CheckBox" fmlaLink="$C$14" lockText="1" noThreeD="1"/>
</file>

<file path=xl/ctrlProps/ctrlProp203.xml><?xml version="1.0" encoding="utf-8"?>
<formControlPr xmlns="http://schemas.microsoft.com/office/spreadsheetml/2009/9/main" objectType="CheckBox" fmlaLink="$C$15" lockText="1" noThreeD="1"/>
</file>

<file path=xl/ctrlProps/ctrlProp204.xml><?xml version="1.0" encoding="utf-8"?>
<formControlPr xmlns="http://schemas.microsoft.com/office/spreadsheetml/2009/9/main" objectType="CheckBox" fmlaLink="$C$16" lockText="1" noThreeD="1"/>
</file>

<file path=xl/ctrlProps/ctrlProp205.xml><?xml version="1.0" encoding="utf-8"?>
<formControlPr xmlns="http://schemas.microsoft.com/office/spreadsheetml/2009/9/main" objectType="CheckBox" fmlaLink="$C$17" lockText="1" noThreeD="1"/>
</file>

<file path=xl/ctrlProps/ctrlProp206.xml><?xml version="1.0" encoding="utf-8"?>
<formControlPr xmlns="http://schemas.microsoft.com/office/spreadsheetml/2009/9/main" objectType="CheckBox" fmlaLink="$C$18" lockText="1" noThreeD="1"/>
</file>

<file path=xl/ctrlProps/ctrlProp207.xml><?xml version="1.0" encoding="utf-8"?>
<formControlPr xmlns="http://schemas.microsoft.com/office/spreadsheetml/2009/9/main" objectType="CheckBox" fmlaLink="$C$19" lockText="1" noThreeD="1"/>
</file>

<file path=xl/ctrlProps/ctrlProp208.xml><?xml version="1.0" encoding="utf-8"?>
<formControlPr xmlns="http://schemas.microsoft.com/office/spreadsheetml/2009/9/main" objectType="CheckBox" fmlaLink="$C$13" lockText="1" noThreeD="1"/>
</file>

<file path=xl/ctrlProps/ctrlProp209.xml><?xml version="1.0" encoding="utf-8"?>
<formControlPr xmlns="http://schemas.microsoft.com/office/spreadsheetml/2009/9/main" objectType="CheckBox" fmlaLink="$C$14" lockText="1" noThreeD="1"/>
</file>

<file path=xl/ctrlProps/ctrlProp210.xml><?xml version="1.0" encoding="utf-8"?>
<formControlPr xmlns="http://schemas.microsoft.com/office/spreadsheetml/2009/9/main" objectType="CheckBox" fmlaLink="$C$15" lockText="1" noThreeD="1"/>
</file>

<file path=xl/ctrlProps/ctrlProp211.xml><?xml version="1.0" encoding="utf-8"?>
<formControlPr xmlns="http://schemas.microsoft.com/office/spreadsheetml/2009/9/main" objectType="CheckBox" fmlaLink="$C$16" lockText="1" noThreeD="1"/>
</file>

<file path=xl/ctrlProps/ctrlProp212.xml><?xml version="1.0" encoding="utf-8"?>
<formControlPr xmlns="http://schemas.microsoft.com/office/spreadsheetml/2009/9/main" objectType="CheckBox" fmlaLink="$C$17" lockText="1" noThreeD="1"/>
</file>

<file path=xl/ctrlProps/ctrlProp213.xml><?xml version="1.0" encoding="utf-8"?>
<formControlPr xmlns="http://schemas.microsoft.com/office/spreadsheetml/2009/9/main" objectType="CheckBox" fmlaLink="$C$18" lockText="1" noThreeD="1"/>
</file>

<file path=xl/ctrlProps/ctrlProp214.xml><?xml version="1.0" encoding="utf-8"?>
<formControlPr xmlns="http://schemas.microsoft.com/office/spreadsheetml/2009/9/main" objectType="CheckBox" fmlaLink="$C$19" lockText="1" noThreeD="1"/>
</file>

<file path=xl/ctrlProps/ctrlProp215.xml><?xml version="1.0" encoding="utf-8"?>
<formControlPr xmlns="http://schemas.microsoft.com/office/spreadsheetml/2009/9/main" objectType="CheckBox" fmlaLink="$C$13" lockText="1" noThreeD="1"/>
</file>

<file path=xl/ctrlProps/ctrlProp216.xml><?xml version="1.0" encoding="utf-8"?>
<formControlPr xmlns="http://schemas.microsoft.com/office/spreadsheetml/2009/9/main" objectType="CheckBox" fmlaLink="$C$14" lockText="1" noThreeD="1"/>
</file>

<file path=xl/ctrlProps/ctrlProp217.xml><?xml version="1.0" encoding="utf-8"?>
<formControlPr xmlns="http://schemas.microsoft.com/office/spreadsheetml/2009/9/main" objectType="CheckBox" fmlaLink="$C$16" lockText="1" noThreeD="1"/>
</file>

<file path=xl/ctrlProps/ctrlProp218.xml><?xml version="1.0" encoding="utf-8"?>
<formControlPr xmlns="http://schemas.microsoft.com/office/spreadsheetml/2009/9/main" objectType="CheckBox" fmlaLink="$C$17" lockText="1" noThreeD="1"/>
</file>

<file path=xl/ctrlProps/ctrlProp219.xml><?xml version="1.0" encoding="utf-8"?>
<formControlPr xmlns="http://schemas.microsoft.com/office/spreadsheetml/2009/9/main" objectType="CheckBox" fmlaLink="$C$18" lockText="1" noThreeD="1"/>
</file>

<file path=xl/ctrlProps/ctrlProp220.xml><?xml version="1.0" encoding="utf-8"?>
<formControlPr xmlns="http://schemas.microsoft.com/office/spreadsheetml/2009/9/main" objectType="CheckBox" fmlaLink="$C$19" lockText="1" noThreeD="1"/>
</file>

<file path=xl/ctrlProps/ctrlProp221.xml><?xml version="1.0" encoding="utf-8"?>
<formControlPr xmlns="http://schemas.microsoft.com/office/spreadsheetml/2009/9/main" objectType="CheckBox" fmlaLink="$C$20" lockText="1" noThreeD="1"/>
</file>

<file path=xl/ctrlProps/ctrlProp222.xml><?xml version="1.0" encoding="utf-8"?>
<formControlPr xmlns="http://schemas.microsoft.com/office/spreadsheetml/2009/9/main" objectType="CheckBox" fmlaLink="$C$21" lockText="1" noThreeD="1"/>
</file>

<file path=xl/ctrlProps/ctrlProp223.xml><?xml version="1.0" encoding="utf-8"?>
<formControlPr xmlns="http://schemas.microsoft.com/office/spreadsheetml/2009/9/main" objectType="CheckBox" fmlaLink="$C$23" lockText="1" noThreeD="1"/>
</file>

<file path=xl/ctrlProps/ctrlProp224.xml><?xml version="1.0" encoding="utf-8"?>
<formControlPr xmlns="http://schemas.microsoft.com/office/spreadsheetml/2009/9/main" objectType="CheckBox" fmlaLink="$C$15" lockText="1" noThreeD="1"/>
</file>

<file path=xl/ctrlProps/ctrlProp225.xml><?xml version="1.0" encoding="utf-8"?>
<formControlPr xmlns="http://schemas.microsoft.com/office/spreadsheetml/2009/9/main" objectType="CheckBox" fmlaLink="$C$22" lockText="1" noThreeD="1"/>
</file>

<file path=xl/ctrlProps/ctrlProp226.xml><?xml version="1.0" encoding="utf-8"?>
<formControlPr xmlns="http://schemas.microsoft.com/office/spreadsheetml/2009/9/main" objectType="CheckBox" fmlaLink="$C$13" lockText="1" noThreeD="1"/>
</file>

<file path=xl/ctrlProps/ctrlProp227.xml><?xml version="1.0" encoding="utf-8"?>
<formControlPr xmlns="http://schemas.microsoft.com/office/spreadsheetml/2009/9/main" objectType="CheckBox" fmlaLink="$C$14" lockText="1" noThreeD="1"/>
</file>

<file path=xl/ctrlProps/ctrlProp228.xml><?xml version="1.0" encoding="utf-8"?>
<formControlPr xmlns="http://schemas.microsoft.com/office/spreadsheetml/2009/9/main" objectType="CheckBox" fmlaLink="$C$15" lockText="1" noThreeD="1"/>
</file>

<file path=xl/ctrlProps/ctrlProp229.xml><?xml version="1.0" encoding="utf-8"?>
<formControlPr xmlns="http://schemas.microsoft.com/office/spreadsheetml/2009/9/main" objectType="CheckBox" fmlaLink="$C$16" lockText="1" noThreeD="1"/>
</file>

<file path=xl/ctrlProps/ctrlProp230.xml><?xml version="1.0" encoding="utf-8"?>
<formControlPr xmlns="http://schemas.microsoft.com/office/spreadsheetml/2009/9/main" objectType="CheckBox" fmlaLink="$C$17" lockText="1" noThreeD="1"/>
</file>

<file path=xl/ctrlProps/ctrlProp231.xml><?xml version="1.0" encoding="utf-8"?>
<formControlPr xmlns="http://schemas.microsoft.com/office/spreadsheetml/2009/9/main" objectType="CheckBox" fmlaLink="$C$18" lockText="1" noThreeD="1"/>
</file>

<file path=xl/ctrlProps/ctrlProp232.xml><?xml version="1.0" encoding="utf-8"?>
<formControlPr xmlns="http://schemas.microsoft.com/office/spreadsheetml/2009/9/main" objectType="CheckBox" fmlaLink="$C$19" lockText="1" noThreeD="1"/>
</file>

<file path=xl/ctrlProps/ctrlProp233.xml><?xml version="1.0" encoding="utf-8"?>
<formControlPr xmlns="http://schemas.microsoft.com/office/spreadsheetml/2009/9/main" objectType="CheckBox" fmlaLink="$C$20" lockText="1" noThreeD="1"/>
</file>

<file path=xl/ctrlProps/ctrlProp234.xml><?xml version="1.0" encoding="utf-8"?>
<formControlPr xmlns="http://schemas.microsoft.com/office/spreadsheetml/2009/9/main" objectType="CheckBox" fmlaLink="$C$21" lockText="1" noThreeD="1"/>
</file>

<file path=xl/ctrlProps/ctrlProp235.xml><?xml version="1.0" encoding="utf-8"?>
<formControlPr xmlns="http://schemas.microsoft.com/office/spreadsheetml/2009/9/main" objectType="CheckBox" fmlaLink="$C$22" lockText="1" noThreeD="1"/>
</file>

<file path=xl/ctrlProps/ctrlProp236.xml><?xml version="1.0" encoding="utf-8"?>
<formControlPr xmlns="http://schemas.microsoft.com/office/spreadsheetml/2009/9/main" objectType="CheckBox" fmlaLink="$C$23" lockText="1" noThreeD="1"/>
</file>

<file path=xl/ctrlProps/ctrlProp237.xml><?xml version="1.0" encoding="utf-8"?>
<formControlPr xmlns="http://schemas.microsoft.com/office/spreadsheetml/2009/9/main" objectType="CheckBox" fmlaLink="$C$13" lockText="1" noThreeD="1"/>
</file>

<file path=xl/ctrlProps/ctrlProp238.xml><?xml version="1.0" encoding="utf-8"?>
<formControlPr xmlns="http://schemas.microsoft.com/office/spreadsheetml/2009/9/main" objectType="CheckBox" fmlaLink="$C$14" lockText="1" noThreeD="1"/>
</file>

<file path=xl/ctrlProps/ctrlProp239.xml><?xml version="1.0" encoding="utf-8"?>
<formControlPr xmlns="http://schemas.microsoft.com/office/spreadsheetml/2009/9/main" objectType="CheckBox" fmlaLink="$C$15" lockText="1" noThreeD="1"/>
</file>

<file path=xl/ctrlProps/ctrlProp240.xml><?xml version="1.0" encoding="utf-8"?>
<formControlPr xmlns="http://schemas.microsoft.com/office/spreadsheetml/2009/9/main" objectType="CheckBox" fmlaLink="$C$16" lockText="1" noThreeD="1"/>
</file>

<file path=xl/ctrlProps/ctrlProp241.xml><?xml version="1.0" encoding="utf-8"?>
<formControlPr xmlns="http://schemas.microsoft.com/office/spreadsheetml/2009/9/main" objectType="CheckBox" fmlaLink="$C$17" lockText="1" noThreeD="1"/>
</file>

<file path=xl/ctrlProps/ctrlProp242.xml><?xml version="1.0" encoding="utf-8"?>
<formControlPr xmlns="http://schemas.microsoft.com/office/spreadsheetml/2009/9/main" objectType="CheckBox" fmlaLink="$C$18" lockText="1" noThreeD="1"/>
</file>

<file path=xl/ctrlProps/ctrlProp243.xml><?xml version="1.0" encoding="utf-8"?>
<formControlPr xmlns="http://schemas.microsoft.com/office/spreadsheetml/2009/9/main" objectType="CheckBox" fmlaLink="$C$19" lockText="1" noThreeD="1"/>
</file>

<file path=xl/ctrlProps/ctrlProp244.xml><?xml version="1.0" encoding="utf-8"?>
<formControlPr xmlns="http://schemas.microsoft.com/office/spreadsheetml/2009/9/main" objectType="CheckBox" fmlaLink="$C$20" lockText="1" noThreeD="1"/>
</file>

<file path=xl/ctrlProps/ctrlProp245.xml><?xml version="1.0" encoding="utf-8"?>
<formControlPr xmlns="http://schemas.microsoft.com/office/spreadsheetml/2009/9/main" objectType="CheckBox" fmlaLink="$C$13" lockText="1" noThreeD="1"/>
</file>

<file path=xl/ctrlProps/ctrlProp246.xml><?xml version="1.0" encoding="utf-8"?>
<formControlPr xmlns="http://schemas.microsoft.com/office/spreadsheetml/2009/9/main" objectType="CheckBox" fmlaLink="$C$15" lockText="1" noThreeD="1"/>
</file>

<file path=xl/ctrlProps/ctrlProp247.xml><?xml version="1.0" encoding="utf-8"?>
<formControlPr xmlns="http://schemas.microsoft.com/office/spreadsheetml/2009/9/main" objectType="CheckBox" fmlaLink="$C$16" lockText="1" noThreeD="1"/>
</file>

<file path=xl/ctrlProps/ctrlProp248.xml><?xml version="1.0" encoding="utf-8"?>
<formControlPr xmlns="http://schemas.microsoft.com/office/spreadsheetml/2009/9/main" objectType="CheckBox" fmlaLink="$C$17" lockText="1" noThreeD="1"/>
</file>

<file path=xl/ctrlProps/ctrlProp249.xml><?xml version="1.0" encoding="utf-8"?>
<formControlPr xmlns="http://schemas.microsoft.com/office/spreadsheetml/2009/9/main" objectType="CheckBox" fmlaLink="$C$18" lockText="1" noThreeD="1"/>
</file>

<file path=xl/ctrlProps/ctrlProp250.xml><?xml version="1.0" encoding="utf-8"?>
<formControlPr xmlns="http://schemas.microsoft.com/office/spreadsheetml/2009/9/main" objectType="CheckBox" fmlaLink="$C$19" lockText="1" noThreeD="1"/>
</file>

<file path=xl/ctrlProps/ctrlProp251.xml><?xml version="1.0" encoding="utf-8"?>
<formControlPr xmlns="http://schemas.microsoft.com/office/spreadsheetml/2009/9/main" objectType="CheckBox" fmlaLink="$C$20" lockText="1" noThreeD="1"/>
</file>

<file path=xl/ctrlProps/ctrlProp252.xml><?xml version="1.0" encoding="utf-8"?>
<formControlPr xmlns="http://schemas.microsoft.com/office/spreadsheetml/2009/9/main" objectType="CheckBox" fmlaLink="$C$21" lockText="1" noThreeD="1"/>
</file>

<file path=xl/ctrlProps/ctrlProp253.xml><?xml version="1.0" encoding="utf-8"?>
<formControlPr xmlns="http://schemas.microsoft.com/office/spreadsheetml/2009/9/main" objectType="CheckBox" fmlaLink="$C$14" lockText="1" noThreeD="1"/>
</file>

<file path=xl/ctrlProps/ctrlProp254.xml><?xml version="1.0" encoding="utf-8"?>
<formControlPr xmlns="http://schemas.microsoft.com/office/spreadsheetml/2009/9/main" objectType="CheckBox" fmlaLink="$C$13" lockText="1" noThreeD="1"/>
</file>

<file path=xl/ctrlProps/ctrlProp255.xml><?xml version="1.0" encoding="utf-8"?>
<formControlPr xmlns="http://schemas.microsoft.com/office/spreadsheetml/2009/9/main" objectType="CheckBox" fmlaLink="$C$14" lockText="1" noThreeD="1"/>
</file>

<file path=xl/ctrlProps/ctrlProp256.xml><?xml version="1.0" encoding="utf-8"?>
<formControlPr xmlns="http://schemas.microsoft.com/office/spreadsheetml/2009/9/main" objectType="CheckBox" fmlaLink="$C$15" lockText="1" noThreeD="1"/>
</file>

<file path=xl/ctrlProps/ctrlProp257.xml><?xml version="1.0" encoding="utf-8"?>
<formControlPr xmlns="http://schemas.microsoft.com/office/spreadsheetml/2009/9/main" objectType="CheckBox" fmlaLink="$C$16" lockText="1" noThreeD="1"/>
</file>

<file path=xl/ctrlProps/ctrlProp258.xml><?xml version="1.0" encoding="utf-8"?>
<formControlPr xmlns="http://schemas.microsoft.com/office/spreadsheetml/2009/9/main" objectType="CheckBox" fmlaLink="$C$17" lockText="1" noThreeD="1"/>
</file>

<file path=xl/ctrlProps/ctrlProp259.xml><?xml version="1.0" encoding="utf-8"?>
<formControlPr xmlns="http://schemas.microsoft.com/office/spreadsheetml/2009/9/main" objectType="CheckBox" fmlaLink="$C$18" lockText="1" noThreeD="1"/>
</file>

<file path=xl/ctrlProps/ctrlProp260.xml><?xml version="1.0" encoding="utf-8"?>
<formControlPr xmlns="http://schemas.microsoft.com/office/spreadsheetml/2009/9/main" objectType="CheckBox" fmlaLink="$C$20" lockText="1" noThreeD="1"/>
</file>

<file path=xl/ctrlProps/ctrlProp261.xml><?xml version="1.0" encoding="utf-8"?>
<formControlPr xmlns="http://schemas.microsoft.com/office/spreadsheetml/2009/9/main" objectType="CheckBox" fmlaLink="$C$21" lockText="1" noThreeD="1"/>
</file>

<file path=xl/ctrlProps/ctrlProp262.xml><?xml version="1.0" encoding="utf-8"?>
<formControlPr xmlns="http://schemas.microsoft.com/office/spreadsheetml/2009/9/main" objectType="CheckBox" fmlaLink="$C$23" lockText="1" noThreeD="1"/>
</file>

<file path=xl/ctrlProps/ctrlProp263.xml><?xml version="1.0" encoding="utf-8"?>
<formControlPr xmlns="http://schemas.microsoft.com/office/spreadsheetml/2009/9/main" objectType="CheckBox" fmlaLink="$C$24" lockText="1" noThreeD="1"/>
</file>

<file path=xl/ctrlProps/ctrlProp264.xml><?xml version="1.0" encoding="utf-8"?>
<formControlPr xmlns="http://schemas.microsoft.com/office/spreadsheetml/2009/9/main" objectType="CheckBox" fmlaLink="M_USED" lockText="1" noThreeD="1"/>
</file>

<file path=xl/ctrlProps/ctrlProp265.xml><?xml version="1.0" encoding="utf-8"?>
<formControlPr xmlns="http://schemas.microsoft.com/office/spreadsheetml/2009/9/main" objectType="CheckBox" fmlaLink="TECH_CHANGE" lockText="1" noThreeD="1"/>
</file>

<file path=xl/ctrlProps/ctrlProp266.xml><?xml version="1.0" encoding="utf-8"?>
<formControlPr xmlns="http://schemas.microsoft.com/office/spreadsheetml/2009/9/main" objectType="CheckBox" fmlaLink="EUT_Complement" lockText="1" noThreeD="1"/>
</file>

<file path=xl/ctrlProps/ctrlProp267.xml><?xml version="1.0" encoding="utf-8"?>
<formControlPr xmlns="http://schemas.microsoft.com/office/spreadsheetml/2009/9/main" objectType="CheckBox" fmlaLink="$C$25" lockText="1" noThreeD="1"/>
</file>

<file path=xl/ctrlProps/ctrlProp268.xml><?xml version="1.0" encoding="utf-8"?>
<formControlPr xmlns="http://schemas.microsoft.com/office/spreadsheetml/2009/9/main" objectType="CheckBox" fmlaLink="$C$26" lockText="1" noThreeD="1"/>
</file>

<file path=xl/ctrlProps/ctrlProp269.xml><?xml version="1.0" encoding="utf-8"?>
<formControlPr xmlns="http://schemas.microsoft.com/office/spreadsheetml/2009/9/main" objectType="CheckBox" fmlaLink="$C$19" lockText="1" noThreeD="1"/>
</file>

<file path=xl/ctrlProps/ctrlProp270.xml><?xml version="1.0" encoding="utf-8"?>
<formControlPr xmlns="http://schemas.microsoft.com/office/spreadsheetml/2009/9/main" objectType="CheckBox" fmlaLink="$C$22" lockText="1" noThreeD="1"/>
</file>

<file path=xl/ctrlProps/ctrlProp271.xml><?xml version="1.0" encoding="utf-8"?>
<formControlPr xmlns="http://schemas.microsoft.com/office/spreadsheetml/2009/9/main" objectType="CheckBox" fmlaLink="$C$13" lockText="1" noThreeD="1"/>
</file>

<file path=xl/ctrlProps/ctrlProp272.xml><?xml version="1.0" encoding="utf-8"?>
<formControlPr xmlns="http://schemas.microsoft.com/office/spreadsheetml/2009/9/main" objectType="CheckBox" fmlaLink="$C$14" lockText="1" noThreeD="1"/>
</file>

<file path=xl/ctrlProps/ctrlProp273.xml><?xml version="1.0" encoding="utf-8"?>
<formControlPr xmlns="http://schemas.microsoft.com/office/spreadsheetml/2009/9/main" objectType="CheckBox" fmlaLink="$C$15" lockText="1" noThreeD="1"/>
</file>

<file path=xl/ctrlProps/ctrlProp274.xml><?xml version="1.0" encoding="utf-8"?>
<formControlPr xmlns="http://schemas.microsoft.com/office/spreadsheetml/2009/9/main" objectType="CheckBox" fmlaLink="$C$16" lockText="1" noThreeD="1"/>
</file>

<file path=xl/ctrlProps/ctrlProp275.xml><?xml version="1.0" encoding="utf-8"?>
<formControlPr xmlns="http://schemas.microsoft.com/office/spreadsheetml/2009/9/main" objectType="CheckBox" fmlaLink="$C$17" lockText="1" noThreeD="1"/>
</file>

<file path=xl/ctrlProps/ctrlProp276.xml><?xml version="1.0" encoding="utf-8"?>
<formControlPr xmlns="http://schemas.microsoft.com/office/spreadsheetml/2009/9/main" objectType="CheckBox" fmlaLink="$C$18" lockText="1" noThreeD="1"/>
</file>

<file path=xl/ctrlProps/ctrlProp277.xml><?xml version="1.0" encoding="utf-8"?>
<formControlPr xmlns="http://schemas.microsoft.com/office/spreadsheetml/2009/9/main" objectType="CheckBox" fmlaLink="$C$19" lockText="1" noThreeD="1"/>
</file>

<file path=xl/ctrlProps/ctrlProp278.xml><?xml version="1.0" encoding="utf-8"?>
<formControlPr xmlns="http://schemas.microsoft.com/office/spreadsheetml/2009/9/main" objectType="CheckBox" fmlaLink="$C$20" lockText="1" noThreeD="1"/>
</file>

<file path=xl/ctrlProps/ctrlProp279.xml><?xml version="1.0" encoding="utf-8"?>
<formControlPr xmlns="http://schemas.microsoft.com/office/spreadsheetml/2009/9/main" objectType="CheckBox" fmlaLink="$C$21" lockText="1" noThreeD="1"/>
</file>

<file path=xl/ctrlProps/ctrlProp280.xml><?xml version="1.0" encoding="utf-8"?>
<formControlPr xmlns="http://schemas.microsoft.com/office/spreadsheetml/2009/9/main" objectType="CheckBox" fmlaLink="$C$22" lockText="1" noThreeD="1"/>
</file>

<file path=xl/ctrlProps/ctrlProp281.xml><?xml version="1.0" encoding="utf-8"?>
<formControlPr xmlns="http://schemas.microsoft.com/office/spreadsheetml/2009/9/main" objectType="CheckBox" fmlaLink="$C$23"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28575</xdr:colOff>
      <xdr:row>3</xdr:row>
      <xdr:rowOff>28575</xdr:rowOff>
    </xdr:from>
    <xdr:to>
      <xdr:col>15</xdr:col>
      <xdr:colOff>66675</xdr:colOff>
      <xdr:row>13</xdr:row>
      <xdr:rowOff>28575</xdr:rowOff>
    </xdr:to>
    <xdr:sp macro="" textlink="">
      <xdr:nvSpPr>
        <xdr:cNvPr id="2" name="사각형: 둥근 모서리 1">
          <a:extLst>
            <a:ext uri="{FF2B5EF4-FFF2-40B4-BE49-F238E27FC236}">
              <a16:creationId xmlns:a16="http://schemas.microsoft.com/office/drawing/2014/main" id="{F1C9AC7B-2C62-445B-AD9A-9E70BE54EBF2}"/>
            </a:ext>
          </a:extLst>
        </xdr:cNvPr>
        <xdr:cNvSpPr/>
      </xdr:nvSpPr>
      <xdr:spPr>
        <a:xfrm>
          <a:off x="7848600" y="542925"/>
          <a:ext cx="4429125" cy="2105025"/>
        </a:xfrm>
        <a:prstGeom prst="roundRect">
          <a:avLst>
            <a:gd name="adj" fmla="val 8406"/>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b="1">
              <a:solidFill>
                <a:sysClr val="windowText" lastClr="000000"/>
              </a:solidFill>
            </a:rPr>
            <a:t>- </a:t>
          </a:r>
          <a:r>
            <a:rPr lang="ko-KR" altLang="en-US" sz="1100" b="1">
              <a:solidFill>
                <a:sysClr val="windowText" lastClr="000000"/>
              </a:solidFill>
            </a:rPr>
            <a:t>접수번호 적고 규격 선택 후 </a:t>
          </a:r>
          <a:r>
            <a:rPr lang="en-US" altLang="ko-KR" sz="1100" b="1">
              <a:solidFill>
                <a:sysClr val="windowText" lastClr="000000"/>
              </a:solidFill>
            </a:rPr>
            <a:t>Preset</a:t>
          </a:r>
          <a:r>
            <a:rPr lang="en-US" altLang="ko-KR" sz="1100" b="1" baseline="0">
              <a:solidFill>
                <a:sysClr val="windowText" lastClr="000000"/>
              </a:solidFill>
            </a:rPr>
            <a:t> </a:t>
          </a:r>
          <a:r>
            <a:rPr lang="ko-KR" altLang="en-US" sz="1100" b="1" baseline="0">
              <a:solidFill>
                <a:sysClr val="windowText" lastClr="000000"/>
              </a:solidFill>
            </a:rPr>
            <a:t>선택</a:t>
          </a:r>
          <a:endParaRPr lang="en-US" altLang="ko-KR" sz="1100" b="1" baseline="0">
            <a:solidFill>
              <a:sysClr val="windowText" lastClr="000000"/>
            </a:solidFill>
          </a:endParaRPr>
        </a:p>
        <a:p>
          <a:pPr algn="l"/>
          <a:endParaRPr lang="en-US" altLang="ko-KR" sz="1100" b="1" baseline="0">
            <a:solidFill>
              <a:sysClr val="windowText" lastClr="000000"/>
            </a:solidFill>
          </a:endParaRPr>
        </a:p>
        <a:p>
          <a:pPr algn="l"/>
          <a:r>
            <a:rPr lang="en-US" altLang="ko-KR" sz="1100" b="1" baseline="0">
              <a:solidFill>
                <a:sysClr val="windowText" lastClr="000000"/>
              </a:solidFill>
            </a:rPr>
            <a:t>- </a:t>
          </a:r>
          <a:r>
            <a:rPr lang="ko-KR" altLang="en-US" sz="1100" b="1" baseline="0">
              <a:solidFill>
                <a:sysClr val="windowText" lastClr="000000"/>
              </a:solidFill>
            </a:rPr>
            <a:t>이후 </a:t>
          </a:r>
          <a:r>
            <a:rPr lang="en-US" altLang="ko-KR" sz="1100" b="1" baseline="0">
              <a:solidFill>
                <a:sysClr val="windowText" lastClr="000000"/>
              </a:solidFill>
            </a:rPr>
            <a:t>Make sheets</a:t>
          </a:r>
          <a:r>
            <a:rPr lang="ko-KR" altLang="en-US" sz="1100" b="1" baseline="0">
              <a:solidFill>
                <a:sysClr val="windowText" lastClr="000000"/>
              </a:solidFill>
            </a:rPr>
            <a:t> 버튼 누르면 </a:t>
          </a:r>
          <a:r>
            <a:rPr lang="en-US" altLang="ko-KR" sz="1100" b="1" baseline="0">
              <a:solidFill>
                <a:sysClr val="windowText" lastClr="000000"/>
              </a:solidFill>
            </a:rPr>
            <a:t>RDS </a:t>
          </a:r>
          <a:r>
            <a:rPr lang="ko-KR" altLang="en-US" sz="1100" b="1" baseline="0">
              <a:solidFill>
                <a:sysClr val="windowText" lastClr="000000"/>
              </a:solidFill>
            </a:rPr>
            <a:t>생성</a:t>
          </a:r>
          <a:endParaRPr lang="ko-KR" altLang="en-US" sz="1100" b="1">
            <a:solidFill>
              <a:sysClr val="windowText" lastClr="000000"/>
            </a:solidFill>
          </a:endParaRPr>
        </a:p>
      </xdr:txBody>
    </xdr:sp>
    <xdr:clientData/>
  </xdr:twoCellAnchor>
  <xdr:twoCellAnchor>
    <xdr:from>
      <xdr:col>13</xdr:col>
      <xdr:colOff>85725</xdr:colOff>
      <xdr:row>10</xdr:row>
      <xdr:rowOff>38100</xdr:rowOff>
    </xdr:from>
    <xdr:to>
      <xdr:col>14</xdr:col>
      <xdr:colOff>533400</xdr:colOff>
      <xdr:row>12</xdr:row>
      <xdr:rowOff>123826</xdr:rowOff>
    </xdr:to>
    <xdr:sp macro="[0]!CopyAndRenameSheet" textlink="">
      <xdr:nvSpPr>
        <xdr:cNvPr id="3" name="사각형: 둥근 모서리 2">
          <a:extLst>
            <a:ext uri="{FF2B5EF4-FFF2-40B4-BE49-F238E27FC236}">
              <a16:creationId xmlns:a16="http://schemas.microsoft.com/office/drawing/2014/main" id="{7ECAD33B-ED2B-4DF0-8437-D51EC94C3008}"/>
            </a:ext>
          </a:extLst>
        </xdr:cNvPr>
        <xdr:cNvSpPr/>
      </xdr:nvSpPr>
      <xdr:spPr>
        <a:xfrm>
          <a:off x="11077575" y="2028825"/>
          <a:ext cx="1057275" cy="504826"/>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50" b="1">
              <a:solidFill>
                <a:sysClr val="windowText" lastClr="000000"/>
              </a:solidFill>
              <a:latin typeface="+mj-ea"/>
              <a:ea typeface="+mj-ea"/>
              <a:cs typeface="ADLaM Display" panose="020F0502020204030204" pitchFamily="2" charset="0"/>
            </a:rPr>
            <a:t>Make sheets</a:t>
          </a:r>
          <a:endParaRPr lang="ko-KR" altLang="en-US" sz="1050" b="1">
            <a:solidFill>
              <a:sysClr val="windowText" lastClr="000000"/>
            </a:solidFill>
            <a:latin typeface="+mj-ea"/>
            <a:ea typeface="+mj-ea"/>
            <a:cs typeface="ADLaM Display" panose="020F0502020204030204" pitchFamily="2" charset="0"/>
          </a:endParaRPr>
        </a:p>
      </xdr:txBody>
    </xdr:sp>
    <xdr:clientData/>
  </xdr:twoCellAnchor>
  <xdr:twoCellAnchor>
    <xdr:from>
      <xdr:col>8</xdr:col>
      <xdr:colOff>47625</xdr:colOff>
      <xdr:row>13</xdr:row>
      <xdr:rowOff>152399</xdr:rowOff>
    </xdr:from>
    <xdr:to>
      <xdr:col>15</xdr:col>
      <xdr:colOff>123825</xdr:colOff>
      <xdr:row>18</xdr:row>
      <xdr:rowOff>89294</xdr:rowOff>
    </xdr:to>
    <xdr:sp macro="" textlink="">
      <xdr:nvSpPr>
        <xdr:cNvPr id="4" name="Preset_ex">
          <a:extLst>
            <a:ext uri="{FF2B5EF4-FFF2-40B4-BE49-F238E27FC236}">
              <a16:creationId xmlns:a16="http://schemas.microsoft.com/office/drawing/2014/main" id="{FFF5C33A-4F8C-459D-ACF7-0D3A90BC721F}"/>
            </a:ext>
          </a:extLst>
        </xdr:cNvPr>
        <xdr:cNvSpPr/>
      </xdr:nvSpPr>
      <xdr:spPr>
        <a:xfrm>
          <a:off x="7867650" y="2771774"/>
          <a:ext cx="4467225" cy="794145"/>
        </a:xfrm>
        <a:prstGeom prst="roundRect">
          <a:avLst>
            <a:gd name="adj" fmla="val 8406"/>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altLang="ko-KR" sz="1000" b="1">
              <a:solidFill>
                <a:sysClr val="windowText" lastClr="000000"/>
              </a:solidFill>
              <a:latin typeface="+mj-ea"/>
              <a:ea typeface="+mj-ea"/>
            </a:rPr>
            <a:t>- </a:t>
          </a:r>
        </a:p>
        <a:p>
          <a:pPr algn="l"/>
          <a:endParaRPr lang="en-US" altLang="ko-KR" sz="1000" b="1">
            <a:solidFill>
              <a:sysClr val="windowText" lastClr="000000"/>
            </a:solidFill>
            <a:latin typeface="+mj-ea"/>
            <a:ea typeface="+mj-ea"/>
          </a:endParaRPr>
        </a:p>
        <a:p>
          <a:pPr algn="l"/>
          <a:endParaRPr lang="en-US" altLang="ko-KR" sz="1000" b="1">
            <a:solidFill>
              <a:sysClr val="windowText" lastClr="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6</xdr:col>
          <xdr:colOff>142875</xdr:colOff>
          <xdr:row>4</xdr:row>
          <xdr:rowOff>9525</xdr:rowOff>
        </xdr:from>
        <xdr:to>
          <xdr:col>6</xdr:col>
          <xdr:colOff>371475</xdr:colOff>
          <xdr:row>4</xdr:row>
          <xdr:rowOff>200025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00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5</xdr:row>
          <xdr:rowOff>9525</xdr:rowOff>
        </xdr:from>
        <xdr:to>
          <xdr:col>6</xdr:col>
          <xdr:colOff>371475</xdr:colOff>
          <xdr:row>5</xdr:row>
          <xdr:rowOff>200025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00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6</xdr:row>
          <xdr:rowOff>9525</xdr:rowOff>
        </xdr:from>
        <xdr:to>
          <xdr:col>6</xdr:col>
          <xdr:colOff>371475</xdr:colOff>
          <xdr:row>6</xdr:row>
          <xdr:rowOff>200025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00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9525</xdr:rowOff>
        </xdr:from>
        <xdr:to>
          <xdr:col>6</xdr:col>
          <xdr:colOff>371475</xdr:colOff>
          <xdr:row>7</xdr:row>
          <xdr:rowOff>200025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00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9525</xdr:rowOff>
        </xdr:from>
        <xdr:to>
          <xdr:col>6</xdr:col>
          <xdr:colOff>371475</xdr:colOff>
          <xdr:row>8</xdr:row>
          <xdr:rowOff>200025</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00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9525</xdr:rowOff>
        </xdr:from>
        <xdr:to>
          <xdr:col>6</xdr:col>
          <xdr:colOff>371475</xdr:colOff>
          <xdr:row>9</xdr:row>
          <xdr:rowOff>200025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9525</xdr:rowOff>
        </xdr:from>
        <xdr:to>
          <xdr:col>6</xdr:col>
          <xdr:colOff>371475</xdr:colOff>
          <xdr:row>10</xdr:row>
          <xdr:rowOff>200025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9525</xdr:rowOff>
        </xdr:from>
        <xdr:to>
          <xdr:col>6</xdr:col>
          <xdr:colOff>371475</xdr:colOff>
          <xdr:row>11</xdr:row>
          <xdr:rowOff>200025</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00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12</xdr:row>
          <xdr:rowOff>9525</xdr:rowOff>
        </xdr:from>
        <xdr:to>
          <xdr:col>6</xdr:col>
          <xdr:colOff>371475</xdr:colOff>
          <xdr:row>12</xdr:row>
          <xdr:rowOff>200025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00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240195</xdr:colOff>
      <xdr:row>17</xdr:row>
      <xdr:rowOff>66261</xdr:rowOff>
    </xdr:from>
    <xdr:to>
      <xdr:col>16</xdr:col>
      <xdr:colOff>588237</xdr:colOff>
      <xdr:row>19</xdr:row>
      <xdr:rowOff>67444</xdr:rowOff>
    </xdr:to>
    <xdr:pic>
      <xdr:nvPicPr>
        <xdr:cNvPr id="4120" name="FrameGround">
          <a:extLst>
            <a:ext uri="{FF2B5EF4-FFF2-40B4-BE49-F238E27FC236}">
              <a16:creationId xmlns:a16="http://schemas.microsoft.com/office/drawing/2014/main" id="{C1EFCBDF-79C2-4196-86F4-9748B4819520}"/>
            </a:ext>
          </a:extLst>
        </xdr:cNvPr>
        <xdr:cNvPicPr>
          <a:picLocks noChangeAspect="1"/>
        </xdr:cNvPicPr>
      </xdr:nvPicPr>
      <xdr:blipFill>
        <a:blip xmlns:r="http://schemas.openxmlformats.org/officeDocument/2006/relationships" r:embed="rId1"/>
        <a:stretch>
          <a:fillRect/>
        </a:stretch>
      </xdr:blipFill>
      <xdr:spPr>
        <a:xfrm>
          <a:off x="8870673" y="2865783"/>
          <a:ext cx="348042" cy="349052"/>
        </a:xfrm>
        <a:prstGeom prst="rect">
          <a:avLst/>
        </a:prstGeom>
      </xdr:spPr>
    </xdr:pic>
    <xdr:clientData/>
  </xdr:twoCellAnchor>
  <xdr:twoCellAnchor editAs="oneCell">
    <xdr:from>
      <xdr:col>17</xdr:col>
      <xdr:colOff>207067</xdr:colOff>
      <xdr:row>17</xdr:row>
      <xdr:rowOff>74543</xdr:rowOff>
    </xdr:from>
    <xdr:to>
      <xdr:col>17</xdr:col>
      <xdr:colOff>602503</xdr:colOff>
      <xdr:row>19</xdr:row>
      <xdr:rowOff>41138</xdr:rowOff>
    </xdr:to>
    <xdr:pic>
      <xdr:nvPicPr>
        <xdr:cNvPr id="7057" name="Wireless">
          <a:extLst>
            <a:ext uri="{FF2B5EF4-FFF2-40B4-BE49-F238E27FC236}">
              <a16:creationId xmlns:a16="http://schemas.microsoft.com/office/drawing/2014/main" id="{7287D2C8-CFDE-44F0-9F9C-49DDCA932FD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038"/>
        <a:stretch/>
      </xdr:blipFill>
      <xdr:spPr bwMode="auto">
        <a:xfrm>
          <a:off x="9450458" y="2874065"/>
          <a:ext cx="395436" cy="314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179132</xdr:colOff>
      <xdr:row>21</xdr:row>
      <xdr:rowOff>12126</xdr:rowOff>
    </xdr:from>
    <xdr:to>
      <xdr:col>17</xdr:col>
      <xdr:colOff>593482</xdr:colOff>
      <xdr:row>22</xdr:row>
      <xdr:rowOff>117230</xdr:rowOff>
    </xdr:to>
    <xdr:pic>
      <xdr:nvPicPr>
        <xdr:cNvPr id="8" name="USBp">
          <a:extLst>
            <a:ext uri="{FF2B5EF4-FFF2-40B4-BE49-F238E27FC236}">
              <a16:creationId xmlns:a16="http://schemas.microsoft.com/office/drawing/2014/main" id="{697EC872-FE60-4681-B149-A1CC9D3DAF1E}"/>
            </a:ext>
          </a:extLst>
        </xdr:cNvPr>
        <xdr:cNvPicPr>
          <a:picLocks noChangeAspect="1"/>
        </xdr:cNvPicPr>
      </xdr:nvPicPr>
      <xdr:blipFill rotWithShape="1">
        <a:blip xmlns:r="http://schemas.openxmlformats.org/officeDocument/2006/relationships" r:embed="rId3"/>
        <a:srcRect r="5002" b="244"/>
        <a:stretch/>
      </xdr:blipFill>
      <xdr:spPr>
        <a:xfrm>
          <a:off x="9476997" y="3404491"/>
          <a:ext cx="414350" cy="273624"/>
        </a:xfrm>
        <a:prstGeom prst="rect">
          <a:avLst/>
        </a:prstGeom>
      </xdr:spPr>
    </xdr:pic>
    <xdr:clientData/>
  </xdr:twoCellAnchor>
  <xdr:twoCellAnchor editAs="oneCell">
    <xdr:from>
      <xdr:col>16</xdr:col>
      <xdr:colOff>280443</xdr:colOff>
      <xdr:row>21</xdr:row>
      <xdr:rowOff>16169</xdr:rowOff>
    </xdr:from>
    <xdr:to>
      <xdr:col>16</xdr:col>
      <xdr:colOff>576393</xdr:colOff>
      <xdr:row>22</xdr:row>
      <xdr:rowOff>113622</xdr:rowOff>
    </xdr:to>
    <xdr:pic>
      <xdr:nvPicPr>
        <xdr:cNvPr id="7" name="Headset">
          <a:extLst>
            <a:ext uri="{FF2B5EF4-FFF2-40B4-BE49-F238E27FC236}">
              <a16:creationId xmlns:a16="http://schemas.microsoft.com/office/drawing/2014/main" id="{302E6E2D-6654-438D-9E07-641B6519CC14}"/>
            </a:ext>
          </a:extLst>
        </xdr:cNvPr>
        <xdr:cNvPicPr>
          <a:picLocks noChangeAspect="1"/>
        </xdr:cNvPicPr>
      </xdr:nvPicPr>
      <xdr:blipFill>
        <a:blip xmlns:r="http://schemas.openxmlformats.org/officeDocument/2006/relationships" r:embed="rId4"/>
        <a:stretch>
          <a:fillRect/>
        </a:stretch>
      </xdr:blipFill>
      <xdr:spPr>
        <a:xfrm>
          <a:off x="8938340" y="3602824"/>
          <a:ext cx="295950" cy="268247"/>
        </a:xfrm>
        <a:prstGeom prst="rect">
          <a:avLst/>
        </a:prstGeom>
      </xdr:spPr>
    </xdr:pic>
    <xdr:clientData/>
  </xdr:twoCellAnchor>
  <xdr:twoCellAnchor editAs="oneCell">
    <xdr:from>
      <xdr:col>15</xdr:col>
      <xdr:colOff>308607</xdr:colOff>
      <xdr:row>21</xdr:row>
      <xdr:rowOff>38993</xdr:rowOff>
    </xdr:from>
    <xdr:to>
      <xdr:col>15</xdr:col>
      <xdr:colOff>541985</xdr:colOff>
      <xdr:row>22</xdr:row>
      <xdr:rowOff>124417</xdr:rowOff>
    </xdr:to>
    <xdr:pic>
      <xdr:nvPicPr>
        <xdr:cNvPr id="3" name="Mouse">
          <a:extLst>
            <a:ext uri="{FF2B5EF4-FFF2-40B4-BE49-F238E27FC236}">
              <a16:creationId xmlns:a16="http://schemas.microsoft.com/office/drawing/2014/main" id="{6A68C564-85CC-4BB7-A077-1F92188721AD}"/>
            </a:ext>
          </a:extLst>
        </xdr:cNvPr>
        <xdr:cNvPicPr>
          <a:picLocks noChangeAspect="1"/>
        </xdr:cNvPicPr>
      </xdr:nvPicPr>
      <xdr:blipFill rotWithShape="1">
        <a:blip xmlns:r="http://schemas.openxmlformats.org/officeDocument/2006/relationships" r:embed="rId5"/>
        <a:srcRect l="22440" t="29661" r="22489" b="4280"/>
        <a:stretch/>
      </xdr:blipFill>
      <xdr:spPr>
        <a:xfrm>
          <a:off x="8355590" y="3625648"/>
          <a:ext cx="233378" cy="256218"/>
        </a:xfrm>
        <a:prstGeom prst="rect">
          <a:avLst/>
        </a:prstGeom>
      </xdr:spPr>
    </xdr:pic>
    <xdr:clientData/>
  </xdr:twoCellAnchor>
  <xdr:twoCellAnchor editAs="oneCell">
    <xdr:from>
      <xdr:col>14</xdr:col>
      <xdr:colOff>164224</xdr:colOff>
      <xdr:row>21</xdr:row>
      <xdr:rowOff>26276</xdr:rowOff>
    </xdr:from>
    <xdr:to>
      <xdr:col>15</xdr:col>
      <xdr:colOff>52552</xdr:colOff>
      <xdr:row>22</xdr:row>
      <xdr:rowOff>98534</xdr:rowOff>
    </xdr:to>
    <xdr:pic>
      <xdr:nvPicPr>
        <xdr:cNvPr id="6" name="Keyboard">
          <a:extLst>
            <a:ext uri="{FF2B5EF4-FFF2-40B4-BE49-F238E27FC236}">
              <a16:creationId xmlns:a16="http://schemas.microsoft.com/office/drawing/2014/main" id="{257E781A-ECC9-44F8-96AD-F73BE337703D}"/>
            </a:ext>
          </a:extLst>
        </xdr:cNvPr>
        <xdr:cNvPicPr>
          <a:picLocks noChangeAspect="1"/>
        </xdr:cNvPicPr>
      </xdr:nvPicPr>
      <xdr:blipFill rotWithShape="1">
        <a:blip xmlns:r="http://schemas.openxmlformats.org/officeDocument/2006/relationships" r:embed="rId6"/>
        <a:srcRect l="7451" t="15995" r="9450" b="14517"/>
        <a:stretch/>
      </xdr:blipFill>
      <xdr:spPr>
        <a:xfrm>
          <a:off x="7600293" y="3612931"/>
          <a:ext cx="499242" cy="243052"/>
        </a:xfrm>
        <a:prstGeom prst="rect">
          <a:avLst/>
        </a:prstGeom>
      </xdr:spPr>
    </xdr:pic>
    <xdr:clientData/>
  </xdr:twoCellAnchor>
  <xdr:twoCellAnchor>
    <xdr:from>
      <xdr:col>14</xdr:col>
      <xdr:colOff>322384</xdr:colOff>
      <xdr:row>17</xdr:row>
      <xdr:rowOff>95251</xdr:rowOff>
    </xdr:from>
    <xdr:to>
      <xdr:col>14</xdr:col>
      <xdr:colOff>525584</xdr:colOff>
      <xdr:row>19</xdr:row>
      <xdr:rowOff>54945</xdr:rowOff>
    </xdr:to>
    <xdr:grpSp>
      <xdr:nvGrpSpPr>
        <xdr:cNvPr id="21" name="MainsLine">
          <a:extLst>
            <a:ext uri="{FF2B5EF4-FFF2-40B4-BE49-F238E27FC236}">
              <a16:creationId xmlns:a16="http://schemas.microsoft.com/office/drawing/2014/main" id="{2C0BB446-0A7E-47A1-A717-72DD52B69FDF}"/>
            </a:ext>
            <a:ext uri="{C183D7F6-B498-43B3-948B-1728B52AA6E4}">
              <adec:decorative xmlns:adec="http://schemas.microsoft.com/office/drawing/2017/decorative" val="0"/>
            </a:ext>
          </a:extLst>
        </xdr:cNvPr>
        <xdr:cNvGrpSpPr/>
      </xdr:nvGrpSpPr>
      <xdr:grpSpPr>
        <a:xfrm>
          <a:off x="7795846" y="2813539"/>
          <a:ext cx="203200" cy="296733"/>
          <a:chOff x="2438400" y="3429000"/>
          <a:chExt cx="203200" cy="284490"/>
        </a:xfrm>
      </xdr:grpSpPr>
      <xdr:cxnSp macro="">
        <xdr:nvCxnSpPr>
          <xdr:cNvPr id="22" name="mainsY">
            <a:extLst>
              <a:ext uri="{FF2B5EF4-FFF2-40B4-BE49-F238E27FC236}">
                <a16:creationId xmlns:a16="http://schemas.microsoft.com/office/drawing/2014/main" id="{705EF5B7-92EA-51BE-91DB-C0B7944CA678}"/>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3" name="mainsY">
            <a:extLst>
              <a:ext uri="{FF2B5EF4-FFF2-40B4-BE49-F238E27FC236}">
                <a16:creationId xmlns:a16="http://schemas.microsoft.com/office/drawing/2014/main" id="{8995607E-49D6-1EB6-56D7-E3A2345D8D6E}"/>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4" name="mainsY">
            <a:extLst>
              <a:ext uri="{FF2B5EF4-FFF2-40B4-BE49-F238E27FC236}">
                <a16:creationId xmlns:a16="http://schemas.microsoft.com/office/drawing/2014/main" id="{681E6513-C3AD-89DD-56A8-1C344D17E092}"/>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15</xdr:col>
      <xdr:colOff>249116</xdr:colOff>
      <xdr:row>17</xdr:row>
      <xdr:rowOff>139212</xdr:rowOff>
    </xdr:from>
    <xdr:to>
      <xdr:col>15</xdr:col>
      <xdr:colOff>600808</xdr:colOff>
      <xdr:row>18</xdr:row>
      <xdr:rowOff>151591</xdr:rowOff>
    </xdr:to>
    <xdr:grpSp>
      <xdr:nvGrpSpPr>
        <xdr:cNvPr id="45" name="ConnectionLine">
          <a:extLst>
            <a:ext uri="{FF2B5EF4-FFF2-40B4-BE49-F238E27FC236}">
              <a16:creationId xmlns:a16="http://schemas.microsoft.com/office/drawing/2014/main" id="{86F85FCC-03C5-48D9-9520-953219880DA2}"/>
            </a:ext>
          </a:extLst>
        </xdr:cNvPr>
        <xdr:cNvGrpSpPr/>
      </xdr:nvGrpSpPr>
      <xdr:grpSpPr>
        <a:xfrm>
          <a:off x="8330712" y="2857500"/>
          <a:ext cx="351692" cy="180899"/>
          <a:chOff x="2540000" y="3556000"/>
          <a:chExt cx="635000" cy="254000"/>
        </a:xfrm>
      </xdr:grpSpPr>
      <xdr:cxnSp macro="">
        <xdr:nvCxnSpPr>
          <xdr:cNvPr id="46" name="connectionU">
            <a:extLst>
              <a:ext uri="{FF2B5EF4-FFF2-40B4-BE49-F238E27FC236}">
                <a16:creationId xmlns:a16="http://schemas.microsoft.com/office/drawing/2014/main" id="{184D8509-D358-FA3A-A583-C2E9F9E9B890}"/>
              </a:ext>
            </a:extLst>
          </xdr:cNvPr>
          <xdr:cNvCxnSpPr/>
        </xdr:nvCxnSpPr>
        <xdr:spPr>
          <a:xfrm>
            <a:off x="2540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ionU">
            <a:extLst>
              <a:ext uri="{FF2B5EF4-FFF2-40B4-BE49-F238E27FC236}">
                <a16:creationId xmlns:a16="http://schemas.microsoft.com/office/drawing/2014/main" id="{41FEB853-4F3E-7C67-787B-84CB02B9268D}"/>
              </a:ext>
            </a:extLst>
          </xdr:cNvPr>
          <xdr:cNvCxnSpPr/>
        </xdr:nvCxnSpPr>
        <xdr:spPr>
          <a:xfrm>
            <a:off x="2540000" y="3556000"/>
            <a:ext cx="635000"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8" name="connectionU">
            <a:extLst>
              <a:ext uri="{FF2B5EF4-FFF2-40B4-BE49-F238E27FC236}">
                <a16:creationId xmlns:a16="http://schemas.microsoft.com/office/drawing/2014/main" id="{C5CF014D-78DC-9132-E6D5-639C377E200A}"/>
              </a:ext>
            </a:extLst>
          </xdr:cNvPr>
          <xdr:cNvCxnSpPr/>
        </xdr:nvCxnSpPr>
        <xdr:spPr>
          <a:xfrm>
            <a:off x="3175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140575</xdr:colOff>
      <xdr:row>20</xdr:row>
      <xdr:rowOff>42041</xdr:rowOff>
    </xdr:from>
    <xdr:to>
      <xdr:col>17</xdr:col>
      <xdr:colOff>69662</xdr:colOff>
      <xdr:row>23</xdr:row>
      <xdr:rowOff>69662</xdr:rowOff>
    </xdr:to>
    <xdr:sp macro="[0]!clicked_Headset" textlink="">
      <xdr:nvSpPr>
        <xdr:cNvPr id="5" name="사각형: 둥근 모서리 4">
          <a:extLst>
            <a:ext uri="{FF2B5EF4-FFF2-40B4-BE49-F238E27FC236}">
              <a16:creationId xmlns:a16="http://schemas.microsoft.com/office/drawing/2014/main" id="{CC5D357E-41F4-4960-8CFA-6364235D18BF}"/>
            </a:ext>
          </a:extLst>
        </xdr:cNvPr>
        <xdr:cNvSpPr/>
      </xdr:nvSpPr>
      <xdr:spPr>
        <a:xfrm>
          <a:off x="8798472" y="3457903"/>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xdr:col>
      <xdr:colOff>145830</xdr:colOff>
      <xdr:row>20</xdr:row>
      <xdr:rowOff>47296</xdr:rowOff>
    </xdr:from>
    <xdr:to>
      <xdr:col>16</xdr:col>
      <xdr:colOff>74916</xdr:colOff>
      <xdr:row>23</xdr:row>
      <xdr:rowOff>74917</xdr:rowOff>
    </xdr:to>
    <xdr:sp macro="[0]!clicked_Mouse" textlink="">
      <xdr:nvSpPr>
        <xdr:cNvPr id="4" name="사각형: 둥근 모서리 3">
          <a:extLst>
            <a:ext uri="{FF2B5EF4-FFF2-40B4-BE49-F238E27FC236}">
              <a16:creationId xmlns:a16="http://schemas.microsoft.com/office/drawing/2014/main" id="{8D50CF1B-D718-4556-ABC2-C894AF67A1CB}"/>
            </a:ext>
          </a:extLst>
        </xdr:cNvPr>
        <xdr:cNvSpPr/>
      </xdr:nvSpPr>
      <xdr:spPr>
        <a:xfrm>
          <a:off x="8192813" y="3463158"/>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144516</xdr:colOff>
      <xdr:row>20</xdr:row>
      <xdr:rowOff>52551</xdr:rowOff>
    </xdr:from>
    <xdr:to>
      <xdr:col>15</xdr:col>
      <xdr:colOff>73602</xdr:colOff>
      <xdr:row>23</xdr:row>
      <xdr:rowOff>80172</xdr:rowOff>
    </xdr:to>
    <xdr:sp macro="[0]!clicked_Keyboard" textlink="">
      <xdr:nvSpPr>
        <xdr:cNvPr id="2" name="사각형: 둥근 모서리 1">
          <a:extLst>
            <a:ext uri="{FF2B5EF4-FFF2-40B4-BE49-F238E27FC236}">
              <a16:creationId xmlns:a16="http://schemas.microsoft.com/office/drawing/2014/main" id="{58CD395E-CAAC-DE86-EA6C-DBD3A631E3F5}"/>
            </a:ext>
          </a:extLst>
        </xdr:cNvPr>
        <xdr:cNvSpPr/>
      </xdr:nvSpPr>
      <xdr:spPr>
        <a:xfrm>
          <a:off x="7580585" y="3468413"/>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128752</xdr:colOff>
      <xdr:row>20</xdr:row>
      <xdr:rowOff>30217</xdr:rowOff>
    </xdr:from>
    <xdr:to>
      <xdr:col>18</xdr:col>
      <xdr:colOff>57838</xdr:colOff>
      <xdr:row>23</xdr:row>
      <xdr:rowOff>57838</xdr:rowOff>
    </xdr:to>
    <xdr:sp macro="[0]!clicked_USBp" textlink="">
      <xdr:nvSpPr>
        <xdr:cNvPr id="9" name="사각형: 둥근 모서리 8">
          <a:extLst>
            <a:ext uri="{FF2B5EF4-FFF2-40B4-BE49-F238E27FC236}">
              <a16:creationId xmlns:a16="http://schemas.microsoft.com/office/drawing/2014/main" id="{819E50B7-3F6A-4385-A793-82C14197504F}"/>
            </a:ext>
          </a:extLst>
        </xdr:cNvPr>
        <xdr:cNvSpPr/>
      </xdr:nvSpPr>
      <xdr:spPr>
        <a:xfrm>
          <a:off x="9397562" y="3446079"/>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151085</xdr:colOff>
      <xdr:row>16</xdr:row>
      <xdr:rowOff>134663</xdr:rowOff>
    </xdr:from>
    <xdr:to>
      <xdr:col>15</xdr:col>
      <xdr:colOff>80171</xdr:colOff>
      <xdr:row>19</xdr:row>
      <xdr:rowOff>162284</xdr:rowOff>
    </xdr:to>
    <xdr:sp macro="[0]!clicked_mainsLine" textlink="">
      <xdr:nvSpPr>
        <xdr:cNvPr id="12" name="사각형: 둥근 모서리 11">
          <a:extLst>
            <a:ext uri="{FF2B5EF4-FFF2-40B4-BE49-F238E27FC236}">
              <a16:creationId xmlns:a16="http://schemas.microsoft.com/office/drawing/2014/main" id="{AA14E906-F6A5-4D2A-B93D-F365CBEABC5E}"/>
            </a:ext>
          </a:extLst>
        </xdr:cNvPr>
        <xdr:cNvSpPr/>
      </xdr:nvSpPr>
      <xdr:spPr>
        <a:xfrm>
          <a:off x="7624547" y="2830971"/>
          <a:ext cx="537220"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135321</xdr:colOff>
      <xdr:row>16</xdr:row>
      <xdr:rowOff>112329</xdr:rowOff>
    </xdr:from>
    <xdr:to>
      <xdr:col>18</xdr:col>
      <xdr:colOff>64407</xdr:colOff>
      <xdr:row>19</xdr:row>
      <xdr:rowOff>139950</xdr:rowOff>
    </xdr:to>
    <xdr:sp macro="[0]!clicked_Wireless" textlink="">
      <xdr:nvSpPr>
        <xdr:cNvPr id="10" name="사각형: 둥근 모서리 9">
          <a:extLst>
            <a:ext uri="{FF2B5EF4-FFF2-40B4-BE49-F238E27FC236}">
              <a16:creationId xmlns:a16="http://schemas.microsoft.com/office/drawing/2014/main" id="{CD8E721A-F590-4D79-AF90-61D140A57C22}"/>
            </a:ext>
          </a:extLst>
        </xdr:cNvPr>
        <xdr:cNvSpPr/>
      </xdr:nvSpPr>
      <xdr:spPr>
        <a:xfrm>
          <a:off x="9433186" y="2808637"/>
          <a:ext cx="537221"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147144</xdr:colOff>
      <xdr:row>16</xdr:row>
      <xdr:rowOff>124153</xdr:rowOff>
    </xdr:from>
    <xdr:to>
      <xdr:col>17</xdr:col>
      <xdr:colOff>76231</xdr:colOff>
      <xdr:row>19</xdr:row>
      <xdr:rowOff>151774</xdr:rowOff>
    </xdr:to>
    <xdr:sp macro="[0]!clicked_FrameGround" textlink="">
      <xdr:nvSpPr>
        <xdr:cNvPr id="11" name="사각형: 둥근 모서리 10">
          <a:extLst>
            <a:ext uri="{FF2B5EF4-FFF2-40B4-BE49-F238E27FC236}">
              <a16:creationId xmlns:a16="http://schemas.microsoft.com/office/drawing/2014/main" id="{E18088E5-7806-4D95-BF8F-E861B18C03CC}"/>
            </a:ext>
          </a:extLst>
        </xdr:cNvPr>
        <xdr:cNvSpPr/>
      </xdr:nvSpPr>
      <xdr:spPr>
        <a:xfrm>
          <a:off x="8836875" y="2820461"/>
          <a:ext cx="537221"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xdr:col>
      <xdr:colOff>144116</xdr:colOff>
      <xdr:row>16</xdr:row>
      <xdr:rowOff>129408</xdr:rowOff>
    </xdr:from>
    <xdr:to>
      <xdr:col>16</xdr:col>
      <xdr:colOff>73202</xdr:colOff>
      <xdr:row>19</xdr:row>
      <xdr:rowOff>157029</xdr:rowOff>
    </xdr:to>
    <xdr:sp macro="[0]!clicked_connectionLine" textlink="">
      <xdr:nvSpPr>
        <xdr:cNvPr id="13" name="사각형: 둥근 모서리 12">
          <a:extLst>
            <a:ext uri="{FF2B5EF4-FFF2-40B4-BE49-F238E27FC236}">
              <a16:creationId xmlns:a16="http://schemas.microsoft.com/office/drawing/2014/main" id="{85A2CAEA-097A-44F1-A722-58C0C190E6C9}"/>
            </a:ext>
          </a:extLst>
        </xdr:cNvPr>
        <xdr:cNvSpPr/>
      </xdr:nvSpPr>
      <xdr:spPr>
        <a:xfrm>
          <a:off x="8161681" y="2754995"/>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0</xdr:colOff>
          <xdr:row>4</xdr:row>
          <xdr:rowOff>0</xdr:rowOff>
        </xdr:from>
        <xdr:to>
          <xdr:col>18</xdr:col>
          <xdr:colOff>0</xdr:colOff>
          <xdr:row>5</xdr:row>
          <xdr:rowOff>38100</xdr:rowOff>
        </xdr:to>
        <xdr:sp macro="" textlink="">
          <xdr:nvSpPr>
            <xdr:cNvPr id="4098" name="Preset_Index"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504629</xdr:colOff>
      <xdr:row>20</xdr:row>
      <xdr:rowOff>161202</xdr:rowOff>
    </xdr:from>
    <xdr:to>
      <xdr:col>11</xdr:col>
      <xdr:colOff>644761</xdr:colOff>
      <xdr:row>23</xdr:row>
      <xdr:rowOff>99268</xdr:rowOff>
    </xdr:to>
    <xdr:grpSp>
      <xdr:nvGrpSpPr>
        <xdr:cNvPr id="6865" name="LineBasic">
          <a:extLst>
            <a:ext uri="{FF2B5EF4-FFF2-40B4-BE49-F238E27FC236}">
              <a16:creationId xmlns:a16="http://schemas.microsoft.com/office/drawing/2014/main" id="{3779A5DC-0BD9-46EC-AA0F-D08436799BBC}"/>
            </a:ext>
          </a:extLst>
        </xdr:cNvPr>
        <xdr:cNvGrpSpPr/>
      </xdr:nvGrpSpPr>
      <xdr:grpSpPr>
        <a:xfrm>
          <a:off x="6395475" y="3385048"/>
          <a:ext cx="858171" cy="443624"/>
          <a:chOff x="5850205" y="3392585"/>
          <a:chExt cx="883492" cy="451769"/>
        </a:xfrm>
      </xdr:grpSpPr>
      <xdr:grpSp>
        <xdr:nvGrpSpPr>
          <xdr:cNvPr id="6866" name="MainsLine">
            <a:extLst>
              <a:ext uri="{FF2B5EF4-FFF2-40B4-BE49-F238E27FC236}">
                <a16:creationId xmlns:a16="http://schemas.microsoft.com/office/drawing/2014/main" id="{EEEEAF1C-142A-9B9B-DB05-79A025A90C7F}"/>
              </a:ext>
              <a:ext uri="{C183D7F6-B498-43B3-948B-1728B52AA6E4}">
                <adec:decorative xmlns:adec="http://schemas.microsoft.com/office/drawing/2017/decorative" val="0"/>
              </a:ext>
            </a:extLst>
          </xdr:cNvPr>
          <xdr:cNvGrpSpPr/>
        </xdr:nvGrpSpPr>
        <xdr:grpSpPr>
          <a:xfrm rot="16200000">
            <a:off x="5905499" y="3382524"/>
            <a:ext cx="203200" cy="296733"/>
            <a:chOff x="2438400" y="3429000"/>
            <a:chExt cx="203200" cy="284490"/>
          </a:xfrm>
        </xdr:grpSpPr>
        <xdr:cxnSp macro="">
          <xdr:nvCxnSpPr>
            <xdr:cNvPr id="6870" name="mainsY">
              <a:extLst>
                <a:ext uri="{FF2B5EF4-FFF2-40B4-BE49-F238E27FC236}">
                  <a16:creationId xmlns:a16="http://schemas.microsoft.com/office/drawing/2014/main" id="{E569B1AC-18ED-E2B9-4DA4-B56AB0E9BBF8}"/>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871" name="mainsY">
              <a:extLst>
                <a:ext uri="{FF2B5EF4-FFF2-40B4-BE49-F238E27FC236}">
                  <a16:creationId xmlns:a16="http://schemas.microsoft.com/office/drawing/2014/main" id="{CA798465-FD90-0669-4EFC-4D8DE95964A8}"/>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872" name="mainsY">
              <a:extLst>
                <a:ext uri="{FF2B5EF4-FFF2-40B4-BE49-F238E27FC236}">
                  <a16:creationId xmlns:a16="http://schemas.microsoft.com/office/drawing/2014/main" id="{B8D24114-E005-6B65-1B45-1AF1B3EE26B2}"/>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xnSp macro="">
        <xdr:nvCxnSpPr>
          <xdr:cNvPr id="6867" name="StraightConnection">
            <a:extLst>
              <a:ext uri="{FF2B5EF4-FFF2-40B4-BE49-F238E27FC236}">
                <a16:creationId xmlns:a16="http://schemas.microsoft.com/office/drawing/2014/main" id="{60ED5C8F-6BB6-7AA3-35B3-9E2F61544411}"/>
              </a:ext>
            </a:extLst>
          </xdr:cNvPr>
          <xdr:cNvCxnSpPr/>
        </xdr:nvCxnSpPr>
        <xdr:spPr>
          <a:xfrm flipH="1">
            <a:off x="5850205" y="3735501"/>
            <a:ext cx="310294"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sp macro="" textlink="">
        <xdr:nvSpPr>
          <xdr:cNvPr id="6868" name="TextBox 6867">
            <a:extLst>
              <a:ext uri="{FF2B5EF4-FFF2-40B4-BE49-F238E27FC236}">
                <a16:creationId xmlns:a16="http://schemas.microsoft.com/office/drawing/2014/main" id="{045359C7-F3D4-D732-D304-D2BD80E410BD}"/>
              </a:ext>
            </a:extLst>
          </xdr:cNvPr>
          <xdr:cNvSpPr txBox="1"/>
        </xdr:nvSpPr>
        <xdr:spPr>
          <a:xfrm>
            <a:off x="6244317" y="3392585"/>
            <a:ext cx="466747" cy="197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square" lIns="0" tIns="0" rIns="0" bIns="0" rtlCol="0" anchor="t">
            <a:noAutofit/>
          </a:bodyPr>
          <a:lstStyle/>
          <a:p>
            <a:r>
              <a:rPr lang="ko-KR" altLang="en-US" sz="1100"/>
              <a:t>전원선</a:t>
            </a:r>
          </a:p>
        </xdr:txBody>
      </xdr:sp>
      <xdr:sp macro="" textlink="">
        <xdr:nvSpPr>
          <xdr:cNvPr id="6869" name="TextBox 6868">
            <a:extLst>
              <a:ext uri="{FF2B5EF4-FFF2-40B4-BE49-F238E27FC236}">
                <a16:creationId xmlns:a16="http://schemas.microsoft.com/office/drawing/2014/main" id="{55DB335D-9EB2-EF7B-F9D5-3A4061C506C3}"/>
              </a:ext>
            </a:extLst>
          </xdr:cNvPr>
          <xdr:cNvSpPr txBox="1"/>
        </xdr:nvSpPr>
        <xdr:spPr>
          <a:xfrm>
            <a:off x="6244316" y="3595962"/>
            <a:ext cx="489381" cy="248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square" lIns="0" tIns="0" rIns="0" bIns="0" rtlCol="0" anchor="t">
            <a:spAutoFit/>
          </a:bodyPr>
          <a:lstStyle/>
          <a:p>
            <a:r>
              <a:rPr lang="ko-KR" altLang="en-US" sz="1100"/>
              <a:t>신호선</a:t>
            </a:r>
            <a:endParaRPr lang="ko-KR" altLang="en-US" sz="1600"/>
          </a:p>
        </xdr:txBody>
      </xdr:sp>
    </xdr:grpSp>
    <xdr:clientData/>
  </xdr:twoCellAnchor>
  <xdr:twoCellAnchor>
    <xdr:from>
      <xdr:col>14</xdr:col>
      <xdr:colOff>149087</xdr:colOff>
      <xdr:row>13</xdr:row>
      <xdr:rowOff>49695</xdr:rowOff>
    </xdr:from>
    <xdr:to>
      <xdr:col>15</xdr:col>
      <xdr:colOff>78173</xdr:colOff>
      <xdr:row>16</xdr:row>
      <xdr:rowOff>77316</xdr:rowOff>
    </xdr:to>
    <xdr:sp macro="[0]!clicked_ModeDevision" textlink="">
      <xdr:nvSpPr>
        <xdr:cNvPr id="18" name="사각형: 둥근 모서리 17">
          <a:extLst>
            <a:ext uri="{FF2B5EF4-FFF2-40B4-BE49-F238E27FC236}">
              <a16:creationId xmlns:a16="http://schemas.microsoft.com/office/drawing/2014/main" id="{974EFDAD-BEDA-48E6-BE76-313927F5E457}"/>
            </a:ext>
          </a:extLst>
        </xdr:cNvPr>
        <xdr:cNvSpPr/>
      </xdr:nvSpPr>
      <xdr:spPr>
        <a:xfrm>
          <a:off x="7553739" y="2153478"/>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700" b="1">
              <a:solidFill>
                <a:sysClr val="windowText" lastClr="000000"/>
              </a:solidFill>
              <a:latin typeface="+mj-ea"/>
              <a:ea typeface="+mj-ea"/>
            </a:rPr>
            <a:t>Mode</a:t>
          </a:r>
          <a:r>
            <a:rPr lang="en-US" altLang="ko-KR" sz="700" b="1" baseline="0">
              <a:solidFill>
                <a:sysClr val="windowText" lastClr="000000"/>
              </a:solidFill>
              <a:latin typeface="+mj-ea"/>
              <a:ea typeface="+mj-ea"/>
            </a:rPr>
            <a:t> Line</a:t>
          </a:r>
          <a:endParaRPr lang="ko-KR" altLang="en-US" sz="700" b="1">
            <a:solidFill>
              <a:sysClr val="windowText" lastClr="000000"/>
            </a:solidFill>
            <a:latin typeface="+mj-ea"/>
            <a:ea typeface="+mj-ea"/>
          </a:endParaRPr>
        </a:p>
      </xdr:txBody>
    </xdr:sp>
    <xdr:clientData/>
  </xdr:twoCellAnchor>
  <xdr:twoCellAnchor>
    <xdr:from>
      <xdr:col>15</xdr:col>
      <xdr:colOff>248479</xdr:colOff>
      <xdr:row>14</xdr:row>
      <xdr:rowOff>149087</xdr:rowOff>
    </xdr:from>
    <xdr:to>
      <xdr:col>15</xdr:col>
      <xdr:colOff>596349</xdr:colOff>
      <xdr:row>14</xdr:row>
      <xdr:rowOff>149087</xdr:rowOff>
    </xdr:to>
    <xdr:cxnSp macro="">
      <xdr:nvCxnSpPr>
        <xdr:cNvPr id="40" name="ConnectionRight">
          <a:extLst>
            <a:ext uri="{FF2B5EF4-FFF2-40B4-BE49-F238E27FC236}">
              <a16:creationId xmlns:a16="http://schemas.microsoft.com/office/drawing/2014/main" id="{352571BB-0D87-B516-B7EB-BABFD92F4826}"/>
            </a:ext>
          </a:extLst>
        </xdr:cNvPr>
        <xdr:cNvCxnSpPr/>
      </xdr:nvCxnSpPr>
      <xdr:spPr>
        <a:xfrm>
          <a:off x="8266044" y="2426804"/>
          <a:ext cx="347870" cy="0"/>
        </a:xfrm>
        <a:prstGeom prst="line">
          <a:avLst/>
        </a:prstGeom>
        <a:ln>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144118</xdr:colOff>
      <xdr:row>13</xdr:row>
      <xdr:rowOff>36443</xdr:rowOff>
    </xdr:from>
    <xdr:to>
      <xdr:col>16</xdr:col>
      <xdr:colOff>73204</xdr:colOff>
      <xdr:row>16</xdr:row>
      <xdr:rowOff>64064</xdr:rowOff>
    </xdr:to>
    <xdr:sp macro="[0]!clicked_connectionRight" textlink="">
      <xdr:nvSpPr>
        <xdr:cNvPr id="27" name="사각형: 둥근 모서리 26">
          <a:extLst>
            <a:ext uri="{FF2B5EF4-FFF2-40B4-BE49-F238E27FC236}">
              <a16:creationId xmlns:a16="http://schemas.microsoft.com/office/drawing/2014/main" id="{03706042-3732-4F8F-8A52-9E41A7B0F0CD}"/>
            </a:ext>
          </a:extLst>
        </xdr:cNvPr>
        <xdr:cNvSpPr/>
      </xdr:nvSpPr>
      <xdr:spPr>
        <a:xfrm>
          <a:off x="8161683" y="2140226"/>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oneCellAnchor>
    <xdr:from>
      <xdr:col>8</xdr:col>
      <xdr:colOff>527538</xdr:colOff>
      <xdr:row>0</xdr:row>
      <xdr:rowOff>146538</xdr:rowOff>
    </xdr:from>
    <xdr:ext cx="543739" cy="247504"/>
    <xdr:sp macro="" textlink="">
      <xdr:nvSpPr>
        <xdr:cNvPr id="37" name="TextBox 36">
          <a:extLst>
            <a:ext uri="{FF2B5EF4-FFF2-40B4-BE49-F238E27FC236}">
              <a16:creationId xmlns:a16="http://schemas.microsoft.com/office/drawing/2014/main" id="{6C9266AF-A6EA-EA80-DC0B-4D65B39B77DF}"/>
            </a:ext>
          </a:extLst>
        </xdr:cNvPr>
        <xdr:cNvSpPr txBox="1"/>
      </xdr:nvSpPr>
      <xdr:spPr>
        <a:xfrm>
          <a:off x="4982307" y="146538"/>
          <a:ext cx="543739"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시트호출</a:t>
          </a:r>
        </a:p>
      </xdr:txBody>
    </xdr:sp>
    <xdr:clientData/>
  </xdr:oneCellAnchor>
  <xdr:oneCellAnchor>
    <xdr:from>
      <xdr:col>9</xdr:col>
      <xdr:colOff>511418</xdr:colOff>
      <xdr:row>0</xdr:row>
      <xdr:rowOff>145073</xdr:rowOff>
    </xdr:from>
    <xdr:ext cx="364202" cy="247504"/>
    <xdr:sp macro="" textlink="">
      <xdr:nvSpPr>
        <xdr:cNvPr id="38" name="TextBox 37">
          <a:extLst>
            <a:ext uri="{FF2B5EF4-FFF2-40B4-BE49-F238E27FC236}">
              <a16:creationId xmlns:a16="http://schemas.microsoft.com/office/drawing/2014/main" id="{6037060C-5E73-4ECF-A0FB-F760C3DA5469}"/>
            </a:ext>
          </a:extLst>
        </xdr:cNvPr>
        <xdr:cNvSpPr txBox="1"/>
      </xdr:nvSpPr>
      <xdr:spPr>
        <a:xfrm>
          <a:off x="5684226" y="145073"/>
          <a:ext cx="364202"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정렬</a:t>
          </a:r>
        </a:p>
      </xdr:txBody>
    </xdr:sp>
    <xdr:clientData/>
  </xdr:oneCellAnchor>
  <xdr:oneCellAnchor>
    <xdr:from>
      <xdr:col>10</xdr:col>
      <xdr:colOff>385395</xdr:colOff>
      <xdr:row>0</xdr:row>
      <xdr:rowOff>143608</xdr:rowOff>
    </xdr:from>
    <xdr:ext cx="364202" cy="247504"/>
    <xdr:sp macro="" textlink="">
      <xdr:nvSpPr>
        <xdr:cNvPr id="39" name="TextBox 38">
          <a:extLst>
            <a:ext uri="{FF2B5EF4-FFF2-40B4-BE49-F238E27FC236}">
              <a16:creationId xmlns:a16="http://schemas.microsoft.com/office/drawing/2014/main" id="{660D5CE8-91BB-4327-B5FB-A3279D88435B}"/>
            </a:ext>
          </a:extLst>
        </xdr:cNvPr>
        <xdr:cNvSpPr txBox="1"/>
      </xdr:nvSpPr>
      <xdr:spPr>
        <a:xfrm>
          <a:off x="6276241" y="143608"/>
          <a:ext cx="364202"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저장</a:t>
          </a:r>
        </a:p>
      </xdr:txBody>
    </xdr:sp>
    <xdr:clientData/>
  </xdr:oneCellAnchor>
  <xdr:oneCellAnchor>
    <xdr:from>
      <xdr:col>11</xdr:col>
      <xdr:colOff>230065</xdr:colOff>
      <xdr:row>0</xdr:row>
      <xdr:rowOff>142143</xdr:rowOff>
    </xdr:from>
    <xdr:ext cx="453970" cy="247504"/>
    <xdr:sp macro="" textlink="">
      <xdr:nvSpPr>
        <xdr:cNvPr id="41" name="TextBox 40">
          <a:extLst>
            <a:ext uri="{FF2B5EF4-FFF2-40B4-BE49-F238E27FC236}">
              <a16:creationId xmlns:a16="http://schemas.microsoft.com/office/drawing/2014/main" id="{8A0FE7E2-1140-4F68-B8F0-E9B03C174EE7}"/>
            </a:ext>
          </a:extLst>
        </xdr:cNvPr>
        <xdr:cNvSpPr txBox="1"/>
      </xdr:nvSpPr>
      <xdr:spPr>
        <a:xfrm>
          <a:off x="6838950" y="142143"/>
          <a:ext cx="453970"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지우기</a:t>
          </a:r>
        </a:p>
      </xdr:txBody>
    </xdr:sp>
    <xdr:clientData/>
  </xdr:oneCellAnchor>
  <xdr:twoCellAnchor>
    <xdr:from>
      <xdr:col>8</xdr:col>
      <xdr:colOff>530300</xdr:colOff>
      <xdr:row>0</xdr:row>
      <xdr:rowOff>88900</xdr:rowOff>
    </xdr:from>
    <xdr:to>
      <xdr:col>9</xdr:col>
      <xdr:colOff>349324</xdr:colOff>
      <xdr:row>2</xdr:row>
      <xdr:rowOff>88900</xdr:rowOff>
    </xdr:to>
    <xdr:sp macro="[0]!ShowSheetSelector" textlink="">
      <xdr:nvSpPr>
        <xdr:cNvPr id="507" name="사각형: 둥근 모서리 506">
          <a:extLst>
            <a:ext uri="{FF2B5EF4-FFF2-40B4-BE49-F238E27FC236}">
              <a16:creationId xmlns:a16="http://schemas.microsoft.com/office/drawing/2014/main" id="{E354999A-D05B-4A16-96FF-C3AEA3866AA9}"/>
            </a:ext>
            <a:ext uri="{C183D7F6-B498-43B3-948B-1728B52AA6E4}">
              <adec:decorative xmlns:adec="http://schemas.microsoft.com/office/drawing/2017/decorative" val="0"/>
            </a:ext>
          </a:extLst>
        </xdr:cNvPr>
        <xdr:cNvSpPr/>
      </xdr:nvSpPr>
      <xdr:spPr>
        <a:xfrm>
          <a:off x="4959425" y="88900"/>
          <a:ext cx="533399" cy="3429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411603</xdr:colOff>
      <xdr:row>0</xdr:row>
      <xdr:rowOff>88900</xdr:rowOff>
    </xdr:from>
    <xdr:to>
      <xdr:col>10</xdr:col>
      <xdr:colOff>230628</xdr:colOff>
      <xdr:row>2</xdr:row>
      <xdr:rowOff>88900</xdr:rowOff>
    </xdr:to>
    <xdr:sp macro="[0]!CenterAlignSaveRange" textlink="">
      <xdr:nvSpPr>
        <xdr:cNvPr id="7294" name="사각형: 둥근 모서리 7293">
          <a:extLst>
            <a:ext uri="{FF2B5EF4-FFF2-40B4-BE49-F238E27FC236}">
              <a16:creationId xmlns:a16="http://schemas.microsoft.com/office/drawing/2014/main" id="{C5CCC954-DECB-4AB2-B2C5-66BF62A427E6}"/>
            </a:ext>
            <a:ext uri="{C183D7F6-B498-43B3-948B-1728B52AA6E4}">
              <adec:decorative xmlns:adec="http://schemas.microsoft.com/office/drawing/2017/decorative" val="0"/>
            </a:ext>
          </a:extLst>
        </xdr:cNvPr>
        <xdr:cNvSpPr/>
      </xdr:nvSpPr>
      <xdr:spPr>
        <a:xfrm>
          <a:off x="5584411" y="88900"/>
          <a:ext cx="537063" cy="33703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287980</xdr:colOff>
      <xdr:row>0</xdr:row>
      <xdr:rowOff>88900</xdr:rowOff>
    </xdr:from>
    <xdr:to>
      <xdr:col>11</xdr:col>
      <xdr:colOff>114047</xdr:colOff>
      <xdr:row>2</xdr:row>
      <xdr:rowOff>88900</xdr:rowOff>
    </xdr:to>
    <xdr:sp macro="[0]!saveLayout" textlink="">
      <xdr:nvSpPr>
        <xdr:cNvPr id="4119" name="사각형: 둥근 모서리 4118">
          <a:extLst>
            <a:ext uri="{FF2B5EF4-FFF2-40B4-BE49-F238E27FC236}">
              <a16:creationId xmlns:a16="http://schemas.microsoft.com/office/drawing/2014/main" id="{9921DB43-A8A7-4A77-B090-CB01D73AEAF6}"/>
            </a:ext>
          </a:extLst>
        </xdr:cNvPr>
        <xdr:cNvSpPr/>
      </xdr:nvSpPr>
      <xdr:spPr>
        <a:xfrm>
          <a:off x="6178826" y="88900"/>
          <a:ext cx="544106" cy="33703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173934</xdr:colOff>
      <xdr:row>0</xdr:row>
      <xdr:rowOff>88900</xdr:rowOff>
    </xdr:from>
    <xdr:to>
      <xdr:col>12</xdr:col>
      <xdr:colOff>0</xdr:colOff>
      <xdr:row>2</xdr:row>
      <xdr:rowOff>88900</xdr:rowOff>
    </xdr:to>
    <xdr:sp macro="[0]!LayOut_Clear" textlink="">
      <xdr:nvSpPr>
        <xdr:cNvPr id="4113" name="사각형: 둥근 모서리 4112">
          <a:extLst>
            <a:ext uri="{FF2B5EF4-FFF2-40B4-BE49-F238E27FC236}">
              <a16:creationId xmlns:a16="http://schemas.microsoft.com/office/drawing/2014/main" id="{99DCF6EA-0826-43D9-AF16-A352BE742395}"/>
            </a:ext>
          </a:extLst>
        </xdr:cNvPr>
        <xdr:cNvSpPr/>
      </xdr:nvSpPr>
      <xdr:spPr>
        <a:xfrm>
          <a:off x="6746184" y="88900"/>
          <a:ext cx="540441" cy="3429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117229</xdr:colOff>
      <xdr:row>12</xdr:row>
      <xdr:rowOff>93051</xdr:rowOff>
    </xdr:from>
    <xdr:to>
      <xdr:col>8</xdr:col>
      <xdr:colOff>164854</xdr:colOff>
      <xdr:row>18</xdr:row>
      <xdr:rowOff>77421</xdr:rowOff>
    </xdr:to>
    <xdr:sp macro="" textlink="">
      <xdr:nvSpPr>
        <xdr:cNvPr id="15" name="직사각형 14">
          <a:extLst>
            <a:ext uri="{FF2B5EF4-FFF2-40B4-BE49-F238E27FC236}">
              <a16:creationId xmlns:a16="http://schemas.microsoft.com/office/drawing/2014/main" id="{770605DE-788F-73AC-E3BD-97814CE822F0}"/>
            </a:ext>
          </a:extLst>
        </xdr:cNvPr>
        <xdr:cNvSpPr/>
      </xdr:nvSpPr>
      <xdr:spPr>
        <a:xfrm>
          <a:off x="3831979" y="1998051"/>
          <a:ext cx="762000" cy="1013070"/>
        </a:xfrm>
        <a:prstGeom prst="rect">
          <a:avLst/>
        </a:prstGeom>
        <a:solidFill>
          <a:srgbClr xmlns:mc="http://schemas.openxmlformats.org/markup-compatibility/2006" xmlns:a14="http://schemas.microsoft.com/office/drawing/2010/main" val="FFFFFF" mc:Ignorable="a14" a14:legacySpreadsheetColorIndex="1"/>
        </a:solidFill>
        <a:ln>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rgbClr xmlns:mc="http://schemas.openxmlformats.org/markup-compatibility/2006" xmlns:a14="http://schemas.microsoft.com/office/drawing/2010/main" val="000000" mc:Ignorable="a14" a14:legacySpreadsheetColorIndex="8"/>
              </a:solidFill>
              <a:latin typeface="맑은 고딕" panose="020B0503020000020004" pitchFamily="50" charset="-127"/>
            </a:rPr>
            <a:t>피시험기자재</a:t>
          </a:r>
        </a:p>
      </xdr:txBody>
    </xdr:sp>
    <xdr:clientData/>
  </xdr:twoCellAnchor>
  <xdr:twoCellAnchor>
    <xdr:from>
      <xdr:col>5</xdr:col>
      <xdr:colOff>549521</xdr:colOff>
      <xdr:row>12</xdr:row>
      <xdr:rowOff>85725</xdr:rowOff>
    </xdr:from>
    <xdr:to>
      <xdr:col>6</xdr:col>
      <xdr:colOff>597144</xdr:colOff>
      <xdr:row>18</xdr:row>
      <xdr:rowOff>70095</xdr:rowOff>
    </xdr:to>
    <xdr:sp macro="" textlink="">
      <xdr:nvSpPr>
        <xdr:cNvPr id="16" name="직사각형 15">
          <a:extLst>
            <a:ext uri="{FF2B5EF4-FFF2-40B4-BE49-F238E27FC236}">
              <a16:creationId xmlns:a16="http://schemas.microsoft.com/office/drawing/2014/main" id="{CD040BB8-A425-BE01-BCC0-F1956B208A1F}"/>
            </a:ext>
          </a:extLst>
        </xdr:cNvPr>
        <xdr:cNvSpPr/>
      </xdr:nvSpPr>
      <xdr:spPr>
        <a:xfrm>
          <a:off x="2835521" y="1990725"/>
          <a:ext cx="761998" cy="1013070"/>
        </a:xfrm>
        <a:prstGeom prst="rect">
          <a:avLst/>
        </a:prstGeom>
        <a:solidFill>
          <a:srgbClr xmlns:mc="http://schemas.openxmlformats.org/markup-compatibility/2006" xmlns:a14="http://schemas.microsoft.com/office/drawing/2010/main" val="FFFFFF" mc:Ignorable="a14" a14:legacySpreadsheetColorIndex="1"/>
        </a:solidFill>
        <a:ln>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rgbClr xmlns:mc="http://schemas.openxmlformats.org/markup-compatibility/2006" xmlns:a14="http://schemas.microsoft.com/office/drawing/2010/main" val="000000" mc:Ignorable="a14" a14:legacySpreadsheetColorIndex="8"/>
              </a:solidFill>
              <a:latin typeface="맑은 고딕" panose="020B0503020000020004" pitchFamily="50" charset="-127"/>
            </a:rPr>
            <a:t>직류전원장치</a:t>
          </a:r>
        </a:p>
      </xdr:txBody>
    </xdr:sp>
    <xdr:clientData/>
  </xdr:twoCellAnchor>
  <xdr:twoCellAnchor editAs="oneCell">
    <xdr:from>
      <xdr:col>6</xdr:col>
      <xdr:colOff>472340</xdr:colOff>
      <xdr:row>10</xdr:row>
      <xdr:rowOff>49577</xdr:rowOff>
    </xdr:from>
    <xdr:to>
      <xdr:col>7</xdr:col>
      <xdr:colOff>244229</xdr:colOff>
      <xdr:row>12</xdr:row>
      <xdr:rowOff>87677</xdr:rowOff>
    </xdr:to>
    <xdr:grpSp>
      <xdr:nvGrpSpPr>
        <xdr:cNvPr id="17" name="ConnectionLinetemp">
          <a:extLst>
            <a:ext uri="{FF2B5EF4-FFF2-40B4-BE49-F238E27FC236}">
              <a16:creationId xmlns:a16="http://schemas.microsoft.com/office/drawing/2014/main" id="{0D6A5FA0-3C1B-FF80-8B1D-5709C9A7863B}"/>
            </a:ext>
          </a:extLst>
        </xdr:cNvPr>
        <xdr:cNvGrpSpPr/>
      </xdr:nvGrpSpPr>
      <xdr:grpSpPr>
        <a:xfrm>
          <a:off x="3491032" y="1588231"/>
          <a:ext cx="489928" cy="375138"/>
          <a:chOff x="2540000" y="3556000"/>
          <a:chExt cx="635000" cy="254000"/>
        </a:xfrm>
      </xdr:grpSpPr>
      <xdr:cxnSp macro="">
        <xdr:nvCxnSpPr>
          <xdr:cNvPr id="19" name="connectionU">
            <a:extLst>
              <a:ext uri="{FF2B5EF4-FFF2-40B4-BE49-F238E27FC236}">
                <a16:creationId xmlns:a16="http://schemas.microsoft.com/office/drawing/2014/main" id="{7D5CB83C-379C-2441-28E6-DEA9ACEF8554}"/>
              </a:ext>
            </a:extLst>
          </xdr:cNvPr>
          <xdr:cNvCxnSpPr/>
        </xdr:nvCxnSpPr>
        <xdr:spPr>
          <a:xfrm>
            <a:off x="2540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0" name="connectionU">
            <a:extLst>
              <a:ext uri="{FF2B5EF4-FFF2-40B4-BE49-F238E27FC236}">
                <a16:creationId xmlns:a16="http://schemas.microsoft.com/office/drawing/2014/main" id="{2E07B83F-89ED-BEBB-059F-44558D536289}"/>
              </a:ext>
            </a:extLst>
          </xdr:cNvPr>
          <xdr:cNvCxnSpPr/>
        </xdr:nvCxnSpPr>
        <xdr:spPr>
          <a:xfrm>
            <a:off x="2540000" y="3556000"/>
            <a:ext cx="635000"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5" name="connectionU">
            <a:extLst>
              <a:ext uri="{FF2B5EF4-FFF2-40B4-BE49-F238E27FC236}">
                <a16:creationId xmlns:a16="http://schemas.microsoft.com/office/drawing/2014/main" id="{DA36E392-99A3-1F85-064A-FE7122697534}"/>
              </a:ext>
            </a:extLst>
          </xdr:cNvPr>
          <xdr:cNvCxnSpPr/>
        </xdr:nvCxnSpPr>
        <xdr:spPr>
          <a:xfrm>
            <a:off x="3175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551717</xdr:colOff>
      <xdr:row>9</xdr:row>
      <xdr:rowOff>94029</xdr:rowOff>
    </xdr:from>
    <xdr:to>
      <xdr:col>6</xdr:col>
      <xdr:colOff>222005</xdr:colOff>
      <xdr:row>12</xdr:row>
      <xdr:rowOff>87678</xdr:rowOff>
    </xdr:to>
    <xdr:grpSp>
      <xdr:nvGrpSpPr>
        <xdr:cNvPr id="26" name="MainsLinetemp">
          <a:extLst>
            <a:ext uri="{FF2B5EF4-FFF2-40B4-BE49-F238E27FC236}">
              <a16:creationId xmlns:a16="http://schemas.microsoft.com/office/drawing/2014/main" id="{029B71D6-63A3-479E-76DA-796E3A01835A}"/>
            </a:ext>
            <a:ext uri="{C183D7F6-B498-43B3-948B-1728B52AA6E4}">
              <adec:decorative xmlns:adec="http://schemas.microsoft.com/office/drawing/2017/decorative" val="0"/>
            </a:ext>
          </a:extLst>
        </xdr:cNvPr>
        <xdr:cNvGrpSpPr/>
      </xdr:nvGrpSpPr>
      <xdr:grpSpPr>
        <a:xfrm>
          <a:off x="2852371" y="1464164"/>
          <a:ext cx="388326" cy="499206"/>
          <a:chOff x="2438400" y="3429000"/>
          <a:chExt cx="203200" cy="284490"/>
        </a:xfrm>
      </xdr:grpSpPr>
      <xdr:cxnSp macro="">
        <xdr:nvCxnSpPr>
          <xdr:cNvPr id="28" name="mainsY">
            <a:extLst>
              <a:ext uri="{FF2B5EF4-FFF2-40B4-BE49-F238E27FC236}">
                <a16:creationId xmlns:a16="http://schemas.microsoft.com/office/drawing/2014/main" id="{A1997458-20BB-BAD3-E508-BCA4F079EF17}"/>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9" name="mainsY">
            <a:extLst>
              <a:ext uri="{FF2B5EF4-FFF2-40B4-BE49-F238E27FC236}">
                <a16:creationId xmlns:a16="http://schemas.microsoft.com/office/drawing/2014/main" id="{32566E5B-BE71-B027-759B-6986F4AACAFB}"/>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0" name="mainsY">
            <a:extLst>
              <a:ext uri="{FF2B5EF4-FFF2-40B4-BE49-F238E27FC236}">
                <a16:creationId xmlns:a16="http://schemas.microsoft.com/office/drawing/2014/main" id="{C46B85AD-5B5B-B562-FEB5-85B09A9CB55D}"/>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1</xdr:row>
      <xdr:rowOff>57150</xdr:rowOff>
    </xdr:from>
    <xdr:to>
      <xdr:col>14</xdr:col>
      <xdr:colOff>304800</xdr:colOff>
      <xdr:row>17</xdr:row>
      <xdr:rowOff>28575</xdr:rowOff>
    </xdr:to>
    <xdr:sp macro="" textlink="">
      <xdr:nvSpPr>
        <xdr:cNvPr id="2" name="사각형: 둥근 모서리 1">
          <a:extLst>
            <a:ext uri="{FF2B5EF4-FFF2-40B4-BE49-F238E27FC236}">
              <a16:creationId xmlns:a16="http://schemas.microsoft.com/office/drawing/2014/main" id="{116B0654-17E8-5AA6-5B48-B90D2E83F4D8}"/>
            </a:ext>
          </a:extLst>
        </xdr:cNvPr>
        <xdr:cNvSpPr/>
      </xdr:nvSpPr>
      <xdr:spPr>
        <a:xfrm>
          <a:off x="4267200" y="228600"/>
          <a:ext cx="4572000" cy="271462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sheetpUP</a:t>
          </a:r>
          <a:r>
            <a:rPr lang="en-US" altLang="ko-KR" sz="1100" baseline="0">
              <a:solidFill>
                <a:sysClr val="windowText" lastClr="000000"/>
              </a:solidFill>
            </a:rPr>
            <a:t> - sheet </a:t>
          </a:r>
          <a:r>
            <a:rPr lang="ko-KR" altLang="en-US" sz="1100" baseline="0">
              <a:solidFill>
                <a:sysClr val="windowText" lastClr="000000"/>
              </a:solidFill>
            </a:rPr>
            <a:t>복사 </a:t>
          </a:r>
          <a:r>
            <a:rPr lang="en-US" altLang="ko-KR" sz="1100" baseline="0">
              <a:solidFill>
                <a:sysClr val="windowText" lastClr="000000"/>
              </a:solidFill>
            </a:rPr>
            <a:t>(</a:t>
          </a:r>
          <a:r>
            <a:rPr lang="ko-KR" altLang="en-US" sz="1100" baseline="0">
              <a:solidFill>
                <a:sysClr val="windowText" lastClr="000000"/>
              </a:solidFill>
            </a:rPr>
            <a:t>원본 삭제</a:t>
          </a:r>
          <a:r>
            <a:rPr lang="en-US" altLang="ko-KR" sz="1100" baseline="0">
              <a:solidFill>
                <a:sysClr val="windowText" lastClr="000000"/>
              </a:solidFill>
            </a:rPr>
            <a:t>)</a:t>
          </a:r>
        </a:p>
        <a:p>
          <a:pPr algn="l"/>
          <a:endParaRPr lang="en-US" altLang="ko-KR" sz="1100" baseline="0">
            <a:solidFill>
              <a:sysClr val="windowText" lastClr="000000"/>
            </a:solidFill>
          </a:endParaRPr>
        </a:p>
        <a:p>
          <a:pPr algn="l"/>
          <a:r>
            <a:rPr lang="en-US" altLang="ko-KR" sz="1100" baseline="0">
              <a:solidFill>
                <a:sysClr val="windowText" lastClr="000000"/>
              </a:solidFill>
            </a:rPr>
            <a:t>sheetADD - </a:t>
          </a:r>
          <a:r>
            <a:rPr lang="ko-KR" altLang="en-US" sz="1100" baseline="0">
              <a:solidFill>
                <a:sysClr val="windowText" lastClr="000000"/>
              </a:solidFill>
            </a:rPr>
            <a:t>새로운 시트 추가</a:t>
          </a:r>
          <a:endParaRPr lang="en-US" altLang="ko-KR" sz="1100" baseline="0">
            <a:solidFill>
              <a:sysClr val="windowText" lastClr="000000"/>
            </a:solidFill>
          </a:endParaRPr>
        </a:p>
        <a:p>
          <a:pPr algn="l"/>
          <a:endParaRPr lang="en-US" altLang="ko-KR" sz="1100" baseline="0">
            <a:solidFill>
              <a:sysClr val="windowText" lastClr="000000"/>
            </a:solidFill>
          </a:endParaRPr>
        </a:p>
        <a:p>
          <a:pPr algn="l"/>
          <a:r>
            <a:rPr lang="en-US" altLang="ko-KR" sz="1100">
              <a:solidFill>
                <a:sysClr val="windowText" lastClr="000000"/>
              </a:solidFill>
            </a:rPr>
            <a:t>codeUP</a:t>
          </a:r>
          <a:r>
            <a:rPr lang="en-US" altLang="ko-KR" sz="1100" baseline="0">
              <a:solidFill>
                <a:sysClr val="windowText" lastClr="000000"/>
              </a:solidFill>
            </a:rPr>
            <a:t> - </a:t>
          </a:r>
          <a:r>
            <a:rPr lang="ko-KR" altLang="en-US" sz="1100" baseline="0">
              <a:solidFill>
                <a:sysClr val="windowText" lastClr="000000"/>
              </a:solidFill>
            </a:rPr>
            <a:t>모듈 교체</a:t>
          </a:r>
          <a:endParaRPr lang="en-US" altLang="ko-KR" sz="1100" baseline="0">
            <a:solidFill>
              <a:sysClr val="windowText" lastClr="000000"/>
            </a:solidFill>
          </a:endParaRPr>
        </a:p>
        <a:p>
          <a:pPr algn="l"/>
          <a:endParaRPr lang="en-US" altLang="ko-KR" sz="1100" baseline="0">
            <a:solidFill>
              <a:sysClr val="windowText" lastClr="000000"/>
            </a:solidFill>
          </a:endParaRPr>
        </a:p>
        <a:p>
          <a:pPr algn="l"/>
          <a:r>
            <a:rPr lang="en-US" altLang="ko-KR" sz="1100" baseline="0">
              <a:solidFill>
                <a:sysClr val="windowText" lastClr="000000"/>
              </a:solidFill>
            </a:rPr>
            <a:t>coddADD - </a:t>
          </a:r>
          <a:r>
            <a:rPr lang="ko-KR" altLang="en-US" sz="1100" baseline="0">
              <a:solidFill>
                <a:sysClr val="windowText" lastClr="000000"/>
              </a:solidFill>
            </a:rPr>
            <a:t>모듈 추가</a:t>
          </a:r>
          <a:endParaRPr lang="ko-KR" altLang="en-US" sz="11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86017" name="CE"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86018" name="ISN"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647700</xdr:colOff>
          <xdr:row>15</xdr:row>
          <xdr:rowOff>0</xdr:rowOff>
        </xdr:to>
        <xdr:sp macro="" textlink="">
          <xdr:nvSpPr>
            <xdr:cNvPr id="86019" name="CDVE" hidden="1">
              <a:extLst>
                <a:ext uri="{63B3BB69-23CF-44E3-9099-C40C66FF867C}">
                  <a14:compatExt spid="_x0000_s86019"/>
                </a:ext>
                <a:ext uri="{FF2B5EF4-FFF2-40B4-BE49-F238E27FC236}">
                  <a16:creationId xmlns:a16="http://schemas.microsoft.com/office/drawing/2014/main" id="{00000000-0008-0000-0400-000003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차동 전압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5</xdr:col>
          <xdr:colOff>57150</xdr:colOff>
          <xdr:row>16</xdr:row>
          <xdr:rowOff>0</xdr:rowOff>
        </xdr:to>
        <xdr:sp macro="" textlink="">
          <xdr:nvSpPr>
            <xdr:cNvPr id="86020" name="OUTCDVE"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RF 출력 단자의 희망신호와 차동 전압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657225</xdr:colOff>
          <xdr:row>17</xdr:row>
          <xdr:rowOff>0</xdr:rowOff>
        </xdr:to>
        <xdr:sp macro="" textlink="">
          <xdr:nvSpPr>
            <xdr:cNvPr id="86021" name="RE"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657225</xdr:colOff>
          <xdr:row>18</xdr:row>
          <xdr:rowOff>0</xdr:rowOff>
        </xdr:to>
        <xdr:sp macro="" textlink="">
          <xdr:nvSpPr>
            <xdr:cNvPr id="86022" name="GH"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400050</xdr:colOff>
          <xdr:row>19</xdr:row>
          <xdr:rowOff>0</xdr:rowOff>
        </xdr:to>
        <xdr:sp macro="" textlink="">
          <xdr:nvSpPr>
            <xdr:cNvPr id="86023" name="ESD"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86024" name="RS"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352425</xdr:colOff>
          <xdr:row>21</xdr:row>
          <xdr:rowOff>0</xdr:rowOff>
        </xdr:to>
        <xdr:sp macro="" textlink="">
          <xdr:nvSpPr>
            <xdr:cNvPr id="86025" name="EFT"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838200</xdr:colOff>
          <xdr:row>22</xdr:row>
          <xdr:rowOff>0</xdr:rowOff>
        </xdr:to>
        <xdr:sp macro="" textlink="">
          <xdr:nvSpPr>
            <xdr:cNvPr id="86026" name="SURGE" hidden="1">
              <a:extLst>
                <a:ext uri="{63B3BB69-23CF-44E3-9099-C40C66FF867C}">
                  <a14:compatExt spid="_x0000_s86026"/>
                </a:ext>
                <a:ext uri="{FF2B5EF4-FFF2-40B4-BE49-F238E27FC236}">
                  <a16:creationId xmlns:a16="http://schemas.microsoft.com/office/drawing/2014/main" id="{00000000-0008-0000-0400-00000A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86027" name="CS" hidden="1">
              <a:extLst>
                <a:ext uri="{63B3BB69-23CF-44E3-9099-C40C66FF867C}">
                  <a14:compatExt spid="_x0000_s86027"/>
                </a:ext>
                <a:ext uri="{FF2B5EF4-FFF2-40B4-BE49-F238E27FC236}">
                  <a16:creationId xmlns:a16="http://schemas.microsoft.com/office/drawing/2014/main" id="{00000000-0008-0000-0400-00000B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647700</xdr:colOff>
          <xdr:row>24</xdr:row>
          <xdr:rowOff>0</xdr:rowOff>
        </xdr:to>
        <xdr:sp macro="" textlink="">
          <xdr:nvSpPr>
            <xdr:cNvPr id="86028" name="MF" hidden="1">
              <a:extLst>
                <a:ext uri="{63B3BB69-23CF-44E3-9099-C40C66FF867C}">
                  <a14:compatExt spid="_x0000_s86028"/>
                </a:ext>
                <a:ext uri="{FF2B5EF4-FFF2-40B4-BE49-F238E27FC236}">
                  <a16:creationId xmlns:a16="http://schemas.microsoft.com/office/drawing/2014/main" id="{00000000-0008-0000-0400-00000C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86029" name="DIP" hidden="1">
              <a:extLst>
                <a:ext uri="{63B3BB69-23CF-44E3-9099-C40C66FF867C}">
                  <a14:compatExt spid="_x0000_s86029"/>
                </a:ext>
                <a:ext uri="{FF2B5EF4-FFF2-40B4-BE49-F238E27FC236}">
                  <a16:creationId xmlns:a16="http://schemas.microsoft.com/office/drawing/2014/main" id="{00000000-0008-0000-0400-00000D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15667354-0F7D-48B6-A401-953206B1A421}"/>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CA461B0D-524E-48F3-9678-019FFF443FCA}"/>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F31DB0F7-1FD1-4EB5-8E75-FEE85EAD2261}"/>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F3C8C19F-AAFE-41D2-88E3-A73526F24EA5}"/>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3849DC02-B7E8-434A-BB4E-086C0692568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9" name="사각형: 둥근 모서리 8">
          <a:extLst>
            <a:ext uri="{FF2B5EF4-FFF2-40B4-BE49-F238E27FC236}">
              <a16:creationId xmlns:a16="http://schemas.microsoft.com/office/drawing/2014/main" id="{45F23D3B-5DA9-472E-9685-2D6380D1BFA2}"/>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02401" name="CE" hidden="1">
              <a:extLst>
                <a:ext uri="{63B3BB69-23CF-44E3-9099-C40C66FF867C}">
                  <a14:compatExt spid="_x0000_s102401"/>
                </a:ext>
                <a:ext uri="{FF2B5EF4-FFF2-40B4-BE49-F238E27FC236}">
                  <a16:creationId xmlns:a16="http://schemas.microsoft.com/office/drawing/2014/main" id="{00000000-0008-0000-0500-000001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102402" name="ISN" hidden="1">
              <a:extLst>
                <a:ext uri="{63B3BB69-23CF-44E3-9099-C40C66FF867C}">
                  <a14:compatExt spid="_x0000_s102402"/>
                </a:ext>
                <a:ext uri="{FF2B5EF4-FFF2-40B4-BE49-F238E27FC236}">
                  <a16:creationId xmlns:a16="http://schemas.microsoft.com/office/drawing/2014/main" id="{00000000-0008-0000-0500-000002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102403" name="CDVE" hidden="1">
              <a:extLst>
                <a:ext uri="{63B3BB69-23CF-44E3-9099-C40C66FF867C}">
                  <a14:compatExt spid="_x0000_s102403"/>
                </a:ext>
                <a:ext uri="{FF2B5EF4-FFF2-40B4-BE49-F238E27FC236}">
                  <a16:creationId xmlns:a16="http://schemas.microsoft.com/office/drawing/2014/main" id="{00000000-0008-0000-0500-000003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352425</xdr:colOff>
          <xdr:row>16</xdr:row>
          <xdr:rowOff>0</xdr:rowOff>
        </xdr:to>
        <xdr:sp macro="" textlink="">
          <xdr:nvSpPr>
            <xdr:cNvPr id="102404" name="CLICK" hidden="1">
              <a:extLst>
                <a:ext uri="{63B3BB69-23CF-44E3-9099-C40C66FF867C}">
                  <a14:compatExt spid="_x0000_s102404"/>
                </a:ext>
                <a:ext uri="{FF2B5EF4-FFF2-40B4-BE49-F238E27FC236}">
                  <a16:creationId xmlns:a16="http://schemas.microsoft.com/office/drawing/2014/main" id="{00000000-0008-0000-0500-000004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257175</xdr:colOff>
          <xdr:row>19</xdr:row>
          <xdr:rowOff>0</xdr:rowOff>
        </xdr:to>
        <xdr:sp macro="" textlink="">
          <xdr:nvSpPr>
            <xdr:cNvPr id="102405" name="RE" hidden="1">
              <a:extLst>
                <a:ext uri="{63B3BB69-23CF-44E3-9099-C40C66FF867C}">
                  <a14:compatExt spid="_x0000_s102405"/>
                </a:ext>
                <a:ext uri="{FF2B5EF4-FFF2-40B4-BE49-F238E27FC236}">
                  <a16:creationId xmlns:a16="http://schemas.microsoft.com/office/drawing/2014/main" id="{00000000-0008-0000-0500-000005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895350</xdr:colOff>
          <xdr:row>20</xdr:row>
          <xdr:rowOff>0</xdr:rowOff>
        </xdr:to>
        <xdr:sp macro="" textlink="">
          <xdr:nvSpPr>
            <xdr:cNvPr id="102406" name="GH" hidden="1">
              <a:extLst>
                <a:ext uri="{63B3BB69-23CF-44E3-9099-C40C66FF867C}">
                  <a14:compatExt spid="_x0000_s102406"/>
                </a:ext>
                <a:ext uri="{FF2B5EF4-FFF2-40B4-BE49-F238E27FC236}">
                  <a16:creationId xmlns:a16="http://schemas.microsoft.com/office/drawing/2014/main" id="{00000000-0008-0000-0500-000006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(1 GHz 이상)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342900</xdr:colOff>
          <xdr:row>21</xdr:row>
          <xdr:rowOff>0</xdr:rowOff>
        </xdr:to>
        <xdr:sp macro="" textlink="">
          <xdr:nvSpPr>
            <xdr:cNvPr id="102407" name="ESD" hidden="1">
              <a:extLst>
                <a:ext uri="{63B3BB69-23CF-44E3-9099-C40C66FF867C}">
                  <a14:compatExt spid="_x0000_s102407"/>
                </a:ext>
                <a:ext uri="{FF2B5EF4-FFF2-40B4-BE49-F238E27FC236}">
                  <a16:creationId xmlns:a16="http://schemas.microsoft.com/office/drawing/2014/main" id="{00000000-0008-0000-0500-000007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02408" name="RS" hidden="1">
              <a:extLst>
                <a:ext uri="{63B3BB69-23CF-44E3-9099-C40C66FF867C}">
                  <a14:compatExt spid="_x0000_s102408"/>
                </a:ext>
                <a:ext uri="{FF2B5EF4-FFF2-40B4-BE49-F238E27FC236}">
                  <a16:creationId xmlns:a16="http://schemas.microsoft.com/office/drawing/2014/main" id="{00000000-0008-0000-0500-000008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352425</xdr:colOff>
          <xdr:row>23</xdr:row>
          <xdr:rowOff>0</xdr:rowOff>
        </xdr:to>
        <xdr:sp macro="" textlink="">
          <xdr:nvSpPr>
            <xdr:cNvPr id="102409" name="EFT" hidden="1">
              <a:extLst>
                <a:ext uri="{63B3BB69-23CF-44E3-9099-C40C66FF867C}">
                  <a14:compatExt spid="_x0000_s102409"/>
                </a:ext>
                <a:ext uri="{FF2B5EF4-FFF2-40B4-BE49-F238E27FC236}">
                  <a16:creationId xmlns:a16="http://schemas.microsoft.com/office/drawing/2014/main" id="{00000000-0008-0000-0500-000009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838200</xdr:colOff>
          <xdr:row>24</xdr:row>
          <xdr:rowOff>0</xdr:rowOff>
        </xdr:to>
        <xdr:sp macro="" textlink="">
          <xdr:nvSpPr>
            <xdr:cNvPr id="102410" name="SURGE" hidden="1">
              <a:extLst>
                <a:ext uri="{63B3BB69-23CF-44E3-9099-C40C66FF867C}">
                  <a14:compatExt spid="_x0000_s102410"/>
                </a:ext>
                <a:ext uri="{FF2B5EF4-FFF2-40B4-BE49-F238E27FC236}">
                  <a16:creationId xmlns:a16="http://schemas.microsoft.com/office/drawing/2014/main" id="{00000000-0008-0000-0500-00000A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102411" name="CS" hidden="1">
              <a:extLst>
                <a:ext uri="{63B3BB69-23CF-44E3-9099-C40C66FF867C}">
                  <a14:compatExt spid="_x0000_s102411"/>
                </a:ext>
                <a:ext uri="{FF2B5EF4-FFF2-40B4-BE49-F238E27FC236}">
                  <a16:creationId xmlns:a16="http://schemas.microsoft.com/office/drawing/2014/main" id="{00000000-0008-0000-0500-00000B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857250</xdr:colOff>
          <xdr:row>26</xdr:row>
          <xdr:rowOff>0</xdr:rowOff>
        </xdr:to>
        <xdr:sp macro="" textlink="">
          <xdr:nvSpPr>
            <xdr:cNvPr id="102412" name="DIP" hidden="1">
              <a:extLst>
                <a:ext uri="{63B3BB69-23CF-44E3-9099-C40C66FF867C}">
                  <a14:compatExt spid="_x0000_s102412"/>
                </a:ext>
                <a:ext uri="{FF2B5EF4-FFF2-40B4-BE49-F238E27FC236}">
                  <a16:creationId xmlns:a16="http://schemas.microsoft.com/office/drawing/2014/main" id="{00000000-0008-0000-0500-00000C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95250</xdr:colOff>
          <xdr:row>17</xdr:row>
          <xdr:rowOff>0</xdr:rowOff>
        </xdr:to>
        <xdr:sp macro="" textlink="">
          <xdr:nvSpPr>
            <xdr:cNvPr id="102413" name="DP" hidden="1">
              <a:extLst>
                <a:ext uri="{63B3BB69-23CF-44E3-9099-C40C66FF867C}">
                  <a14:compatExt spid="_x0000_s102413"/>
                </a:ext>
                <a:ext uri="{FF2B5EF4-FFF2-40B4-BE49-F238E27FC236}">
                  <a16:creationId xmlns:a16="http://schemas.microsoft.com/office/drawing/2014/main" id="{00000000-0008-0000-0500-00000D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방해 전력시험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266700</xdr:colOff>
          <xdr:row>18</xdr:row>
          <xdr:rowOff>0</xdr:rowOff>
        </xdr:to>
        <xdr:sp macro="" textlink="">
          <xdr:nvSpPr>
            <xdr:cNvPr id="102414" name="LOOP" hidden="1">
              <a:extLst>
                <a:ext uri="{63B3BB69-23CF-44E3-9099-C40C66FF867C}">
                  <a14:compatExt spid="_x0000_s102414"/>
                </a:ext>
                <a:ext uri="{FF2B5EF4-FFF2-40B4-BE49-F238E27FC236}">
                  <a16:creationId xmlns:a16="http://schemas.microsoft.com/office/drawing/2014/main" id="{00000000-0008-0000-0500-00000E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127E5BE0-A47E-44FE-AA4E-18016A779A3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09A36672-3E00-4632-8109-B057510A58DD}"/>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39906550-C584-41F3-B4FF-7D500AB17721}"/>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DE7E8E73-F488-4D28-97B0-290561DC9F59}"/>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57BDEBCF-508B-4469-9A18-CFB9726C32C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E33059F7-4B54-4898-9BB4-C31BD55F2C75}"/>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37889" name="CE" hidden="1">
              <a:extLst>
                <a:ext uri="{63B3BB69-23CF-44E3-9099-C40C66FF867C}">
                  <a14:compatExt spid="_x0000_s37889"/>
                </a:ext>
                <a:ext uri="{FF2B5EF4-FFF2-40B4-BE49-F238E27FC236}">
                  <a16:creationId xmlns:a16="http://schemas.microsoft.com/office/drawing/2014/main" id="{00000000-0008-0000-0600-00000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7890" name="ISN" hidden="1">
              <a:extLst>
                <a:ext uri="{63B3BB69-23CF-44E3-9099-C40C66FF867C}">
                  <a14:compatExt spid="_x0000_s37890"/>
                </a:ext>
                <a:ext uri="{FF2B5EF4-FFF2-40B4-BE49-F238E27FC236}">
                  <a16:creationId xmlns:a16="http://schemas.microsoft.com/office/drawing/2014/main" id="{00000000-0008-0000-0600-00000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37893" name="RE" hidden="1">
              <a:extLst>
                <a:ext uri="{63B3BB69-23CF-44E3-9099-C40C66FF867C}">
                  <a14:compatExt spid="_x0000_s37893"/>
                </a:ext>
                <a:ext uri="{FF2B5EF4-FFF2-40B4-BE49-F238E27FC236}">
                  <a16:creationId xmlns:a16="http://schemas.microsoft.com/office/drawing/2014/main" id="{00000000-0008-0000-0600-00000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7894" name="GH" hidden="1">
              <a:extLst>
                <a:ext uri="{63B3BB69-23CF-44E3-9099-C40C66FF867C}">
                  <a14:compatExt spid="_x0000_s37894"/>
                </a:ext>
                <a:ext uri="{FF2B5EF4-FFF2-40B4-BE49-F238E27FC236}">
                  <a16:creationId xmlns:a16="http://schemas.microsoft.com/office/drawing/2014/main" id="{00000000-0008-0000-0600-00000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37895" name="ESD" hidden="1">
              <a:extLst>
                <a:ext uri="{63B3BB69-23CF-44E3-9099-C40C66FF867C}">
                  <a14:compatExt spid="_x0000_s37895"/>
                </a:ext>
                <a:ext uri="{FF2B5EF4-FFF2-40B4-BE49-F238E27FC236}">
                  <a16:creationId xmlns:a16="http://schemas.microsoft.com/office/drawing/2014/main" id="{00000000-0008-0000-0600-00000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37896" name="RS" hidden="1">
              <a:extLst>
                <a:ext uri="{63B3BB69-23CF-44E3-9099-C40C66FF867C}">
                  <a14:compatExt spid="_x0000_s37896"/>
                </a:ext>
                <a:ext uri="{FF2B5EF4-FFF2-40B4-BE49-F238E27FC236}">
                  <a16:creationId xmlns:a16="http://schemas.microsoft.com/office/drawing/2014/main" id="{00000000-0008-0000-0600-00000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37897" name="EFT" hidden="1">
              <a:extLst>
                <a:ext uri="{63B3BB69-23CF-44E3-9099-C40C66FF867C}">
                  <a14:compatExt spid="_x0000_s37897"/>
                </a:ext>
                <a:ext uri="{FF2B5EF4-FFF2-40B4-BE49-F238E27FC236}">
                  <a16:creationId xmlns:a16="http://schemas.microsoft.com/office/drawing/2014/main" id="{00000000-0008-0000-0600-00000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37898" name="SURGE" hidden="1">
              <a:extLst>
                <a:ext uri="{63B3BB69-23CF-44E3-9099-C40C66FF867C}">
                  <a14:compatExt spid="_x0000_s37898"/>
                </a:ext>
                <a:ext uri="{FF2B5EF4-FFF2-40B4-BE49-F238E27FC236}">
                  <a16:creationId xmlns:a16="http://schemas.microsoft.com/office/drawing/2014/main" id="{00000000-0008-0000-0600-00000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37899" name="CS" hidden="1">
              <a:extLst>
                <a:ext uri="{63B3BB69-23CF-44E3-9099-C40C66FF867C}">
                  <a14:compatExt spid="_x0000_s37899"/>
                </a:ext>
                <a:ext uri="{FF2B5EF4-FFF2-40B4-BE49-F238E27FC236}">
                  <a16:creationId xmlns:a16="http://schemas.microsoft.com/office/drawing/2014/main" id="{00000000-0008-0000-0600-00000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647700</xdr:colOff>
          <xdr:row>22</xdr:row>
          <xdr:rowOff>0</xdr:rowOff>
        </xdr:to>
        <xdr:sp macro="" textlink="">
          <xdr:nvSpPr>
            <xdr:cNvPr id="37900" name="MF" hidden="1">
              <a:extLst>
                <a:ext uri="{63B3BB69-23CF-44E3-9099-C40C66FF867C}">
                  <a14:compatExt spid="_x0000_s37900"/>
                </a:ext>
                <a:ext uri="{FF2B5EF4-FFF2-40B4-BE49-F238E27FC236}">
                  <a16:creationId xmlns:a16="http://schemas.microsoft.com/office/drawing/2014/main" id="{00000000-0008-0000-0600-00000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37901" name="DIP" hidden="1">
              <a:extLst>
                <a:ext uri="{63B3BB69-23CF-44E3-9099-C40C66FF867C}">
                  <a14:compatExt spid="_x0000_s37901"/>
                </a:ext>
                <a:ext uri="{FF2B5EF4-FFF2-40B4-BE49-F238E27FC236}">
                  <a16:creationId xmlns:a16="http://schemas.microsoft.com/office/drawing/2014/main" id="{00000000-0008-0000-0600-00000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7" name="사각형: 둥근 모서리 6">
          <a:extLst>
            <a:ext uri="{FF2B5EF4-FFF2-40B4-BE49-F238E27FC236}">
              <a16:creationId xmlns:a16="http://schemas.microsoft.com/office/drawing/2014/main" id="{5EA1307A-7284-4354-8966-E70B1831928D}"/>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8" name="사각형: 둥근 모서리 7">
          <a:extLst>
            <a:ext uri="{FF2B5EF4-FFF2-40B4-BE49-F238E27FC236}">
              <a16:creationId xmlns:a16="http://schemas.microsoft.com/office/drawing/2014/main" id="{9ED78D09-6E81-4581-8C78-DC8B3363963E}"/>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988C24BF-C21D-4B27-801B-FA916E2AAE2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48B1E35B-2AC6-4EFE-BAE0-1A2E8CCF55A3}"/>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3D20F8C6-4F2F-440F-9D07-0597F7E8FCFD}"/>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636B0CF9-4919-4E00-9CE4-81C6888400A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38913" name="CE"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8914" name="ISN"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8915" name="RE"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657225</xdr:colOff>
          <xdr:row>17</xdr:row>
          <xdr:rowOff>0</xdr:rowOff>
        </xdr:to>
        <xdr:sp macro="" textlink="">
          <xdr:nvSpPr>
            <xdr:cNvPr id="38916" name="GH"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38917" name="ESD"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38918" name="RS"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38919" name="EFT"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38920" name="SURGE" hidden="1">
              <a:extLst>
                <a:ext uri="{63B3BB69-23CF-44E3-9099-C40C66FF867C}">
                  <a14:compatExt spid="_x0000_s38920"/>
                </a:ext>
                <a:ext uri="{FF2B5EF4-FFF2-40B4-BE49-F238E27FC236}">
                  <a16:creationId xmlns:a16="http://schemas.microsoft.com/office/drawing/2014/main" id="{00000000-0008-0000-0700-000008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8921" name="CS" hidden="1">
              <a:extLst>
                <a:ext uri="{63B3BB69-23CF-44E3-9099-C40C66FF867C}">
                  <a14:compatExt spid="_x0000_s38921"/>
                </a:ext>
                <a:ext uri="{FF2B5EF4-FFF2-40B4-BE49-F238E27FC236}">
                  <a16:creationId xmlns:a16="http://schemas.microsoft.com/office/drawing/2014/main" id="{00000000-0008-0000-0700-00000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38922" name="MF" hidden="1">
              <a:extLst>
                <a:ext uri="{63B3BB69-23CF-44E3-9099-C40C66FF867C}">
                  <a14:compatExt spid="_x0000_s38922"/>
                </a:ext>
                <a:ext uri="{FF2B5EF4-FFF2-40B4-BE49-F238E27FC236}">
                  <a16:creationId xmlns:a16="http://schemas.microsoft.com/office/drawing/2014/main" id="{00000000-0008-0000-0700-00000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38923" name="DIP" hidden="1">
              <a:extLst>
                <a:ext uri="{63B3BB69-23CF-44E3-9099-C40C66FF867C}">
                  <a14:compatExt spid="_x0000_s38923"/>
                </a:ext>
                <a:ext uri="{FF2B5EF4-FFF2-40B4-BE49-F238E27FC236}">
                  <a16:creationId xmlns:a16="http://schemas.microsoft.com/office/drawing/2014/main" id="{00000000-0008-0000-0700-00000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352425</xdr:colOff>
          <xdr:row>15</xdr:row>
          <xdr:rowOff>0</xdr:rowOff>
        </xdr:to>
        <xdr:sp macro="" textlink="">
          <xdr:nvSpPr>
            <xdr:cNvPr id="38924" name="CLICK" hidden="1">
              <a:extLst>
                <a:ext uri="{63B3BB69-23CF-44E3-9099-C40C66FF867C}">
                  <a14:compatExt spid="_x0000_s38924"/>
                </a:ext>
                <a:ext uri="{FF2B5EF4-FFF2-40B4-BE49-F238E27FC236}">
                  <a16:creationId xmlns:a16="http://schemas.microsoft.com/office/drawing/2014/main" id="{00000000-0008-0000-0700-00000C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8812E9AA-72E9-4ACC-98EA-3C4A30DD64A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8C630E2E-BBA8-497C-8188-1532838E732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56DB1EDC-EA9C-442D-A6ED-FE6D8FDA694E}"/>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ED5053AB-11CF-4FFF-9C50-2C09CB86AB67}"/>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3F33153B-68F5-46A8-8296-E856AD08C5C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6A418CEC-4970-4CD7-A0D8-D107A58E2D7B}"/>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123825</xdr:colOff>
          <xdr:row>13</xdr:row>
          <xdr:rowOff>0</xdr:rowOff>
        </xdr:to>
        <xdr:sp macro="" textlink="">
          <xdr:nvSpPr>
            <xdr:cNvPr id="275457" name="CE" hidden="1">
              <a:extLst>
                <a:ext uri="{63B3BB69-23CF-44E3-9099-C40C66FF867C}">
                  <a14:compatExt spid="_x0000_s275457"/>
                </a:ext>
                <a:ext uri="{FF2B5EF4-FFF2-40B4-BE49-F238E27FC236}">
                  <a16:creationId xmlns:a16="http://schemas.microsoft.com/office/drawing/2014/main" id="{00000000-0008-0000-0800-000001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533400</xdr:colOff>
          <xdr:row>14</xdr:row>
          <xdr:rowOff>0</xdr:rowOff>
        </xdr:to>
        <xdr:sp macro="" textlink="">
          <xdr:nvSpPr>
            <xdr:cNvPr id="275458" name="ISN" hidden="1">
              <a:extLst>
                <a:ext uri="{63B3BB69-23CF-44E3-9099-C40C66FF867C}">
                  <a14:compatExt spid="_x0000_s275458"/>
                </a:ext>
                <a:ext uri="{FF2B5EF4-FFF2-40B4-BE49-F238E27FC236}">
                  <a16:creationId xmlns:a16="http://schemas.microsoft.com/office/drawing/2014/main" id="{00000000-0008-0000-0800-000002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Asymmetric Mode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590550</xdr:colOff>
          <xdr:row>15</xdr:row>
          <xdr:rowOff>0</xdr:rowOff>
        </xdr:to>
        <xdr:sp macro="" textlink="">
          <xdr:nvSpPr>
            <xdr:cNvPr id="275459" name="CDVE" hidden="1">
              <a:extLst>
                <a:ext uri="{63B3BB69-23CF-44E3-9099-C40C66FF867C}">
                  <a14:compatExt spid="_x0000_s275459"/>
                </a:ext>
                <a:ext uri="{FF2B5EF4-FFF2-40B4-BE49-F238E27FC236}">
                  <a16:creationId xmlns:a16="http://schemas.microsoft.com/office/drawing/2014/main" id="{00000000-0008-0000-0800-000003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Differential Voltage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323850</xdr:colOff>
          <xdr:row>16</xdr:row>
          <xdr:rowOff>0</xdr:rowOff>
        </xdr:to>
        <xdr:sp macro="" textlink="">
          <xdr:nvSpPr>
            <xdr:cNvPr id="275460" name="RE"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523875</xdr:colOff>
          <xdr:row>19</xdr:row>
          <xdr:rowOff>0</xdr:rowOff>
        </xdr:to>
        <xdr:sp macro="" textlink="">
          <xdr:nvSpPr>
            <xdr:cNvPr id="275461" name="ESD"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466725</xdr:colOff>
          <xdr:row>20</xdr:row>
          <xdr:rowOff>0</xdr:rowOff>
        </xdr:to>
        <xdr:sp macro="" textlink="">
          <xdr:nvSpPr>
            <xdr:cNvPr id="275462" name="R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xdr:colOff>
          <xdr:row>21</xdr:row>
          <xdr:rowOff>0</xdr:rowOff>
        </xdr:to>
        <xdr:sp macro="" textlink="">
          <xdr:nvSpPr>
            <xdr:cNvPr id="275463" name="EFT" hidden="1">
              <a:extLst>
                <a:ext uri="{63B3BB69-23CF-44E3-9099-C40C66FF867C}">
                  <a14:compatExt spid="_x0000_s275463"/>
                </a:ext>
                <a:ext uri="{FF2B5EF4-FFF2-40B4-BE49-F238E27FC236}">
                  <a16:creationId xmlns:a16="http://schemas.microsoft.com/office/drawing/2014/main" id="{00000000-0008-0000-0800-000007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trandient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600075</xdr:colOff>
          <xdr:row>22</xdr:row>
          <xdr:rowOff>0</xdr:rowOff>
        </xdr:to>
        <xdr:sp macro="" textlink="">
          <xdr:nvSpPr>
            <xdr:cNvPr id="275464" name="SURGE" hidden="1">
              <a:extLst>
                <a:ext uri="{63B3BB69-23CF-44E3-9099-C40C66FF867C}">
                  <a14:compatExt spid="_x0000_s275464"/>
                </a:ext>
                <a:ext uri="{FF2B5EF4-FFF2-40B4-BE49-F238E27FC236}">
                  <a16:creationId xmlns:a16="http://schemas.microsoft.com/office/drawing/2014/main" id="{00000000-0008-0000-0800-000008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285750</xdr:colOff>
          <xdr:row>23</xdr:row>
          <xdr:rowOff>0</xdr:rowOff>
        </xdr:to>
        <xdr:sp macro="" textlink="">
          <xdr:nvSpPr>
            <xdr:cNvPr id="275465" name="CS" hidden="1">
              <a:extLst>
                <a:ext uri="{63B3BB69-23CF-44E3-9099-C40C66FF867C}">
                  <a14:compatExt spid="_x0000_s275465"/>
                </a:ext>
                <a:ext uri="{FF2B5EF4-FFF2-40B4-BE49-F238E27FC236}">
                  <a16:creationId xmlns:a16="http://schemas.microsoft.com/office/drawing/2014/main" id="{00000000-0008-0000-0800-000009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4</xdr:col>
          <xdr:colOff>95250</xdr:colOff>
          <xdr:row>24</xdr:row>
          <xdr:rowOff>0</xdr:rowOff>
        </xdr:to>
        <xdr:sp macro="" textlink="">
          <xdr:nvSpPr>
            <xdr:cNvPr id="275466" name="MF" hidden="1">
              <a:extLst>
                <a:ext uri="{63B3BB69-23CF-44E3-9099-C40C66FF867C}">
                  <a14:compatExt spid="_x0000_s275466"/>
                </a:ext>
                <a:ext uri="{FF2B5EF4-FFF2-40B4-BE49-F238E27FC236}">
                  <a16:creationId xmlns:a16="http://schemas.microsoft.com/office/drawing/2014/main" id="{00000000-0008-0000-0800-00000A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Power frequency 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4</xdr:col>
          <xdr:colOff>47625</xdr:colOff>
          <xdr:row>25</xdr:row>
          <xdr:rowOff>0</xdr:rowOff>
        </xdr:to>
        <xdr:sp macro="" textlink="">
          <xdr:nvSpPr>
            <xdr:cNvPr id="275467" name="DIP" hidden="1">
              <a:extLst>
                <a:ext uri="{63B3BB69-23CF-44E3-9099-C40C66FF867C}">
                  <a14:compatExt spid="_x0000_s275467"/>
                </a:ext>
                <a:ext uri="{FF2B5EF4-FFF2-40B4-BE49-F238E27FC236}">
                  <a16:creationId xmlns:a16="http://schemas.microsoft.com/office/drawing/2014/main" id="{00000000-0008-0000-0800-00000B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B697F438-C6DE-47ED-BE23-103445B2A55F}"/>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8E9A0838-AC0B-4EEB-A63B-AF60CABC0F95}"/>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86C1A1CA-AF1A-437E-9514-304E63DDE29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CEAE259B-A047-4D6D-8878-882588C84F5E}"/>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7325D7C2-4068-41BD-8F10-CA91F359A9F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C3C47648-B5A9-45D8-9227-F724E9FEB3C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800100</xdr:colOff>
          <xdr:row>17</xdr:row>
          <xdr:rowOff>0</xdr:rowOff>
        </xdr:to>
        <xdr:sp macro="" textlink="">
          <xdr:nvSpPr>
            <xdr:cNvPr id="275468" name="HM" hidden="1">
              <a:extLst>
                <a:ext uri="{63B3BB69-23CF-44E3-9099-C40C66FF867C}">
                  <a14:compatExt spid="_x0000_s275468"/>
                </a:ext>
                <a:ext uri="{FF2B5EF4-FFF2-40B4-BE49-F238E27FC236}">
                  <a16:creationId xmlns:a16="http://schemas.microsoft.com/office/drawing/2014/main" id="{00000000-0008-0000-0800-00000C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495300</xdr:colOff>
          <xdr:row>18</xdr:row>
          <xdr:rowOff>0</xdr:rowOff>
        </xdr:to>
        <xdr:sp macro="" textlink="">
          <xdr:nvSpPr>
            <xdr:cNvPr id="275469" name="FK" hidden="1">
              <a:extLst>
                <a:ext uri="{63B3BB69-23CF-44E3-9099-C40C66FF867C}">
                  <a14:compatExt spid="_x0000_s275469"/>
                </a:ext>
                <a:ext uri="{FF2B5EF4-FFF2-40B4-BE49-F238E27FC236}">
                  <a16:creationId xmlns:a16="http://schemas.microsoft.com/office/drawing/2014/main" id="{00000000-0008-0000-0800-00000D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change, fluctuations and flicker</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914400</xdr:colOff>
          <xdr:row>12</xdr:row>
          <xdr:rowOff>0</xdr:rowOff>
        </xdr:from>
        <xdr:to>
          <xdr:col>5</xdr:col>
          <xdr:colOff>381000</xdr:colOff>
          <xdr:row>13</xdr:row>
          <xdr:rowOff>0</xdr:rowOff>
        </xdr:to>
        <xdr:sp macro="" textlink="">
          <xdr:nvSpPr>
            <xdr:cNvPr id="305153" name="CE" descr="Conducted emissions" hidden="1">
              <a:extLst>
                <a:ext uri="{63B3BB69-23CF-44E3-9099-C40C66FF867C}">
                  <a14:compatExt spid="_x0000_s305153"/>
                </a:ext>
                <a:ext uri="{FF2B5EF4-FFF2-40B4-BE49-F238E27FC236}">
                  <a16:creationId xmlns:a16="http://schemas.microsoft.com/office/drawing/2014/main" id="{00000000-0008-0000-0900-000001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AC/DC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5</xdr:col>
          <xdr:colOff>28575</xdr:colOff>
          <xdr:row>14</xdr:row>
          <xdr:rowOff>0</xdr:rowOff>
        </xdr:to>
        <xdr:sp macro="" textlink="">
          <xdr:nvSpPr>
            <xdr:cNvPr id="305154" name="ISN" hidden="1">
              <a:extLst>
                <a:ext uri="{63B3BB69-23CF-44E3-9099-C40C66FF867C}">
                  <a14:compatExt spid="_x0000_s305154"/>
                </a:ext>
                <a:ext uri="{FF2B5EF4-FFF2-40B4-BE49-F238E27FC236}">
                  <a16:creationId xmlns:a16="http://schemas.microsoft.com/office/drawing/2014/main" id="{00000000-0008-0000-0900-000002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wired network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323850</xdr:colOff>
          <xdr:row>15</xdr:row>
          <xdr:rowOff>0</xdr:rowOff>
        </xdr:to>
        <xdr:sp macro="" textlink="">
          <xdr:nvSpPr>
            <xdr:cNvPr id="305156" name="RE" hidden="1">
              <a:extLst>
                <a:ext uri="{63B3BB69-23CF-44E3-9099-C40C66FF867C}">
                  <a14:compatExt spid="_x0000_s305156"/>
                </a:ext>
                <a:ext uri="{FF2B5EF4-FFF2-40B4-BE49-F238E27FC236}">
                  <a16:creationId xmlns:a16="http://schemas.microsoft.com/office/drawing/2014/main" id="{00000000-0008-0000-0900-000004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17</xdr:row>
          <xdr:rowOff>0</xdr:rowOff>
        </xdr:from>
        <xdr:to>
          <xdr:col>3</xdr:col>
          <xdr:colOff>523875</xdr:colOff>
          <xdr:row>18</xdr:row>
          <xdr:rowOff>0</xdr:rowOff>
        </xdr:to>
        <xdr:sp macro="" textlink="">
          <xdr:nvSpPr>
            <xdr:cNvPr id="305157" name="ESD" hidden="1">
              <a:extLst>
                <a:ext uri="{63B3BB69-23CF-44E3-9099-C40C66FF867C}">
                  <a14:compatExt spid="_x0000_s305157"/>
                </a:ext>
                <a:ext uri="{FF2B5EF4-FFF2-40B4-BE49-F238E27FC236}">
                  <a16:creationId xmlns:a16="http://schemas.microsoft.com/office/drawing/2014/main" id="{00000000-0008-0000-0900-000005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5</xdr:col>
          <xdr:colOff>800100</xdr:colOff>
          <xdr:row>19</xdr:row>
          <xdr:rowOff>0</xdr:rowOff>
        </xdr:to>
        <xdr:sp macro="" textlink="">
          <xdr:nvSpPr>
            <xdr:cNvPr id="305158" name="RS" hidden="1">
              <a:extLst>
                <a:ext uri="{63B3BB69-23CF-44E3-9099-C40C66FF867C}">
                  <a14:compatExt spid="_x0000_s305158"/>
                </a:ext>
                <a:ext uri="{FF2B5EF4-FFF2-40B4-BE49-F238E27FC236}">
                  <a16:creationId xmlns:a16="http://schemas.microsoft.com/office/drawing/2014/main" id="{00000000-0008-0000-0900-000006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electromagnetic field (80 MHz to 6 000 MHz)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47625</xdr:colOff>
          <xdr:row>20</xdr:row>
          <xdr:rowOff>0</xdr:rowOff>
        </xdr:to>
        <xdr:sp macro="" textlink="">
          <xdr:nvSpPr>
            <xdr:cNvPr id="305159" name="EFT" hidden="1">
              <a:extLst>
                <a:ext uri="{63B3BB69-23CF-44E3-9099-C40C66FF867C}">
                  <a14:compatExt spid="_x0000_s305159"/>
                </a:ext>
                <a:ext uri="{FF2B5EF4-FFF2-40B4-BE49-F238E27FC236}">
                  <a16:creationId xmlns:a16="http://schemas.microsoft.com/office/drawing/2014/main" id="{00000000-0008-0000-0900-000007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transients common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600075</xdr:colOff>
          <xdr:row>21</xdr:row>
          <xdr:rowOff>0</xdr:rowOff>
        </xdr:to>
        <xdr:sp macro="" textlink="">
          <xdr:nvSpPr>
            <xdr:cNvPr id="305160" name="SURGE" hidden="1">
              <a:extLst>
                <a:ext uri="{63B3BB69-23CF-44E3-9099-C40C66FF867C}">
                  <a14:compatExt spid="_x0000_s305160"/>
                </a:ext>
                <a:ext uri="{FF2B5EF4-FFF2-40B4-BE49-F238E27FC236}">
                  <a16:creationId xmlns:a16="http://schemas.microsoft.com/office/drawing/2014/main" id="{00000000-0008-0000-0900-000008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21</xdr:row>
          <xdr:rowOff>0</xdr:rowOff>
        </xdr:from>
        <xdr:to>
          <xdr:col>4</xdr:col>
          <xdr:colOff>152400</xdr:colOff>
          <xdr:row>22</xdr:row>
          <xdr:rowOff>0</xdr:rowOff>
        </xdr:to>
        <xdr:sp macro="" textlink="">
          <xdr:nvSpPr>
            <xdr:cNvPr id="305161" name="CS" hidden="1">
              <a:extLst>
                <a:ext uri="{63B3BB69-23CF-44E3-9099-C40C66FF867C}">
                  <a14:compatExt spid="_x0000_s305161"/>
                </a:ext>
                <a:ext uri="{FF2B5EF4-FFF2-40B4-BE49-F238E27FC236}">
                  <a16:creationId xmlns:a16="http://schemas.microsoft.com/office/drawing/2014/main" id="{00000000-0008-0000-0900-000009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common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47625</xdr:colOff>
          <xdr:row>23</xdr:row>
          <xdr:rowOff>0</xdr:rowOff>
        </xdr:to>
        <xdr:sp macro="" textlink="">
          <xdr:nvSpPr>
            <xdr:cNvPr id="305163" name="DIP" hidden="1">
              <a:extLst>
                <a:ext uri="{63B3BB69-23CF-44E3-9099-C40C66FF867C}">
                  <a14:compatExt spid="_x0000_s305163"/>
                </a:ext>
                <a:ext uri="{FF2B5EF4-FFF2-40B4-BE49-F238E27FC236}">
                  <a16:creationId xmlns:a16="http://schemas.microsoft.com/office/drawing/2014/main" id="{00000000-0008-0000-0900-00000B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B833EDC7-A63D-46EF-B254-5859181D634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62194125-3626-4634-A988-894611989703}"/>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9AFBEA21-6264-4E64-99B5-6B4BF468CEF4}"/>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2903FB32-F16C-4444-B5D9-E7A58202F17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DC7543EB-764D-4192-A3E9-A8D6BB6F41D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9E61349D-027C-4600-8A7E-B6B34AFE8DE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800100</xdr:colOff>
          <xdr:row>16</xdr:row>
          <xdr:rowOff>0</xdr:rowOff>
        </xdr:to>
        <xdr:sp macro="" textlink="">
          <xdr:nvSpPr>
            <xdr:cNvPr id="305164" name="HM" hidden="1">
              <a:extLst>
                <a:ext uri="{63B3BB69-23CF-44E3-9099-C40C66FF867C}">
                  <a14:compatExt spid="_x0000_s305164"/>
                </a:ext>
                <a:ext uri="{FF2B5EF4-FFF2-40B4-BE49-F238E27FC236}">
                  <a16:creationId xmlns:a16="http://schemas.microsoft.com/office/drawing/2014/main" id="{00000000-0008-0000-0900-00000C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104775</xdr:colOff>
          <xdr:row>17</xdr:row>
          <xdr:rowOff>0</xdr:rowOff>
        </xdr:to>
        <xdr:sp macro="" textlink="">
          <xdr:nvSpPr>
            <xdr:cNvPr id="305165" name="FK" hidden="1">
              <a:extLst>
                <a:ext uri="{63B3BB69-23CF-44E3-9099-C40C66FF867C}">
                  <a14:compatExt spid="_x0000_s305165"/>
                </a:ext>
                <a:ext uri="{FF2B5EF4-FFF2-40B4-BE49-F238E27FC236}">
                  <a16:creationId xmlns:a16="http://schemas.microsoft.com/office/drawing/2014/main" id="{00000000-0008-0000-0900-00000D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fluctuations and flicker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5</xdr:col>
          <xdr:colOff>200025</xdr:colOff>
          <xdr:row>24</xdr:row>
          <xdr:rowOff>0</xdr:rowOff>
        </xdr:to>
        <xdr:sp macro="" textlink="">
          <xdr:nvSpPr>
            <xdr:cNvPr id="305171" name="CTI" hidden="1">
              <a:extLst>
                <a:ext uri="{63B3BB69-23CF-44E3-9099-C40C66FF867C}">
                  <a14:compatExt spid="_x0000_s305171"/>
                </a:ext>
                <a:ext uri="{FF2B5EF4-FFF2-40B4-BE49-F238E27FC236}">
                  <a16:creationId xmlns:a16="http://schemas.microsoft.com/office/drawing/2014/main" id="{00000000-0008-0000-0900-000013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Transients and surges in the Vehicular environment</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514350</xdr:colOff>
          <xdr:row>13</xdr:row>
          <xdr:rowOff>0</xdr:rowOff>
        </xdr:to>
        <xdr:sp macro="" textlink="">
          <xdr:nvSpPr>
            <xdr:cNvPr id="335873" name="CE" hidden="1">
              <a:extLst>
                <a:ext uri="{63B3BB69-23CF-44E3-9099-C40C66FF867C}">
                  <a14:compatExt spid="_x0000_s335873"/>
                </a:ext>
                <a:ext uri="{FF2B5EF4-FFF2-40B4-BE49-F238E27FC236}">
                  <a16:creationId xmlns:a16="http://schemas.microsoft.com/office/drawing/2014/main" id="{00000000-0008-0000-0A00-000001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disturbances at mains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13</xdr:row>
          <xdr:rowOff>0</xdr:rowOff>
        </xdr:from>
        <xdr:to>
          <xdr:col>5</xdr:col>
          <xdr:colOff>0</xdr:colOff>
          <xdr:row>14</xdr:row>
          <xdr:rowOff>0</xdr:rowOff>
        </xdr:to>
        <xdr:sp macro="" textlink="">
          <xdr:nvSpPr>
            <xdr:cNvPr id="335874" name="ISN" hidden="1">
              <a:extLst>
                <a:ext uri="{63B3BB69-23CF-44E3-9099-C40C66FF867C}">
                  <a14:compatExt spid="_x0000_s335874"/>
                </a:ext>
                <a:ext uri="{FF2B5EF4-FFF2-40B4-BE49-F238E27FC236}">
                  <a16:creationId xmlns:a16="http://schemas.microsoft.com/office/drawing/2014/main" id="{00000000-0008-0000-0A00-000002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disturbances at wired network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609600</xdr:colOff>
          <xdr:row>15</xdr:row>
          <xdr:rowOff>0</xdr:rowOff>
        </xdr:to>
        <xdr:sp macro="" textlink="">
          <xdr:nvSpPr>
            <xdr:cNvPr id="335875" name="AECE" hidden="1">
              <a:extLst>
                <a:ext uri="{63B3BB69-23CF-44E3-9099-C40C66FF867C}">
                  <a14:compatExt spid="_x0000_s335875"/>
                </a:ext>
                <a:ext uri="{FF2B5EF4-FFF2-40B4-BE49-F238E27FC236}">
                  <a16:creationId xmlns:a16="http://schemas.microsoft.com/office/drawing/2014/main" id="{00000000-0008-0000-0A00-000003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 at auxiliary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704850</xdr:colOff>
          <xdr:row>16</xdr:row>
          <xdr:rowOff>0</xdr:rowOff>
        </xdr:to>
        <xdr:sp macro="" textlink="">
          <xdr:nvSpPr>
            <xdr:cNvPr id="335876" name="CLICK" hidden="1">
              <a:extLst>
                <a:ext uri="{63B3BB69-23CF-44E3-9099-C40C66FF867C}">
                  <a14:compatExt spid="_x0000_s335876"/>
                </a:ext>
                <a:ext uri="{FF2B5EF4-FFF2-40B4-BE49-F238E27FC236}">
                  <a16:creationId xmlns:a16="http://schemas.microsoft.com/office/drawing/2014/main" id="{00000000-0008-0000-0A00-000004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Discontinuous disturbances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542925</xdr:colOff>
          <xdr:row>19</xdr:row>
          <xdr:rowOff>0</xdr:rowOff>
        </xdr:to>
        <xdr:sp macro="" textlink="">
          <xdr:nvSpPr>
            <xdr:cNvPr id="335877" name="RE" hidden="1">
              <a:extLst>
                <a:ext uri="{63B3BB69-23CF-44E3-9099-C40C66FF867C}">
                  <a14:compatExt spid="_x0000_s335877"/>
                </a:ext>
                <a:ext uri="{FF2B5EF4-FFF2-40B4-BE49-F238E27FC236}">
                  <a16:creationId xmlns:a16="http://schemas.microsoft.com/office/drawing/2014/main" id="{00000000-0008-0000-0A00-000005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disturbance (30 MHz ~ 6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533400</xdr:colOff>
          <xdr:row>20</xdr:row>
          <xdr:rowOff>0</xdr:rowOff>
        </xdr:to>
        <xdr:sp macro="" textlink="">
          <xdr:nvSpPr>
            <xdr:cNvPr id="335879" name="ESD" hidden="1">
              <a:extLst>
                <a:ext uri="{63B3BB69-23CF-44E3-9099-C40C66FF867C}">
                  <a14:compatExt spid="_x0000_s335879"/>
                </a:ext>
                <a:ext uri="{FF2B5EF4-FFF2-40B4-BE49-F238E27FC236}">
                  <a16:creationId xmlns:a16="http://schemas.microsoft.com/office/drawing/2014/main" id="{00000000-0008-0000-0A00-000007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495300</xdr:colOff>
          <xdr:row>21</xdr:row>
          <xdr:rowOff>0</xdr:rowOff>
        </xdr:to>
        <xdr:sp macro="" textlink="">
          <xdr:nvSpPr>
            <xdr:cNvPr id="335880" name="RS" hidden="1">
              <a:extLst>
                <a:ext uri="{63B3BB69-23CF-44E3-9099-C40C66FF867C}">
                  <a14:compatExt spid="_x0000_s335880"/>
                </a:ext>
                <a:ext uri="{FF2B5EF4-FFF2-40B4-BE49-F238E27FC236}">
                  <a16:creationId xmlns:a16="http://schemas.microsoft.com/office/drawing/2014/main" id="{00000000-0008-0000-0A00-000008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electromagnetic fields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495300</xdr:colOff>
          <xdr:row>22</xdr:row>
          <xdr:rowOff>0</xdr:rowOff>
        </xdr:to>
        <xdr:sp macro="" textlink="">
          <xdr:nvSpPr>
            <xdr:cNvPr id="335881" name="EFT" hidden="1">
              <a:extLst>
                <a:ext uri="{63B3BB69-23CF-44E3-9099-C40C66FF867C}">
                  <a14:compatExt spid="_x0000_s335881"/>
                </a:ext>
                <a:ext uri="{FF2B5EF4-FFF2-40B4-BE49-F238E27FC236}">
                  <a16:creationId xmlns:a16="http://schemas.microsoft.com/office/drawing/2014/main" id="{00000000-0008-0000-0A00-000009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Electric fast transients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581025</xdr:colOff>
          <xdr:row>23</xdr:row>
          <xdr:rowOff>0</xdr:rowOff>
        </xdr:to>
        <xdr:sp macro="" textlink="">
          <xdr:nvSpPr>
            <xdr:cNvPr id="335882" name="SURGE" hidden="1">
              <a:extLst>
                <a:ext uri="{63B3BB69-23CF-44E3-9099-C40C66FF867C}">
                  <a14:compatExt spid="_x0000_s335882"/>
                </a:ext>
                <a:ext uri="{FF2B5EF4-FFF2-40B4-BE49-F238E27FC236}">
                  <a16:creationId xmlns:a16="http://schemas.microsoft.com/office/drawing/2014/main" id="{00000000-0008-0000-0A00-00000A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219075</xdr:colOff>
          <xdr:row>24</xdr:row>
          <xdr:rowOff>0</xdr:rowOff>
        </xdr:to>
        <xdr:sp macro="" textlink="">
          <xdr:nvSpPr>
            <xdr:cNvPr id="335883" name="CS" hidden="1">
              <a:extLst>
                <a:ext uri="{63B3BB69-23CF-44E3-9099-C40C66FF867C}">
                  <a14:compatExt spid="_x0000_s335883"/>
                </a:ext>
                <a:ext uri="{FF2B5EF4-FFF2-40B4-BE49-F238E27FC236}">
                  <a16:creationId xmlns:a16="http://schemas.microsoft.com/office/drawing/2014/main" id="{00000000-0008-0000-0A00-00000B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Injected currents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19050</xdr:colOff>
          <xdr:row>25</xdr:row>
          <xdr:rowOff>0</xdr:rowOff>
        </xdr:to>
        <xdr:sp macro="" textlink="">
          <xdr:nvSpPr>
            <xdr:cNvPr id="335884" name="DIP" hidden="1">
              <a:extLst>
                <a:ext uri="{63B3BB69-23CF-44E3-9099-C40C66FF867C}">
                  <a14:compatExt spid="_x0000_s335884"/>
                </a:ext>
                <a:ext uri="{FF2B5EF4-FFF2-40B4-BE49-F238E27FC236}">
                  <a16:creationId xmlns:a16="http://schemas.microsoft.com/office/drawing/2014/main" id="{00000000-0008-0000-0A00-00000C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285750</xdr:colOff>
          <xdr:row>17</xdr:row>
          <xdr:rowOff>0</xdr:rowOff>
        </xdr:to>
        <xdr:sp macro="" textlink="">
          <xdr:nvSpPr>
            <xdr:cNvPr id="335885" name="DP" hidden="1">
              <a:extLst>
                <a:ext uri="{63B3BB69-23CF-44E3-9099-C40C66FF867C}">
                  <a14:compatExt spid="_x0000_s335885"/>
                </a:ext>
                <a:ext uri="{FF2B5EF4-FFF2-40B4-BE49-F238E27FC236}">
                  <a16:creationId xmlns:a16="http://schemas.microsoft.com/office/drawing/2014/main" id="{00000000-0008-0000-0A00-00000D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Disturbance power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17</xdr:row>
          <xdr:rowOff>0</xdr:rowOff>
        </xdr:from>
        <xdr:to>
          <xdr:col>4</xdr:col>
          <xdr:colOff>638175</xdr:colOff>
          <xdr:row>18</xdr:row>
          <xdr:rowOff>0</xdr:rowOff>
        </xdr:to>
        <xdr:sp macro="" textlink="">
          <xdr:nvSpPr>
            <xdr:cNvPr id="335886" name="LOOP" hidden="1">
              <a:extLst>
                <a:ext uri="{63B3BB69-23CF-44E3-9099-C40C66FF867C}">
                  <a14:compatExt spid="_x0000_s335886"/>
                </a:ext>
                <a:ext uri="{FF2B5EF4-FFF2-40B4-BE49-F238E27FC236}">
                  <a16:creationId xmlns:a16="http://schemas.microsoft.com/office/drawing/2014/main" id="{00000000-0008-0000-0A00-00000E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Magnetic field strength / Induced current</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D57C83BB-2D88-4335-9523-B1189B6D1D6A}"/>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2ACE2784-13BE-4642-AB8B-C6D85825CAC8}"/>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699E4CD9-F4BF-4DE0-A048-56F24090F277}"/>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AA345087-8BA9-4BB6-8C6B-2C5E8192204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F658F3EE-BA72-49E1-A06E-FD2FED721A3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166B9F9-5F90-4C79-B59A-FBD27FEA69A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352257" name="CE" hidden="1">
              <a:extLst>
                <a:ext uri="{63B3BB69-23CF-44E3-9099-C40C66FF867C}">
                  <a14:compatExt spid="_x0000_s352257"/>
                </a:ext>
                <a:ext uri="{FF2B5EF4-FFF2-40B4-BE49-F238E27FC236}">
                  <a16:creationId xmlns:a16="http://schemas.microsoft.com/office/drawing/2014/main" id="{00000000-0008-0000-0B00-000001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352258" name="ISN" hidden="1">
              <a:extLst>
                <a:ext uri="{63B3BB69-23CF-44E3-9099-C40C66FF867C}">
                  <a14:compatExt spid="_x0000_s352258"/>
                </a:ext>
                <a:ext uri="{FF2B5EF4-FFF2-40B4-BE49-F238E27FC236}">
                  <a16:creationId xmlns:a16="http://schemas.microsoft.com/office/drawing/2014/main" id="{00000000-0008-0000-0B00-000002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352259" name="CDVE" hidden="1">
              <a:extLst>
                <a:ext uri="{63B3BB69-23CF-44E3-9099-C40C66FF867C}">
                  <a14:compatExt spid="_x0000_s352259"/>
                </a:ext>
                <a:ext uri="{FF2B5EF4-FFF2-40B4-BE49-F238E27FC236}">
                  <a16:creationId xmlns:a16="http://schemas.microsoft.com/office/drawing/2014/main" id="{00000000-0008-0000-0B00-000003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352425</xdr:colOff>
          <xdr:row>16</xdr:row>
          <xdr:rowOff>0</xdr:rowOff>
        </xdr:to>
        <xdr:sp macro="" textlink="">
          <xdr:nvSpPr>
            <xdr:cNvPr id="352260" name="CLICK" hidden="1">
              <a:extLst>
                <a:ext uri="{63B3BB69-23CF-44E3-9099-C40C66FF867C}">
                  <a14:compatExt spid="_x0000_s352260"/>
                </a:ext>
                <a:ext uri="{FF2B5EF4-FFF2-40B4-BE49-F238E27FC236}">
                  <a16:creationId xmlns:a16="http://schemas.microsoft.com/office/drawing/2014/main" id="{00000000-0008-0000-0B00-000004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257175</xdr:colOff>
          <xdr:row>19</xdr:row>
          <xdr:rowOff>0</xdr:rowOff>
        </xdr:to>
        <xdr:sp macro="" textlink="">
          <xdr:nvSpPr>
            <xdr:cNvPr id="352261" name="RE" hidden="1">
              <a:extLst>
                <a:ext uri="{63B3BB69-23CF-44E3-9099-C40C66FF867C}">
                  <a14:compatExt spid="_x0000_s352261"/>
                </a:ext>
                <a:ext uri="{FF2B5EF4-FFF2-40B4-BE49-F238E27FC236}">
                  <a16:creationId xmlns:a16="http://schemas.microsoft.com/office/drawing/2014/main" id="{00000000-0008-0000-0B00-000005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895350</xdr:colOff>
          <xdr:row>20</xdr:row>
          <xdr:rowOff>0</xdr:rowOff>
        </xdr:to>
        <xdr:sp macro="" textlink="">
          <xdr:nvSpPr>
            <xdr:cNvPr id="352262" name="GH" hidden="1">
              <a:extLst>
                <a:ext uri="{63B3BB69-23CF-44E3-9099-C40C66FF867C}">
                  <a14:compatExt spid="_x0000_s352262"/>
                </a:ext>
                <a:ext uri="{FF2B5EF4-FFF2-40B4-BE49-F238E27FC236}">
                  <a16:creationId xmlns:a16="http://schemas.microsoft.com/office/drawing/2014/main" id="{00000000-0008-0000-0B00-000006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(1 GHz 이상)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342900</xdr:colOff>
          <xdr:row>21</xdr:row>
          <xdr:rowOff>0</xdr:rowOff>
        </xdr:to>
        <xdr:sp macro="" textlink="">
          <xdr:nvSpPr>
            <xdr:cNvPr id="352263" name="ESD" hidden="1">
              <a:extLst>
                <a:ext uri="{63B3BB69-23CF-44E3-9099-C40C66FF867C}">
                  <a14:compatExt spid="_x0000_s352263"/>
                </a:ext>
                <a:ext uri="{FF2B5EF4-FFF2-40B4-BE49-F238E27FC236}">
                  <a16:creationId xmlns:a16="http://schemas.microsoft.com/office/drawing/2014/main" id="{00000000-0008-0000-0B00-000007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52264" name="RS" hidden="1">
              <a:extLst>
                <a:ext uri="{63B3BB69-23CF-44E3-9099-C40C66FF867C}">
                  <a14:compatExt spid="_x0000_s352264"/>
                </a:ext>
                <a:ext uri="{FF2B5EF4-FFF2-40B4-BE49-F238E27FC236}">
                  <a16:creationId xmlns:a16="http://schemas.microsoft.com/office/drawing/2014/main" id="{00000000-0008-0000-0B00-000008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352425</xdr:colOff>
          <xdr:row>23</xdr:row>
          <xdr:rowOff>0</xdr:rowOff>
        </xdr:to>
        <xdr:sp macro="" textlink="">
          <xdr:nvSpPr>
            <xdr:cNvPr id="352265" name="EFT" hidden="1">
              <a:extLst>
                <a:ext uri="{63B3BB69-23CF-44E3-9099-C40C66FF867C}">
                  <a14:compatExt spid="_x0000_s352265"/>
                </a:ext>
                <a:ext uri="{FF2B5EF4-FFF2-40B4-BE49-F238E27FC236}">
                  <a16:creationId xmlns:a16="http://schemas.microsoft.com/office/drawing/2014/main" id="{00000000-0008-0000-0B00-000009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838200</xdr:colOff>
          <xdr:row>24</xdr:row>
          <xdr:rowOff>0</xdr:rowOff>
        </xdr:to>
        <xdr:sp macro="" textlink="">
          <xdr:nvSpPr>
            <xdr:cNvPr id="352266" name="SURGE" hidden="1">
              <a:extLst>
                <a:ext uri="{63B3BB69-23CF-44E3-9099-C40C66FF867C}">
                  <a14:compatExt spid="_x0000_s352266"/>
                </a:ext>
                <a:ext uri="{FF2B5EF4-FFF2-40B4-BE49-F238E27FC236}">
                  <a16:creationId xmlns:a16="http://schemas.microsoft.com/office/drawing/2014/main" id="{00000000-0008-0000-0B00-00000A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352267" name="CS" hidden="1">
              <a:extLst>
                <a:ext uri="{63B3BB69-23CF-44E3-9099-C40C66FF867C}">
                  <a14:compatExt spid="_x0000_s352267"/>
                </a:ext>
                <a:ext uri="{FF2B5EF4-FFF2-40B4-BE49-F238E27FC236}">
                  <a16:creationId xmlns:a16="http://schemas.microsoft.com/office/drawing/2014/main" id="{00000000-0008-0000-0B00-00000B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857250</xdr:colOff>
          <xdr:row>26</xdr:row>
          <xdr:rowOff>0</xdr:rowOff>
        </xdr:to>
        <xdr:sp macro="" textlink="">
          <xdr:nvSpPr>
            <xdr:cNvPr id="352268" name="DIP" hidden="1">
              <a:extLst>
                <a:ext uri="{63B3BB69-23CF-44E3-9099-C40C66FF867C}">
                  <a14:compatExt spid="_x0000_s352268"/>
                </a:ext>
                <a:ext uri="{FF2B5EF4-FFF2-40B4-BE49-F238E27FC236}">
                  <a16:creationId xmlns:a16="http://schemas.microsoft.com/office/drawing/2014/main" id="{00000000-0008-0000-0B00-00000C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95250</xdr:colOff>
          <xdr:row>17</xdr:row>
          <xdr:rowOff>0</xdr:rowOff>
        </xdr:to>
        <xdr:sp macro="" textlink="">
          <xdr:nvSpPr>
            <xdr:cNvPr id="352269" name="DP" hidden="1">
              <a:extLst>
                <a:ext uri="{63B3BB69-23CF-44E3-9099-C40C66FF867C}">
                  <a14:compatExt spid="_x0000_s352269"/>
                </a:ext>
                <a:ext uri="{FF2B5EF4-FFF2-40B4-BE49-F238E27FC236}">
                  <a16:creationId xmlns:a16="http://schemas.microsoft.com/office/drawing/2014/main" id="{00000000-0008-0000-0B00-00000D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방해 전력시험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266700</xdr:colOff>
          <xdr:row>18</xdr:row>
          <xdr:rowOff>0</xdr:rowOff>
        </xdr:to>
        <xdr:sp macro="" textlink="">
          <xdr:nvSpPr>
            <xdr:cNvPr id="352270" name="LOOP" hidden="1">
              <a:extLst>
                <a:ext uri="{63B3BB69-23CF-44E3-9099-C40C66FF867C}">
                  <a14:compatExt spid="_x0000_s352270"/>
                </a:ext>
                <a:ext uri="{FF2B5EF4-FFF2-40B4-BE49-F238E27FC236}">
                  <a16:creationId xmlns:a16="http://schemas.microsoft.com/office/drawing/2014/main" id="{00000000-0008-0000-0B00-00000E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14D00C3A-1711-433D-9AC8-F619B7D5008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807FF398-A390-42A3-A114-754996705BB9}"/>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CA3373AF-33DC-495D-BCDF-D38127D9892F}"/>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05839695-9D69-4DEA-AAE7-1518ABD313D2}"/>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ACAEA89E-7D2D-4DCB-B482-E823B0CF25D6}"/>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D046788-C2E2-4575-9CD9-2AD45B16911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438150</xdr:colOff>
          <xdr:row>13</xdr:row>
          <xdr:rowOff>0</xdr:rowOff>
        </xdr:to>
        <xdr:sp macro="" textlink="">
          <xdr:nvSpPr>
            <xdr:cNvPr id="249857" name="CE" hidden="1">
              <a:extLst>
                <a:ext uri="{63B3BB69-23CF-44E3-9099-C40C66FF867C}">
                  <a14:compatExt spid="_x0000_s249857"/>
                </a:ext>
                <a:ext uri="{FF2B5EF4-FFF2-40B4-BE49-F238E27FC236}">
                  <a16:creationId xmlns:a16="http://schemas.microsoft.com/office/drawing/2014/main" id="{00000000-0008-0000-0C00-000001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352425</xdr:colOff>
          <xdr:row>14</xdr:row>
          <xdr:rowOff>0</xdr:rowOff>
        </xdr:to>
        <xdr:sp macro="" textlink="">
          <xdr:nvSpPr>
            <xdr:cNvPr id="249861" name="RE" hidden="1">
              <a:extLst>
                <a:ext uri="{63B3BB69-23CF-44E3-9099-C40C66FF867C}">
                  <a14:compatExt spid="_x0000_s249861"/>
                </a:ext>
                <a:ext uri="{FF2B5EF4-FFF2-40B4-BE49-F238E27FC236}">
                  <a16:creationId xmlns:a16="http://schemas.microsoft.com/office/drawing/2014/main" id="{00000000-0008-0000-0C00-000005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369140E5-3962-49DD-82F9-E6EF3175EE17}"/>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C47D438F-9A9D-4416-89ED-BF866F03398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D98B31F2-8D7D-4328-AFD0-9D954120276B}"/>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8D4CE7CE-DE35-4823-90C7-2E021E95368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F1640B38-B802-40D4-819C-31119D01415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6E7DDB7-10EE-498C-A469-165AABF22B96}"/>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809625</xdr:colOff>
          <xdr:row>15</xdr:row>
          <xdr:rowOff>0</xdr:rowOff>
        </xdr:to>
        <xdr:sp macro="" textlink="">
          <xdr:nvSpPr>
            <xdr:cNvPr id="249863" name="CDVE" hidden="1">
              <a:extLst>
                <a:ext uri="{63B3BB69-23CF-44E3-9099-C40C66FF867C}">
                  <a14:compatExt spid="_x0000_s249863"/>
                </a:ext>
                <a:ext uri="{FF2B5EF4-FFF2-40B4-BE49-F238E27FC236}">
                  <a16:creationId xmlns:a16="http://schemas.microsoft.com/office/drawing/2014/main" id="{00000000-0008-0000-0C00-000007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Antenna Power Conduction</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123825</xdr:colOff>
          <xdr:row>13</xdr:row>
          <xdr:rowOff>0</xdr:rowOff>
        </xdr:to>
        <xdr:sp macro="" textlink="">
          <xdr:nvSpPr>
            <xdr:cNvPr id="368641" name="CE" hidden="1">
              <a:extLst>
                <a:ext uri="{63B3BB69-23CF-44E3-9099-C40C66FF867C}">
                  <a14:compatExt spid="_x0000_s368641"/>
                </a:ext>
                <a:ext uri="{FF2B5EF4-FFF2-40B4-BE49-F238E27FC236}">
                  <a16:creationId xmlns:a16="http://schemas.microsoft.com/office/drawing/2014/main" id="{00000000-0008-0000-0D00-000001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533400</xdr:colOff>
          <xdr:row>14</xdr:row>
          <xdr:rowOff>0</xdr:rowOff>
        </xdr:to>
        <xdr:sp macro="" textlink="">
          <xdr:nvSpPr>
            <xdr:cNvPr id="368642" name="ISN" hidden="1">
              <a:extLst>
                <a:ext uri="{63B3BB69-23CF-44E3-9099-C40C66FF867C}">
                  <a14:compatExt spid="_x0000_s368642"/>
                </a:ext>
                <a:ext uri="{FF2B5EF4-FFF2-40B4-BE49-F238E27FC236}">
                  <a16:creationId xmlns:a16="http://schemas.microsoft.com/office/drawing/2014/main" id="{00000000-0008-0000-0D00-000002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Asymmetric Mode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590550</xdr:colOff>
          <xdr:row>15</xdr:row>
          <xdr:rowOff>0</xdr:rowOff>
        </xdr:to>
        <xdr:sp macro="" textlink="">
          <xdr:nvSpPr>
            <xdr:cNvPr id="368643" name="CDVE" hidden="1">
              <a:extLst>
                <a:ext uri="{63B3BB69-23CF-44E3-9099-C40C66FF867C}">
                  <a14:compatExt spid="_x0000_s368643"/>
                </a:ext>
                <a:ext uri="{FF2B5EF4-FFF2-40B4-BE49-F238E27FC236}">
                  <a16:creationId xmlns:a16="http://schemas.microsoft.com/office/drawing/2014/main" id="{00000000-0008-0000-0D00-000003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Differential Voltage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323850</xdr:colOff>
          <xdr:row>16</xdr:row>
          <xdr:rowOff>0</xdr:rowOff>
        </xdr:to>
        <xdr:sp macro="" textlink="">
          <xdr:nvSpPr>
            <xdr:cNvPr id="368644" name="RE" hidden="1">
              <a:extLst>
                <a:ext uri="{63B3BB69-23CF-44E3-9099-C40C66FF867C}">
                  <a14:compatExt spid="_x0000_s368644"/>
                </a:ext>
                <a:ext uri="{FF2B5EF4-FFF2-40B4-BE49-F238E27FC236}">
                  <a16:creationId xmlns:a16="http://schemas.microsoft.com/office/drawing/2014/main" id="{00000000-0008-0000-0D00-000004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523875</xdr:colOff>
          <xdr:row>19</xdr:row>
          <xdr:rowOff>0</xdr:rowOff>
        </xdr:to>
        <xdr:sp macro="" textlink="">
          <xdr:nvSpPr>
            <xdr:cNvPr id="368645" name="ESD" hidden="1">
              <a:extLst>
                <a:ext uri="{63B3BB69-23CF-44E3-9099-C40C66FF867C}">
                  <a14:compatExt spid="_x0000_s368645"/>
                </a:ext>
                <a:ext uri="{FF2B5EF4-FFF2-40B4-BE49-F238E27FC236}">
                  <a16:creationId xmlns:a16="http://schemas.microsoft.com/office/drawing/2014/main" id="{00000000-0008-0000-0D00-000005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466725</xdr:colOff>
          <xdr:row>20</xdr:row>
          <xdr:rowOff>0</xdr:rowOff>
        </xdr:to>
        <xdr:sp macro="" textlink="">
          <xdr:nvSpPr>
            <xdr:cNvPr id="368646" name="RS" hidden="1">
              <a:extLst>
                <a:ext uri="{63B3BB69-23CF-44E3-9099-C40C66FF867C}">
                  <a14:compatExt spid="_x0000_s368646"/>
                </a:ext>
                <a:ext uri="{FF2B5EF4-FFF2-40B4-BE49-F238E27FC236}">
                  <a16:creationId xmlns:a16="http://schemas.microsoft.com/office/drawing/2014/main" id="{00000000-0008-0000-0D00-000006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xdr:colOff>
          <xdr:row>21</xdr:row>
          <xdr:rowOff>0</xdr:rowOff>
        </xdr:to>
        <xdr:sp macro="" textlink="">
          <xdr:nvSpPr>
            <xdr:cNvPr id="368647" name="EFT" hidden="1">
              <a:extLst>
                <a:ext uri="{63B3BB69-23CF-44E3-9099-C40C66FF867C}">
                  <a14:compatExt spid="_x0000_s368647"/>
                </a:ext>
                <a:ext uri="{FF2B5EF4-FFF2-40B4-BE49-F238E27FC236}">
                  <a16:creationId xmlns:a16="http://schemas.microsoft.com/office/drawing/2014/main" id="{00000000-0008-0000-0D00-000007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trandient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600075</xdr:colOff>
          <xdr:row>22</xdr:row>
          <xdr:rowOff>0</xdr:rowOff>
        </xdr:to>
        <xdr:sp macro="" textlink="">
          <xdr:nvSpPr>
            <xdr:cNvPr id="368648" name="SURGE" hidden="1">
              <a:extLst>
                <a:ext uri="{63B3BB69-23CF-44E3-9099-C40C66FF867C}">
                  <a14:compatExt spid="_x0000_s368648"/>
                </a:ext>
                <a:ext uri="{FF2B5EF4-FFF2-40B4-BE49-F238E27FC236}">
                  <a16:creationId xmlns:a16="http://schemas.microsoft.com/office/drawing/2014/main" id="{00000000-0008-0000-0D00-000008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285750</xdr:colOff>
          <xdr:row>23</xdr:row>
          <xdr:rowOff>0</xdr:rowOff>
        </xdr:to>
        <xdr:sp macro="" textlink="">
          <xdr:nvSpPr>
            <xdr:cNvPr id="368649" name="CS" hidden="1">
              <a:extLst>
                <a:ext uri="{63B3BB69-23CF-44E3-9099-C40C66FF867C}">
                  <a14:compatExt spid="_x0000_s368649"/>
                </a:ext>
                <a:ext uri="{FF2B5EF4-FFF2-40B4-BE49-F238E27FC236}">
                  <a16:creationId xmlns:a16="http://schemas.microsoft.com/office/drawing/2014/main" id="{00000000-0008-0000-0D00-000009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4</xdr:col>
          <xdr:colOff>95250</xdr:colOff>
          <xdr:row>24</xdr:row>
          <xdr:rowOff>0</xdr:rowOff>
        </xdr:to>
        <xdr:sp macro="" textlink="">
          <xdr:nvSpPr>
            <xdr:cNvPr id="368650" name="MF" hidden="1">
              <a:extLst>
                <a:ext uri="{63B3BB69-23CF-44E3-9099-C40C66FF867C}">
                  <a14:compatExt spid="_x0000_s368650"/>
                </a:ext>
                <a:ext uri="{FF2B5EF4-FFF2-40B4-BE49-F238E27FC236}">
                  <a16:creationId xmlns:a16="http://schemas.microsoft.com/office/drawing/2014/main" id="{00000000-0008-0000-0D00-00000A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Power frequency 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4</xdr:col>
          <xdr:colOff>47625</xdr:colOff>
          <xdr:row>25</xdr:row>
          <xdr:rowOff>0</xdr:rowOff>
        </xdr:to>
        <xdr:sp macro="" textlink="">
          <xdr:nvSpPr>
            <xdr:cNvPr id="368651" name="DIP" hidden="1">
              <a:extLst>
                <a:ext uri="{63B3BB69-23CF-44E3-9099-C40C66FF867C}">
                  <a14:compatExt spid="_x0000_s368651"/>
                </a:ext>
                <a:ext uri="{FF2B5EF4-FFF2-40B4-BE49-F238E27FC236}">
                  <a16:creationId xmlns:a16="http://schemas.microsoft.com/office/drawing/2014/main" id="{00000000-0008-0000-0D00-00000B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A7F686E8-1195-4A24-B4B0-08D136997E82}"/>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EACA33F0-B378-429B-AD57-A953C2186607}"/>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2D452CAA-4D41-4BDD-9456-F59C45D9DC8C}"/>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6B023B72-65F2-4AE5-80D7-63BC2FAFD837}"/>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9980DC54-EA3C-459C-AE70-0B2BD02A282F}"/>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51467C7-77F4-40CE-BFBA-221D77D93FE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800100</xdr:colOff>
          <xdr:row>17</xdr:row>
          <xdr:rowOff>0</xdr:rowOff>
        </xdr:to>
        <xdr:sp macro="" textlink="">
          <xdr:nvSpPr>
            <xdr:cNvPr id="368652" name="HM" hidden="1">
              <a:extLst>
                <a:ext uri="{63B3BB69-23CF-44E3-9099-C40C66FF867C}">
                  <a14:compatExt spid="_x0000_s368652"/>
                </a:ext>
                <a:ext uri="{FF2B5EF4-FFF2-40B4-BE49-F238E27FC236}">
                  <a16:creationId xmlns:a16="http://schemas.microsoft.com/office/drawing/2014/main" id="{00000000-0008-0000-0D00-00000C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495300</xdr:colOff>
          <xdr:row>18</xdr:row>
          <xdr:rowOff>0</xdr:rowOff>
        </xdr:to>
        <xdr:sp macro="" textlink="">
          <xdr:nvSpPr>
            <xdr:cNvPr id="368653" name="FK" hidden="1">
              <a:extLst>
                <a:ext uri="{63B3BB69-23CF-44E3-9099-C40C66FF867C}">
                  <a14:compatExt spid="_x0000_s368653"/>
                </a:ext>
                <a:ext uri="{FF2B5EF4-FFF2-40B4-BE49-F238E27FC236}">
                  <a16:creationId xmlns:a16="http://schemas.microsoft.com/office/drawing/2014/main" id="{00000000-0008-0000-0D00-00000D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change, fluctuations and flicker</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384001" name="CE" hidden="1">
              <a:extLst>
                <a:ext uri="{63B3BB69-23CF-44E3-9099-C40C66FF867C}">
                  <a14:compatExt spid="_x0000_s384001"/>
                </a:ext>
                <a:ext uri="{FF2B5EF4-FFF2-40B4-BE49-F238E27FC236}">
                  <a16:creationId xmlns:a16="http://schemas.microsoft.com/office/drawing/2014/main" id="{00000000-0008-0000-0E00-000001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384002" name="ISN" hidden="1">
              <a:extLst>
                <a:ext uri="{63B3BB69-23CF-44E3-9099-C40C66FF867C}">
                  <a14:compatExt spid="_x0000_s384002"/>
                </a:ext>
                <a:ext uri="{FF2B5EF4-FFF2-40B4-BE49-F238E27FC236}">
                  <a16:creationId xmlns:a16="http://schemas.microsoft.com/office/drawing/2014/main" id="{00000000-0008-0000-0E00-000002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14</xdr:row>
          <xdr:rowOff>0</xdr:rowOff>
        </xdr:from>
        <xdr:to>
          <xdr:col>4</xdr:col>
          <xdr:colOff>714375</xdr:colOff>
          <xdr:row>15</xdr:row>
          <xdr:rowOff>0</xdr:rowOff>
        </xdr:to>
        <xdr:sp macro="" textlink="">
          <xdr:nvSpPr>
            <xdr:cNvPr id="384003" name="AECE" hidden="1">
              <a:extLst>
                <a:ext uri="{63B3BB69-23CF-44E3-9099-C40C66FF867C}">
                  <a14:compatExt spid="_x0000_s384003"/>
                </a:ext>
                <a:ext uri="{FF2B5EF4-FFF2-40B4-BE49-F238E27FC236}">
                  <a16:creationId xmlns:a16="http://schemas.microsoft.com/office/drawing/2014/main" id="{00000000-0008-0000-0E00-000003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 인터페이스 포트 전도성 방해전압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257175</xdr:colOff>
          <xdr:row>16</xdr:row>
          <xdr:rowOff>0</xdr:rowOff>
        </xdr:to>
        <xdr:sp macro="" textlink="">
          <xdr:nvSpPr>
            <xdr:cNvPr id="384005" name="RE" hidden="1">
              <a:extLst>
                <a:ext uri="{63B3BB69-23CF-44E3-9099-C40C66FF867C}">
                  <a14:compatExt spid="_x0000_s384005"/>
                </a:ext>
                <a:ext uri="{FF2B5EF4-FFF2-40B4-BE49-F238E27FC236}">
                  <a16:creationId xmlns:a16="http://schemas.microsoft.com/office/drawing/2014/main" id="{00000000-0008-0000-0E00-000005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342900</xdr:colOff>
          <xdr:row>19</xdr:row>
          <xdr:rowOff>0</xdr:rowOff>
        </xdr:to>
        <xdr:sp macro="" textlink="">
          <xdr:nvSpPr>
            <xdr:cNvPr id="384007" name="ESD" hidden="1">
              <a:extLst>
                <a:ext uri="{63B3BB69-23CF-44E3-9099-C40C66FF867C}">
                  <a14:compatExt spid="_x0000_s384007"/>
                </a:ext>
                <a:ext uri="{FF2B5EF4-FFF2-40B4-BE49-F238E27FC236}">
                  <a16:creationId xmlns:a16="http://schemas.microsoft.com/office/drawing/2014/main" id="{00000000-0008-0000-0E00-000007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384008" name="RS" hidden="1">
              <a:extLst>
                <a:ext uri="{63B3BB69-23CF-44E3-9099-C40C66FF867C}">
                  <a14:compatExt spid="_x0000_s384008"/>
                </a:ext>
                <a:ext uri="{FF2B5EF4-FFF2-40B4-BE49-F238E27FC236}">
                  <a16:creationId xmlns:a16="http://schemas.microsoft.com/office/drawing/2014/main" id="{00000000-0008-0000-0E00-000008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352425</xdr:colOff>
          <xdr:row>21</xdr:row>
          <xdr:rowOff>0</xdr:rowOff>
        </xdr:to>
        <xdr:sp macro="" textlink="">
          <xdr:nvSpPr>
            <xdr:cNvPr id="384009" name="EFT" hidden="1">
              <a:extLst>
                <a:ext uri="{63B3BB69-23CF-44E3-9099-C40C66FF867C}">
                  <a14:compatExt spid="_x0000_s384009"/>
                </a:ext>
                <a:ext uri="{FF2B5EF4-FFF2-40B4-BE49-F238E27FC236}">
                  <a16:creationId xmlns:a16="http://schemas.microsoft.com/office/drawing/2014/main" id="{00000000-0008-0000-0E00-000009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838200</xdr:colOff>
          <xdr:row>22</xdr:row>
          <xdr:rowOff>0</xdr:rowOff>
        </xdr:to>
        <xdr:sp macro="" textlink="">
          <xdr:nvSpPr>
            <xdr:cNvPr id="384010" name="SURGE" hidden="1">
              <a:extLst>
                <a:ext uri="{63B3BB69-23CF-44E3-9099-C40C66FF867C}">
                  <a14:compatExt spid="_x0000_s384010"/>
                </a:ext>
                <a:ext uri="{FF2B5EF4-FFF2-40B4-BE49-F238E27FC236}">
                  <a16:creationId xmlns:a16="http://schemas.microsoft.com/office/drawing/2014/main" id="{00000000-0008-0000-0E00-00000A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384011" name="CS" hidden="1">
              <a:extLst>
                <a:ext uri="{63B3BB69-23CF-44E3-9099-C40C66FF867C}">
                  <a14:compatExt spid="_x0000_s384011"/>
                </a:ext>
                <a:ext uri="{FF2B5EF4-FFF2-40B4-BE49-F238E27FC236}">
                  <a16:creationId xmlns:a16="http://schemas.microsoft.com/office/drawing/2014/main" id="{00000000-0008-0000-0E00-00000B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384012" name="DIP" hidden="1">
              <a:extLst>
                <a:ext uri="{63B3BB69-23CF-44E3-9099-C40C66FF867C}">
                  <a14:compatExt spid="_x0000_s384012"/>
                </a:ext>
                <a:ext uri="{FF2B5EF4-FFF2-40B4-BE49-F238E27FC236}">
                  <a16:creationId xmlns:a16="http://schemas.microsoft.com/office/drawing/2014/main" id="{00000000-0008-0000-0E00-00000C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1ECB7372-F96F-4726-B922-0EA1B3A1DD4B}"/>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01D0E564-0ACA-4979-B66D-033C3C7E47CF}"/>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1BA307D8-7F2F-47E5-8A11-28616667073F}"/>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AB3A697D-1D9B-4C7A-91CF-E736BCFF3E75}"/>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23AEBFAC-9CBD-4566-B502-F3488D9B3AE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DF3D8EA8-174C-460B-9176-FBDBD91CD775}"/>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542925</xdr:colOff>
          <xdr:row>17</xdr:row>
          <xdr:rowOff>0</xdr:rowOff>
        </xdr:to>
        <xdr:sp macro="" textlink="">
          <xdr:nvSpPr>
            <xdr:cNvPr id="384017" name="HM" hidden="1">
              <a:extLst>
                <a:ext uri="{63B3BB69-23CF-44E3-9099-C40C66FF867C}">
                  <a14:compatExt spid="_x0000_s384017"/>
                </a:ext>
                <a:ext uri="{FF2B5EF4-FFF2-40B4-BE49-F238E27FC236}">
                  <a16:creationId xmlns:a16="http://schemas.microsoft.com/office/drawing/2014/main" id="{00000000-0008-0000-0E00-000011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고조파 전류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352425</xdr:colOff>
          <xdr:row>18</xdr:row>
          <xdr:rowOff>0</xdr:rowOff>
        </xdr:to>
        <xdr:sp macro="" textlink="">
          <xdr:nvSpPr>
            <xdr:cNvPr id="384018" name="FK" hidden="1">
              <a:extLst>
                <a:ext uri="{63B3BB69-23CF-44E3-9099-C40C66FF867C}">
                  <a14:compatExt spid="_x0000_s384018"/>
                </a:ext>
                <a:ext uri="{FF2B5EF4-FFF2-40B4-BE49-F238E27FC236}">
                  <a16:creationId xmlns:a16="http://schemas.microsoft.com/office/drawing/2014/main" id="{00000000-0008-0000-0E00-000012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순간 전압변동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342900</xdr:colOff>
          <xdr:row>25</xdr:row>
          <xdr:rowOff>0</xdr:rowOff>
        </xdr:to>
        <xdr:sp macro="" textlink="">
          <xdr:nvSpPr>
            <xdr:cNvPr id="384021" name="VV" hidden="1">
              <a:extLst>
                <a:ext uri="{63B3BB69-23CF-44E3-9099-C40C66FF867C}">
                  <a14:compatExt spid="_x0000_s384021"/>
                </a:ext>
                <a:ext uri="{FF2B5EF4-FFF2-40B4-BE49-F238E27FC236}">
                  <a16:creationId xmlns:a16="http://schemas.microsoft.com/office/drawing/2014/main" id="{00000000-0008-0000-0E00-000015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 편차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466725</xdr:colOff>
          <xdr:row>26</xdr:row>
          <xdr:rowOff>0</xdr:rowOff>
        </xdr:to>
        <xdr:sp macro="" textlink="">
          <xdr:nvSpPr>
            <xdr:cNvPr id="384022" name="VU" hidden="1">
              <a:extLst>
                <a:ext uri="{63B3BB69-23CF-44E3-9099-C40C66FF867C}">
                  <a14:compatExt spid="_x0000_s384022"/>
                </a:ext>
                <a:ext uri="{FF2B5EF4-FFF2-40B4-BE49-F238E27FC236}">
                  <a16:creationId xmlns:a16="http://schemas.microsoft.com/office/drawing/2014/main" id="{00000000-0008-0000-0E00-000016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 불평형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476250</xdr:colOff>
          <xdr:row>27</xdr:row>
          <xdr:rowOff>0</xdr:rowOff>
        </xdr:to>
        <xdr:sp macro="" textlink="">
          <xdr:nvSpPr>
            <xdr:cNvPr id="384023" name="FV" hidden="1">
              <a:extLst>
                <a:ext uri="{63B3BB69-23CF-44E3-9099-C40C66FF867C}">
                  <a14:compatExt spid="_x0000_s384023"/>
                </a:ext>
                <a:ext uri="{FF2B5EF4-FFF2-40B4-BE49-F238E27FC236}">
                  <a16:creationId xmlns:a16="http://schemas.microsoft.com/office/drawing/2014/main" id="{00000000-0008-0000-0E00-000017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주파수 변동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3</xdr:col>
          <xdr:colOff>676275</xdr:colOff>
          <xdr:row>28</xdr:row>
          <xdr:rowOff>0</xdr:rowOff>
        </xdr:to>
        <xdr:sp macro="" textlink="">
          <xdr:nvSpPr>
            <xdr:cNvPr id="384024" name="THD" hidden="1">
              <a:extLst>
                <a:ext uri="{63B3BB69-23CF-44E3-9099-C40C66FF867C}">
                  <a14:compatExt spid="_x0000_s384024"/>
                </a:ext>
                <a:ext uri="{FF2B5EF4-FFF2-40B4-BE49-F238E27FC236}">
                  <a16:creationId xmlns:a16="http://schemas.microsoft.com/office/drawing/2014/main" id="{00000000-0008-0000-0E00-000018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총고조파 왜곡률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685800</xdr:colOff>
          <xdr:row>29</xdr:row>
          <xdr:rowOff>0</xdr:rowOff>
        </xdr:to>
        <xdr:sp macro="" textlink="">
          <xdr:nvSpPr>
            <xdr:cNvPr id="384025" name="IH" hidden="1">
              <a:extLst>
                <a:ext uri="{63B3BB69-23CF-44E3-9099-C40C66FF867C}">
                  <a14:compatExt spid="_x0000_s384025"/>
                </a:ext>
                <a:ext uri="{FF2B5EF4-FFF2-40B4-BE49-F238E27FC236}">
                  <a16:creationId xmlns:a16="http://schemas.microsoft.com/office/drawing/2014/main" id="{00000000-0008-0000-0E00-000019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개별차수 고조파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352425</xdr:colOff>
          <xdr:row>30</xdr:row>
          <xdr:rowOff>0</xdr:rowOff>
        </xdr:to>
        <xdr:sp macro="" textlink="">
          <xdr:nvSpPr>
            <xdr:cNvPr id="384026" name="CN" hidden="1">
              <a:extLst>
                <a:ext uri="{63B3BB69-23CF-44E3-9099-C40C66FF867C}">
                  <a14:compatExt spid="_x0000_s384026"/>
                </a:ext>
                <a:ext uri="{FF2B5EF4-FFF2-40B4-BE49-F238E27FC236}">
                  <a16:creationId xmlns:a16="http://schemas.microsoft.com/office/drawing/2014/main" id="{00000000-0008-0000-0E00-00001ADC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정류 노치 내성시험</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428625</xdr:colOff>
          <xdr:row>20</xdr:row>
          <xdr:rowOff>0</xdr:rowOff>
        </xdr:to>
        <xdr:sp macro="" textlink="">
          <xdr:nvSpPr>
            <xdr:cNvPr id="321537" name="CE" hidden="1">
              <a:extLst>
                <a:ext uri="{63B3BB69-23CF-44E3-9099-C40C66FF867C}">
                  <a14:compatExt spid="_x0000_s321537"/>
                </a:ext>
                <a:ext uri="{FF2B5EF4-FFF2-40B4-BE49-F238E27FC236}">
                  <a16:creationId xmlns:a16="http://schemas.microsoft.com/office/drawing/2014/main" id="{00000000-0008-0000-0F00-000001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775EB515-3E08-484C-86B3-B4E0AB090F58}"/>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B55A1BE3-B5E0-4CD9-8705-F2D583807FA3}"/>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39C6D771-427E-4E26-9CD6-F45D3C15D0F9}"/>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263E32DD-A6AE-4548-8809-5DD362C547E8}"/>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BA3FE26F-FB2D-4A2A-9F81-B99ED03CB80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A7FB1B30-B8C0-458B-949E-4BB51380EDC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685800</xdr:colOff>
          <xdr:row>13</xdr:row>
          <xdr:rowOff>0</xdr:rowOff>
        </xdr:to>
        <xdr:sp macro="" textlink="">
          <xdr:nvSpPr>
            <xdr:cNvPr id="321551" name="LCS" hidden="1">
              <a:extLst>
                <a:ext uri="{63B3BB69-23CF-44E3-9099-C40C66FF867C}">
                  <a14:compatExt spid="_x0000_s321551"/>
                </a:ext>
                <a:ext uri="{FF2B5EF4-FFF2-40B4-BE49-F238E27FC236}">
                  <a16:creationId xmlns:a16="http://schemas.microsoft.com/office/drawing/2014/main" id="{00000000-0008-0000-0F00-00000F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low frequency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47625</xdr:colOff>
          <xdr:row>14</xdr:row>
          <xdr:rowOff>0</xdr:rowOff>
        </xdr:to>
        <xdr:sp macro="" textlink="">
          <xdr:nvSpPr>
            <xdr:cNvPr id="321552" name="EFT" hidden="1">
              <a:extLst>
                <a:ext uri="{63B3BB69-23CF-44E3-9099-C40C66FF867C}">
                  <a14:compatExt spid="_x0000_s321552"/>
                </a:ext>
                <a:ext uri="{FF2B5EF4-FFF2-40B4-BE49-F238E27FC236}">
                  <a16:creationId xmlns:a16="http://schemas.microsoft.com/office/drawing/2014/main" id="{00000000-0008-0000-0F00-000010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Electrical fast transients / burst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600075</xdr:colOff>
          <xdr:row>15</xdr:row>
          <xdr:rowOff>0</xdr:rowOff>
        </xdr:to>
        <xdr:sp macro="" textlink="">
          <xdr:nvSpPr>
            <xdr:cNvPr id="321553" name="SURGE" hidden="1">
              <a:extLst>
                <a:ext uri="{63B3BB69-23CF-44E3-9099-C40C66FF867C}">
                  <a14:compatExt spid="_x0000_s321553"/>
                </a:ext>
                <a:ext uri="{FF2B5EF4-FFF2-40B4-BE49-F238E27FC236}">
                  <a16:creationId xmlns:a16="http://schemas.microsoft.com/office/drawing/2014/main" id="{00000000-0008-0000-0F00-000011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285750</xdr:colOff>
          <xdr:row>16</xdr:row>
          <xdr:rowOff>0</xdr:rowOff>
        </xdr:to>
        <xdr:sp macro="" textlink="">
          <xdr:nvSpPr>
            <xdr:cNvPr id="321554" name="CS" hidden="1">
              <a:extLst>
                <a:ext uri="{63B3BB69-23CF-44E3-9099-C40C66FF867C}">
                  <a14:compatExt spid="_x0000_s321554"/>
                </a:ext>
                <a:ext uri="{FF2B5EF4-FFF2-40B4-BE49-F238E27FC236}">
                  <a16:creationId xmlns:a16="http://schemas.microsoft.com/office/drawing/2014/main" id="{00000000-0008-0000-0F00-000012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466725</xdr:colOff>
          <xdr:row>17</xdr:row>
          <xdr:rowOff>0</xdr:rowOff>
        </xdr:to>
        <xdr:sp macro="" textlink="">
          <xdr:nvSpPr>
            <xdr:cNvPr id="321555" name="RS" hidden="1">
              <a:extLst>
                <a:ext uri="{63B3BB69-23CF-44E3-9099-C40C66FF867C}">
                  <a14:compatExt spid="_x0000_s321555"/>
                </a:ext>
                <a:ext uri="{FF2B5EF4-FFF2-40B4-BE49-F238E27FC236}">
                  <a16:creationId xmlns:a16="http://schemas.microsoft.com/office/drawing/2014/main" id="{00000000-0008-0000-0F00-000013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523875</xdr:colOff>
          <xdr:row>18</xdr:row>
          <xdr:rowOff>0</xdr:rowOff>
        </xdr:to>
        <xdr:sp macro="" textlink="">
          <xdr:nvSpPr>
            <xdr:cNvPr id="321556" name="ESD" hidden="1">
              <a:extLst>
                <a:ext uri="{63B3BB69-23CF-44E3-9099-C40C66FF867C}">
                  <a14:compatExt spid="_x0000_s321556"/>
                </a:ext>
                <a:ext uri="{FF2B5EF4-FFF2-40B4-BE49-F238E27FC236}">
                  <a16:creationId xmlns:a16="http://schemas.microsoft.com/office/drawing/2014/main" id="{00000000-0008-0000-0F00-000014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371475</xdr:colOff>
          <xdr:row>19</xdr:row>
          <xdr:rowOff>0</xdr:rowOff>
        </xdr:to>
        <xdr:sp macro="" textlink="">
          <xdr:nvSpPr>
            <xdr:cNvPr id="321557" name="RE" hidden="1">
              <a:extLst>
                <a:ext uri="{63B3BB69-23CF-44E3-9099-C40C66FF867C}">
                  <a14:compatExt spid="_x0000_s321557"/>
                </a:ext>
                <a:ext uri="{FF2B5EF4-FFF2-40B4-BE49-F238E27FC236}">
                  <a16:creationId xmlns:a16="http://schemas.microsoft.com/office/drawing/2014/main" id="{00000000-0008-0000-0F00-000015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04449" name="CE" hidden="1">
              <a:extLst>
                <a:ext uri="{63B3BB69-23CF-44E3-9099-C40C66FF867C}">
                  <a14:compatExt spid="_x0000_s104449"/>
                </a:ext>
                <a:ext uri="{FF2B5EF4-FFF2-40B4-BE49-F238E27FC236}">
                  <a16:creationId xmlns:a16="http://schemas.microsoft.com/office/drawing/2014/main" id="{00000000-0008-0000-1000-000001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104450" name="ISN" hidden="1">
              <a:extLst>
                <a:ext uri="{63B3BB69-23CF-44E3-9099-C40C66FF867C}">
                  <a14:compatExt spid="_x0000_s104450"/>
                </a:ext>
                <a:ext uri="{FF2B5EF4-FFF2-40B4-BE49-F238E27FC236}">
                  <a16:creationId xmlns:a16="http://schemas.microsoft.com/office/drawing/2014/main" id="{00000000-0008-0000-1000-000002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104451" name="CDVE" hidden="1">
              <a:extLst>
                <a:ext uri="{63B3BB69-23CF-44E3-9099-C40C66FF867C}">
                  <a14:compatExt spid="_x0000_s104451"/>
                </a:ext>
                <a:ext uri="{FF2B5EF4-FFF2-40B4-BE49-F238E27FC236}">
                  <a16:creationId xmlns:a16="http://schemas.microsoft.com/office/drawing/2014/main" id="{00000000-0008-0000-1000-000003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257175</xdr:colOff>
          <xdr:row>17</xdr:row>
          <xdr:rowOff>0</xdr:rowOff>
        </xdr:to>
        <xdr:sp macro="" textlink="">
          <xdr:nvSpPr>
            <xdr:cNvPr id="104452" name="RE" hidden="1">
              <a:extLst>
                <a:ext uri="{63B3BB69-23CF-44E3-9099-C40C66FF867C}">
                  <a14:compatExt spid="_x0000_s104452"/>
                </a:ext>
                <a:ext uri="{FF2B5EF4-FFF2-40B4-BE49-F238E27FC236}">
                  <a16:creationId xmlns:a16="http://schemas.microsoft.com/office/drawing/2014/main" id="{00000000-0008-0000-1000-000004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104453" name="ESD" hidden="1">
              <a:extLst>
                <a:ext uri="{63B3BB69-23CF-44E3-9099-C40C66FF867C}">
                  <a14:compatExt spid="_x0000_s104453"/>
                </a:ext>
                <a:ext uri="{FF2B5EF4-FFF2-40B4-BE49-F238E27FC236}">
                  <a16:creationId xmlns:a16="http://schemas.microsoft.com/office/drawing/2014/main" id="{00000000-0008-0000-1000-000005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104454" name="RS" hidden="1">
              <a:extLst>
                <a:ext uri="{63B3BB69-23CF-44E3-9099-C40C66FF867C}">
                  <a14:compatExt spid="_x0000_s104454"/>
                </a:ext>
                <a:ext uri="{FF2B5EF4-FFF2-40B4-BE49-F238E27FC236}">
                  <a16:creationId xmlns:a16="http://schemas.microsoft.com/office/drawing/2014/main" id="{00000000-0008-0000-1000-000006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104455" name="EFT" hidden="1">
              <a:extLst>
                <a:ext uri="{63B3BB69-23CF-44E3-9099-C40C66FF867C}">
                  <a14:compatExt spid="_x0000_s104455"/>
                </a:ext>
                <a:ext uri="{FF2B5EF4-FFF2-40B4-BE49-F238E27FC236}">
                  <a16:creationId xmlns:a16="http://schemas.microsoft.com/office/drawing/2014/main" id="{00000000-0008-0000-1000-000007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104456" name="SURGE" hidden="1">
              <a:extLst>
                <a:ext uri="{63B3BB69-23CF-44E3-9099-C40C66FF867C}">
                  <a14:compatExt spid="_x0000_s104456"/>
                </a:ext>
                <a:ext uri="{FF2B5EF4-FFF2-40B4-BE49-F238E27FC236}">
                  <a16:creationId xmlns:a16="http://schemas.microsoft.com/office/drawing/2014/main" id="{00000000-0008-0000-1000-000008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04457" name="CS" hidden="1">
              <a:extLst>
                <a:ext uri="{63B3BB69-23CF-44E3-9099-C40C66FF867C}">
                  <a14:compatExt spid="_x0000_s104457"/>
                </a:ext>
                <a:ext uri="{FF2B5EF4-FFF2-40B4-BE49-F238E27FC236}">
                  <a16:creationId xmlns:a16="http://schemas.microsoft.com/office/drawing/2014/main" id="{00000000-0008-0000-1000-000009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104458" name="DIP" hidden="1">
              <a:extLst>
                <a:ext uri="{63B3BB69-23CF-44E3-9099-C40C66FF867C}">
                  <a14:compatExt spid="_x0000_s104458"/>
                </a:ext>
                <a:ext uri="{FF2B5EF4-FFF2-40B4-BE49-F238E27FC236}">
                  <a16:creationId xmlns:a16="http://schemas.microsoft.com/office/drawing/2014/main" id="{00000000-0008-0000-1000-00000A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266700</xdr:colOff>
          <xdr:row>16</xdr:row>
          <xdr:rowOff>0</xdr:rowOff>
        </xdr:to>
        <xdr:sp macro="" textlink="">
          <xdr:nvSpPr>
            <xdr:cNvPr id="104459" name="LOOP" hidden="1">
              <a:extLst>
                <a:ext uri="{63B3BB69-23CF-44E3-9099-C40C66FF867C}">
                  <a14:compatExt spid="_x0000_s104459"/>
                </a:ext>
                <a:ext uri="{FF2B5EF4-FFF2-40B4-BE49-F238E27FC236}">
                  <a16:creationId xmlns:a16="http://schemas.microsoft.com/office/drawing/2014/main" id="{00000000-0008-0000-1000-00000B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9225BED9-4C25-42CA-AF61-00BAF5CB859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4150ACC6-B3AC-4D70-8B8C-6AF208AB12C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16E3BA50-822B-4627-A59A-B9B934345C0B}"/>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95F394C2-E304-405E-BF5A-1DB721EFBD76}"/>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E7EBF05E-527F-4E79-BF99-B9F6658B777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CD95DA95-97A8-4DB7-B79E-9D41E22A97BF}"/>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75105" name="CE" hidden="1">
              <a:extLst>
                <a:ext uri="{63B3BB69-23CF-44E3-9099-C40C66FF867C}">
                  <a14:compatExt spid="_x0000_s175105"/>
                </a:ext>
                <a:ext uri="{FF2B5EF4-FFF2-40B4-BE49-F238E27FC236}">
                  <a16:creationId xmlns:a16="http://schemas.microsoft.com/office/drawing/2014/main" id="{00000000-0008-0000-1100-000001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175106" name="RE" hidden="1">
              <a:extLst>
                <a:ext uri="{63B3BB69-23CF-44E3-9099-C40C66FF867C}">
                  <a14:compatExt spid="_x0000_s175106"/>
                </a:ext>
                <a:ext uri="{FF2B5EF4-FFF2-40B4-BE49-F238E27FC236}">
                  <a16:creationId xmlns:a16="http://schemas.microsoft.com/office/drawing/2014/main" id="{00000000-0008-0000-1100-000002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175107" name="GH" hidden="1">
              <a:extLst>
                <a:ext uri="{63B3BB69-23CF-44E3-9099-C40C66FF867C}">
                  <a14:compatExt spid="_x0000_s175107"/>
                </a:ext>
                <a:ext uri="{FF2B5EF4-FFF2-40B4-BE49-F238E27FC236}">
                  <a16:creationId xmlns:a16="http://schemas.microsoft.com/office/drawing/2014/main" id="{00000000-0008-0000-1100-000003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175108" name="ESD" hidden="1">
              <a:extLst>
                <a:ext uri="{63B3BB69-23CF-44E3-9099-C40C66FF867C}">
                  <a14:compatExt spid="_x0000_s175108"/>
                </a:ext>
                <a:ext uri="{FF2B5EF4-FFF2-40B4-BE49-F238E27FC236}">
                  <a16:creationId xmlns:a16="http://schemas.microsoft.com/office/drawing/2014/main" id="{00000000-0008-0000-1100-000004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175109" name="RS" hidden="1">
              <a:extLst>
                <a:ext uri="{63B3BB69-23CF-44E3-9099-C40C66FF867C}">
                  <a14:compatExt spid="_x0000_s175109"/>
                </a:ext>
                <a:ext uri="{FF2B5EF4-FFF2-40B4-BE49-F238E27FC236}">
                  <a16:creationId xmlns:a16="http://schemas.microsoft.com/office/drawing/2014/main" id="{00000000-0008-0000-1100-000005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175110" name="EFT" hidden="1">
              <a:extLst>
                <a:ext uri="{63B3BB69-23CF-44E3-9099-C40C66FF867C}">
                  <a14:compatExt spid="_x0000_s175110"/>
                </a:ext>
                <a:ext uri="{FF2B5EF4-FFF2-40B4-BE49-F238E27FC236}">
                  <a16:creationId xmlns:a16="http://schemas.microsoft.com/office/drawing/2014/main" id="{00000000-0008-0000-1100-000006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175111" name="SURGE" hidden="1">
              <a:extLst>
                <a:ext uri="{63B3BB69-23CF-44E3-9099-C40C66FF867C}">
                  <a14:compatExt spid="_x0000_s175111"/>
                </a:ext>
                <a:ext uri="{FF2B5EF4-FFF2-40B4-BE49-F238E27FC236}">
                  <a16:creationId xmlns:a16="http://schemas.microsoft.com/office/drawing/2014/main" id="{00000000-0008-0000-1100-000007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175112" name="CS" hidden="1">
              <a:extLst>
                <a:ext uri="{63B3BB69-23CF-44E3-9099-C40C66FF867C}">
                  <a14:compatExt spid="_x0000_s175112"/>
                </a:ext>
                <a:ext uri="{FF2B5EF4-FFF2-40B4-BE49-F238E27FC236}">
                  <a16:creationId xmlns:a16="http://schemas.microsoft.com/office/drawing/2014/main" id="{00000000-0008-0000-1100-000008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647700</xdr:colOff>
          <xdr:row>22</xdr:row>
          <xdr:rowOff>0</xdr:rowOff>
        </xdr:to>
        <xdr:sp macro="" textlink="">
          <xdr:nvSpPr>
            <xdr:cNvPr id="175113" name="MF" hidden="1">
              <a:extLst>
                <a:ext uri="{63B3BB69-23CF-44E3-9099-C40C66FF867C}">
                  <a14:compatExt spid="_x0000_s175113"/>
                </a:ext>
                <a:ext uri="{FF2B5EF4-FFF2-40B4-BE49-F238E27FC236}">
                  <a16:creationId xmlns:a16="http://schemas.microsoft.com/office/drawing/2014/main" id="{00000000-0008-0000-1100-000009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175114" name="DIP" hidden="1">
              <a:extLst>
                <a:ext uri="{63B3BB69-23CF-44E3-9099-C40C66FF867C}">
                  <a14:compatExt spid="_x0000_s175114"/>
                </a:ext>
                <a:ext uri="{FF2B5EF4-FFF2-40B4-BE49-F238E27FC236}">
                  <a16:creationId xmlns:a16="http://schemas.microsoft.com/office/drawing/2014/main" id="{00000000-0008-0000-1100-00000A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9525</xdr:rowOff>
        </xdr:from>
        <xdr:to>
          <xdr:col>3</xdr:col>
          <xdr:colOff>904875</xdr:colOff>
          <xdr:row>14</xdr:row>
          <xdr:rowOff>0</xdr:rowOff>
        </xdr:to>
        <xdr:sp macro="" textlink="">
          <xdr:nvSpPr>
            <xdr:cNvPr id="175122" name="ISN" hidden="1">
              <a:extLst>
                <a:ext uri="{63B3BB69-23CF-44E3-9099-C40C66FF867C}">
                  <a14:compatExt spid="_x0000_s175122"/>
                </a:ext>
                <a:ext uri="{FF2B5EF4-FFF2-40B4-BE49-F238E27FC236}">
                  <a16:creationId xmlns:a16="http://schemas.microsoft.com/office/drawing/2014/main" id="{00000000-0008-0000-1100-000012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447675</xdr:colOff>
          <xdr:row>24</xdr:row>
          <xdr:rowOff>0</xdr:rowOff>
        </xdr:to>
        <xdr:sp macro="" textlink="">
          <xdr:nvSpPr>
            <xdr:cNvPr id="175123" name="DOW" hidden="1">
              <a:extLst>
                <a:ext uri="{63B3BB69-23CF-44E3-9099-C40C66FF867C}">
                  <a14:compatExt spid="_x0000_s175123"/>
                </a:ext>
                <a:ext uri="{FF2B5EF4-FFF2-40B4-BE49-F238E27FC236}">
                  <a16:creationId xmlns:a16="http://schemas.microsoft.com/office/drawing/2014/main" id="{00000000-0008-0000-1100-000013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감쇠 진동파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7200AC3A-C80A-4369-84A5-488071B36164}"/>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004309DF-8E25-4522-83C2-C3F8F0FD4284}"/>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8725807F-99FA-4B00-8BFF-B1D3C52D2810}"/>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7BC82A79-DBF7-428F-B0F5-6D695CDD33EB}"/>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78FC794C-28AA-4DD8-B92B-554521F120F9}"/>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1602439-27CE-4B94-B6BF-BCD154484C10}"/>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266700</xdr:colOff>
          <xdr:row>13</xdr:row>
          <xdr:rowOff>0</xdr:rowOff>
        </xdr:to>
        <xdr:sp macro="" textlink="">
          <xdr:nvSpPr>
            <xdr:cNvPr id="216065" name="CE" hidden="1">
              <a:extLst>
                <a:ext uri="{63B3BB69-23CF-44E3-9099-C40C66FF867C}">
                  <a14:compatExt spid="_x0000_s216065"/>
                </a:ext>
                <a:ext uri="{FF2B5EF4-FFF2-40B4-BE49-F238E27FC236}">
                  <a16:creationId xmlns:a16="http://schemas.microsoft.com/office/drawing/2014/main" id="{00000000-0008-0000-1200-000001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904875</xdr:colOff>
          <xdr:row>15</xdr:row>
          <xdr:rowOff>247650</xdr:rowOff>
        </xdr:to>
        <xdr:sp macro="" textlink="">
          <xdr:nvSpPr>
            <xdr:cNvPr id="216066" name="RE" hidden="1">
              <a:extLst>
                <a:ext uri="{63B3BB69-23CF-44E3-9099-C40C66FF867C}">
                  <a14:compatExt spid="_x0000_s216066"/>
                </a:ext>
                <a:ext uri="{FF2B5EF4-FFF2-40B4-BE49-F238E27FC236}">
                  <a16:creationId xmlns:a16="http://schemas.microsoft.com/office/drawing/2014/main" id="{00000000-0008-0000-1200-000002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시험(1 GHz 이하)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866775</xdr:colOff>
          <xdr:row>17</xdr:row>
          <xdr:rowOff>0</xdr:rowOff>
        </xdr:to>
        <xdr:sp macro="" textlink="">
          <xdr:nvSpPr>
            <xdr:cNvPr id="216067" name="GH" hidden="1">
              <a:extLst>
                <a:ext uri="{63B3BB69-23CF-44E3-9099-C40C66FF867C}">
                  <a14:compatExt spid="_x0000_s216067"/>
                </a:ext>
                <a:ext uri="{FF2B5EF4-FFF2-40B4-BE49-F238E27FC236}">
                  <a16:creationId xmlns:a16="http://schemas.microsoft.com/office/drawing/2014/main" id="{00000000-0008-0000-1200-000003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시험(1 GHz 초과)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216068" name="ESD" hidden="1">
              <a:extLst>
                <a:ext uri="{63B3BB69-23CF-44E3-9099-C40C66FF867C}">
                  <a14:compatExt spid="_x0000_s216068"/>
                </a:ext>
                <a:ext uri="{FF2B5EF4-FFF2-40B4-BE49-F238E27FC236}">
                  <a16:creationId xmlns:a16="http://schemas.microsoft.com/office/drawing/2014/main" id="{00000000-0008-0000-1200-000004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216069" name="RS" hidden="1">
              <a:extLst>
                <a:ext uri="{63B3BB69-23CF-44E3-9099-C40C66FF867C}">
                  <a14:compatExt spid="_x0000_s216069"/>
                </a:ext>
                <a:ext uri="{FF2B5EF4-FFF2-40B4-BE49-F238E27FC236}">
                  <a16:creationId xmlns:a16="http://schemas.microsoft.com/office/drawing/2014/main" id="{00000000-0008-0000-1200-000005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216070" name="EFT" hidden="1">
              <a:extLst>
                <a:ext uri="{63B3BB69-23CF-44E3-9099-C40C66FF867C}">
                  <a14:compatExt spid="_x0000_s216070"/>
                </a:ext>
                <a:ext uri="{FF2B5EF4-FFF2-40B4-BE49-F238E27FC236}">
                  <a16:creationId xmlns:a16="http://schemas.microsoft.com/office/drawing/2014/main" id="{00000000-0008-0000-1200-000006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216071" name="SURGE" hidden="1">
              <a:extLst>
                <a:ext uri="{63B3BB69-23CF-44E3-9099-C40C66FF867C}">
                  <a14:compatExt spid="_x0000_s216071"/>
                </a:ext>
                <a:ext uri="{FF2B5EF4-FFF2-40B4-BE49-F238E27FC236}">
                  <a16:creationId xmlns:a16="http://schemas.microsoft.com/office/drawing/2014/main" id="{00000000-0008-0000-1200-000007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216072" name="CS" hidden="1">
              <a:extLst>
                <a:ext uri="{63B3BB69-23CF-44E3-9099-C40C66FF867C}">
                  <a14:compatExt spid="_x0000_s216072"/>
                </a:ext>
                <a:ext uri="{FF2B5EF4-FFF2-40B4-BE49-F238E27FC236}">
                  <a16:creationId xmlns:a16="http://schemas.microsoft.com/office/drawing/2014/main" id="{00000000-0008-0000-1200-000008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216073" name="MF" hidden="1">
              <a:extLst>
                <a:ext uri="{63B3BB69-23CF-44E3-9099-C40C66FF867C}">
                  <a14:compatExt spid="_x0000_s216073"/>
                </a:ext>
                <a:ext uri="{FF2B5EF4-FFF2-40B4-BE49-F238E27FC236}">
                  <a16:creationId xmlns:a16="http://schemas.microsoft.com/office/drawing/2014/main" id="{00000000-0008-0000-1200-000009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9525</xdr:rowOff>
        </xdr:from>
        <xdr:to>
          <xdr:col>3</xdr:col>
          <xdr:colOff>247650</xdr:colOff>
          <xdr:row>14</xdr:row>
          <xdr:rowOff>0</xdr:rowOff>
        </xdr:to>
        <xdr:sp macro="" textlink="">
          <xdr:nvSpPr>
            <xdr:cNvPr id="216075" name="CLICK" hidden="1">
              <a:extLst>
                <a:ext uri="{63B3BB69-23CF-44E3-9099-C40C66FF867C}">
                  <a14:compatExt spid="_x0000_s216075"/>
                </a:ext>
                <a:ext uri="{FF2B5EF4-FFF2-40B4-BE49-F238E27FC236}">
                  <a16:creationId xmlns:a16="http://schemas.microsoft.com/office/drawing/2014/main" id="{00000000-0008-0000-1200-00000B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임펄스 잡음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447675</xdr:colOff>
          <xdr:row>24</xdr:row>
          <xdr:rowOff>0</xdr:rowOff>
        </xdr:to>
        <xdr:sp macro="" textlink="">
          <xdr:nvSpPr>
            <xdr:cNvPr id="216076" name="DOW" hidden="1">
              <a:extLst>
                <a:ext uri="{63B3BB69-23CF-44E3-9099-C40C66FF867C}">
                  <a14:compatExt spid="_x0000_s216076"/>
                </a:ext>
                <a:ext uri="{FF2B5EF4-FFF2-40B4-BE49-F238E27FC236}">
                  <a16:creationId xmlns:a16="http://schemas.microsoft.com/office/drawing/2014/main" id="{00000000-0008-0000-1200-00000C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감쇄 진동파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045595A1-72CC-4452-9375-7BD1B81C1C3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4F920AAA-BFCE-4D15-B975-B7E8A3A8CDFA}"/>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A5EB6DA5-D432-451B-AE67-EA0AEAC4E1A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ADB32EA7-85B9-4E89-9537-1A01604F71CD}"/>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D21AA13B-B2B4-4033-80D3-BB4E10304F9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EB4604A-48C8-42D3-B4D7-BF9CF74551B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14</xdr:row>
          <xdr:rowOff>9525</xdr:rowOff>
        </xdr:from>
        <xdr:to>
          <xdr:col>3</xdr:col>
          <xdr:colOff>381000</xdr:colOff>
          <xdr:row>15</xdr:row>
          <xdr:rowOff>0</xdr:rowOff>
        </xdr:to>
        <xdr:sp macro="" textlink="">
          <xdr:nvSpPr>
            <xdr:cNvPr id="216077" name="THD" hidden="1">
              <a:extLst>
                <a:ext uri="{63B3BB69-23CF-44E3-9099-C40C66FF867C}">
                  <a14:compatExt spid="_x0000_s216077"/>
                </a:ext>
                <a:ext uri="{FF2B5EF4-FFF2-40B4-BE49-F238E27FC236}">
                  <a16:creationId xmlns:a16="http://schemas.microsoft.com/office/drawing/2014/main" id="{00000000-0008-0000-1200-00000D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총 고조파 왜율 시험</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95250</xdr:colOff>
          <xdr:row>13</xdr:row>
          <xdr:rowOff>0</xdr:rowOff>
        </xdr:to>
        <xdr:sp macro="" textlink="">
          <xdr:nvSpPr>
            <xdr:cNvPr id="144391" name="ESD" hidden="1">
              <a:extLst>
                <a:ext uri="{63B3BB69-23CF-44E3-9099-C40C66FF867C}">
                  <a14:compatExt spid="_x0000_s144391"/>
                </a:ext>
                <a:ext uri="{FF2B5EF4-FFF2-40B4-BE49-F238E27FC236}">
                  <a16:creationId xmlns:a16="http://schemas.microsoft.com/office/drawing/2014/main" id="{00000000-0008-0000-1300-000007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주방용전열기기 중 유도가열(IH) 기능이 있는 기기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5</xdr:col>
          <xdr:colOff>171450</xdr:colOff>
          <xdr:row>14</xdr:row>
          <xdr:rowOff>0</xdr:rowOff>
        </xdr:to>
        <xdr:sp macro="" textlink="">
          <xdr:nvSpPr>
            <xdr:cNvPr id="144392" name="RS" hidden="1">
              <a:extLst>
                <a:ext uri="{63B3BB69-23CF-44E3-9099-C40C66FF867C}">
                  <a14:compatExt spid="_x0000_s144392"/>
                </a:ext>
                <a:ext uri="{FF2B5EF4-FFF2-40B4-BE49-F238E27FC236}">
                  <a16:creationId xmlns:a16="http://schemas.microsoft.com/office/drawing/2014/main" id="{00000000-0008-0000-1300-000008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전기액체가열기기 중 유도가열(IH) 기능이 있는 기기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714375</xdr:colOff>
          <xdr:row>15</xdr:row>
          <xdr:rowOff>0</xdr:rowOff>
        </xdr:to>
        <xdr:sp macro="" textlink="">
          <xdr:nvSpPr>
            <xdr:cNvPr id="144393" name="EFT" hidden="1">
              <a:extLst>
                <a:ext uri="{63B3BB69-23CF-44E3-9099-C40C66FF867C}">
                  <a14:compatExt spid="_x0000_s144393"/>
                </a:ext>
                <a:ext uri="{FF2B5EF4-FFF2-40B4-BE49-F238E27FC236}">
                  <a16:creationId xmlns:a16="http://schemas.microsoft.com/office/drawing/2014/main" id="{00000000-0008-0000-1300-000009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전기담요 및 매트, 전기침대</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2E0FAED7-AE99-43BE-A083-5D9BDECB95F3}"/>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93EB1739-0A3C-400B-88CD-C77CB2DC38A4}"/>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1D4DA6A6-03EF-4FA6-89A0-45B54A0A7C96}"/>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CC7380CC-6218-4C72-BADB-4F84326D0ED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BD07EC11-C653-4F8E-8A8C-D1385353F27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AEEC873A-F401-4574-8A25-D0748E8F994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71681" name="CE" hidden="1">
              <a:extLst>
                <a:ext uri="{63B3BB69-23CF-44E3-9099-C40C66FF867C}">
                  <a14:compatExt spid="_x0000_s71681"/>
                </a:ext>
                <a:ext uri="{FF2B5EF4-FFF2-40B4-BE49-F238E27FC236}">
                  <a16:creationId xmlns:a16="http://schemas.microsoft.com/office/drawing/2014/main" id="{00000000-0008-0000-1400-000001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71683" name="RE" hidden="1">
              <a:extLst>
                <a:ext uri="{63B3BB69-23CF-44E3-9099-C40C66FF867C}">
                  <a14:compatExt spid="_x0000_s71683"/>
                </a:ext>
                <a:ext uri="{FF2B5EF4-FFF2-40B4-BE49-F238E27FC236}">
                  <a16:creationId xmlns:a16="http://schemas.microsoft.com/office/drawing/2014/main" id="{00000000-0008-0000-1400-000003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71685" name="ESD" hidden="1">
              <a:extLst>
                <a:ext uri="{63B3BB69-23CF-44E3-9099-C40C66FF867C}">
                  <a14:compatExt spid="_x0000_s71685"/>
                </a:ext>
                <a:ext uri="{FF2B5EF4-FFF2-40B4-BE49-F238E27FC236}">
                  <a16:creationId xmlns:a16="http://schemas.microsoft.com/office/drawing/2014/main" id="{00000000-0008-0000-1400-000005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71686" name="RS" hidden="1">
              <a:extLst>
                <a:ext uri="{63B3BB69-23CF-44E3-9099-C40C66FF867C}">
                  <a14:compatExt spid="_x0000_s71686"/>
                </a:ext>
                <a:ext uri="{FF2B5EF4-FFF2-40B4-BE49-F238E27FC236}">
                  <a16:creationId xmlns:a16="http://schemas.microsoft.com/office/drawing/2014/main" id="{00000000-0008-0000-1400-000006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71687" name="EFT" hidden="1">
              <a:extLst>
                <a:ext uri="{63B3BB69-23CF-44E3-9099-C40C66FF867C}">
                  <a14:compatExt spid="_x0000_s71687"/>
                </a:ext>
                <a:ext uri="{FF2B5EF4-FFF2-40B4-BE49-F238E27FC236}">
                  <a16:creationId xmlns:a16="http://schemas.microsoft.com/office/drawing/2014/main" id="{00000000-0008-0000-1400-000007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71688" name="SURGE" hidden="1">
              <a:extLst>
                <a:ext uri="{63B3BB69-23CF-44E3-9099-C40C66FF867C}">
                  <a14:compatExt spid="_x0000_s71688"/>
                </a:ext>
                <a:ext uri="{FF2B5EF4-FFF2-40B4-BE49-F238E27FC236}">
                  <a16:creationId xmlns:a16="http://schemas.microsoft.com/office/drawing/2014/main" id="{00000000-0008-0000-1400-000008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71689" name="CS" hidden="1">
              <a:extLst>
                <a:ext uri="{63B3BB69-23CF-44E3-9099-C40C66FF867C}">
                  <a14:compatExt spid="_x0000_s71689"/>
                </a:ext>
                <a:ext uri="{FF2B5EF4-FFF2-40B4-BE49-F238E27FC236}">
                  <a16:creationId xmlns:a16="http://schemas.microsoft.com/office/drawing/2014/main" id="{00000000-0008-0000-1400-000009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647700</xdr:colOff>
          <xdr:row>20</xdr:row>
          <xdr:rowOff>0</xdr:rowOff>
        </xdr:to>
        <xdr:sp macro="" textlink="">
          <xdr:nvSpPr>
            <xdr:cNvPr id="71690" name="MF" hidden="1">
              <a:extLst>
                <a:ext uri="{63B3BB69-23CF-44E3-9099-C40C66FF867C}">
                  <a14:compatExt spid="_x0000_s71690"/>
                </a:ext>
                <a:ext uri="{FF2B5EF4-FFF2-40B4-BE49-F238E27FC236}">
                  <a16:creationId xmlns:a16="http://schemas.microsoft.com/office/drawing/2014/main" id="{00000000-0008-0000-1400-00000A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71691" name="DIP" hidden="1">
              <a:extLst>
                <a:ext uri="{63B3BB69-23CF-44E3-9099-C40C66FF867C}">
                  <a14:compatExt spid="_x0000_s71691"/>
                </a:ext>
                <a:ext uri="{FF2B5EF4-FFF2-40B4-BE49-F238E27FC236}">
                  <a16:creationId xmlns:a16="http://schemas.microsoft.com/office/drawing/2014/main" id="{00000000-0008-0000-1400-00000B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720A49FE-55D6-4EF1-933B-355AFF1C335D}"/>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44B98940-1BBF-45E3-AAD7-308C2A233736}"/>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781C515E-DC8F-4636-B5E4-AA3038158F9A}"/>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482D3D99-A194-4A30-8D0F-783A65C19B8B}"/>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F38C3C1B-C5EF-449E-88B2-40A33BC9270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0F7E4DBE-D8D1-4893-A7DC-218821AEFBC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399361" name="CE" hidden="1">
              <a:extLst>
                <a:ext uri="{63B3BB69-23CF-44E3-9099-C40C66FF867C}">
                  <a14:compatExt spid="_x0000_s399361"/>
                </a:ext>
                <a:ext uri="{FF2B5EF4-FFF2-40B4-BE49-F238E27FC236}">
                  <a16:creationId xmlns:a16="http://schemas.microsoft.com/office/drawing/2014/main" id="{00000000-0008-0000-1500-000001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399362" name="RE" hidden="1">
              <a:extLst>
                <a:ext uri="{63B3BB69-23CF-44E3-9099-C40C66FF867C}">
                  <a14:compatExt spid="_x0000_s399362"/>
                </a:ext>
                <a:ext uri="{FF2B5EF4-FFF2-40B4-BE49-F238E27FC236}">
                  <a16:creationId xmlns:a16="http://schemas.microsoft.com/office/drawing/2014/main" id="{00000000-0008-0000-1500-000002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399363" name="ESD" hidden="1">
              <a:extLst>
                <a:ext uri="{63B3BB69-23CF-44E3-9099-C40C66FF867C}">
                  <a14:compatExt spid="_x0000_s399363"/>
                </a:ext>
                <a:ext uri="{FF2B5EF4-FFF2-40B4-BE49-F238E27FC236}">
                  <a16:creationId xmlns:a16="http://schemas.microsoft.com/office/drawing/2014/main" id="{00000000-0008-0000-1500-000003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399364" name="RS" hidden="1">
              <a:extLst>
                <a:ext uri="{63B3BB69-23CF-44E3-9099-C40C66FF867C}">
                  <a14:compatExt spid="_x0000_s399364"/>
                </a:ext>
                <a:ext uri="{FF2B5EF4-FFF2-40B4-BE49-F238E27FC236}">
                  <a16:creationId xmlns:a16="http://schemas.microsoft.com/office/drawing/2014/main" id="{00000000-0008-0000-1500-000004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399365" name="EFT" hidden="1">
              <a:extLst>
                <a:ext uri="{63B3BB69-23CF-44E3-9099-C40C66FF867C}">
                  <a14:compatExt spid="_x0000_s399365"/>
                </a:ext>
                <a:ext uri="{FF2B5EF4-FFF2-40B4-BE49-F238E27FC236}">
                  <a16:creationId xmlns:a16="http://schemas.microsoft.com/office/drawing/2014/main" id="{00000000-0008-0000-1500-000005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399366" name="SURGE" hidden="1">
              <a:extLst>
                <a:ext uri="{63B3BB69-23CF-44E3-9099-C40C66FF867C}">
                  <a14:compatExt spid="_x0000_s399366"/>
                </a:ext>
                <a:ext uri="{FF2B5EF4-FFF2-40B4-BE49-F238E27FC236}">
                  <a16:creationId xmlns:a16="http://schemas.microsoft.com/office/drawing/2014/main" id="{00000000-0008-0000-1500-000006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399367" name="CS" hidden="1">
              <a:extLst>
                <a:ext uri="{63B3BB69-23CF-44E3-9099-C40C66FF867C}">
                  <a14:compatExt spid="_x0000_s399367"/>
                </a:ext>
                <a:ext uri="{FF2B5EF4-FFF2-40B4-BE49-F238E27FC236}">
                  <a16:creationId xmlns:a16="http://schemas.microsoft.com/office/drawing/2014/main" id="{00000000-0008-0000-1500-000007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8AB8351A-B77E-4B41-85B7-04C078A9C531}"/>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9FD050ED-A5BB-48A6-90C1-58F26449FB18}"/>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B8012E05-67D3-4A0D-9DA1-34F28677D31F}"/>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482B43B7-C723-415B-8375-13B51124C969}"/>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9AC220D3-5123-4E01-9F9E-E898818130F9}"/>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C4AD206-C046-49B6-9723-B170988F93F3}"/>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234497" name="CE" hidden="1">
              <a:extLst>
                <a:ext uri="{63B3BB69-23CF-44E3-9099-C40C66FF867C}">
                  <a14:compatExt spid="_x0000_s234497"/>
                </a:ext>
                <a:ext uri="{FF2B5EF4-FFF2-40B4-BE49-F238E27FC236}">
                  <a16:creationId xmlns:a16="http://schemas.microsoft.com/office/drawing/2014/main" id="{00000000-0008-0000-1600-000001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234498" name="RE" hidden="1">
              <a:extLst>
                <a:ext uri="{63B3BB69-23CF-44E3-9099-C40C66FF867C}">
                  <a14:compatExt spid="_x0000_s234498"/>
                </a:ext>
                <a:ext uri="{FF2B5EF4-FFF2-40B4-BE49-F238E27FC236}">
                  <a16:creationId xmlns:a16="http://schemas.microsoft.com/office/drawing/2014/main" id="{00000000-0008-0000-1600-000002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234499" name="ESD" hidden="1">
              <a:extLst>
                <a:ext uri="{63B3BB69-23CF-44E3-9099-C40C66FF867C}">
                  <a14:compatExt spid="_x0000_s234499"/>
                </a:ext>
                <a:ext uri="{FF2B5EF4-FFF2-40B4-BE49-F238E27FC236}">
                  <a16:creationId xmlns:a16="http://schemas.microsoft.com/office/drawing/2014/main" id="{00000000-0008-0000-1600-000003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234500" name="RS" hidden="1">
              <a:extLst>
                <a:ext uri="{63B3BB69-23CF-44E3-9099-C40C66FF867C}">
                  <a14:compatExt spid="_x0000_s234500"/>
                </a:ext>
                <a:ext uri="{FF2B5EF4-FFF2-40B4-BE49-F238E27FC236}">
                  <a16:creationId xmlns:a16="http://schemas.microsoft.com/office/drawing/2014/main" id="{00000000-0008-0000-1600-000004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234501" name="EFT" hidden="1">
              <a:extLst>
                <a:ext uri="{63B3BB69-23CF-44E3-9099-C40C66FF867C}">
                  <a14:compatExt spid="_x0000_s234501"/>
                </a:ext>
                <a:ext uri="{FF2B5EF4-FFF2-40B4-BE49-F238E27FC236}">
                  <a16:creationId xmlns:a16="http://schemas.microsoft.com/office/drawing/2014/main" id="{00000000-0008-0000-1600-000005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234502" name="SURGE" hidden="1">
              <a:extLst>
                <a:ext uri="{63B3BB69-23CF-44E3-9099-C40C66FF867C}">
                  <a14:compatExt spid="_x0000_s234502"/>
                </a:ext>
                <a:ext uri="{FF2B5EF4-FFF2-40B4-BE49-F238E27FC236}">
                  <a16:creationId xmlns:a16="http://schemas.microsoft.com/office/drawing/2014/main" id="{00000000-0008-0000-1600-000006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234503" name="CS" hidden="1">
              <a:extLst>
                <a:ext uri="{63B3BB69-23CF-44E3-9099-C40C66FF867C}">
                  <a14:compatExt spid="_x0000_s234503"/>
                </a:ext>
                <a:ext uri="{FF2B5EF4-FFF2-40B4-BE49-F238E27FC236}">
                  <a16:creationId xmlns:a16="http://schemas.microsoft.com/office/drawing/2014/main" id="{00000000-0008-0000-1600-000007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06254D7C-CB54-428F-893F-40945F576024}"/>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735FEC55-6C63-4DE7-99F0-400D352BFF21}"/>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D4FCB715-CA94-428C-84CD-88A7F59209FE}"/>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3E799E5F-F883-4497-B560-A065ED181B1A}"/>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43C96EF7-0102-4210-8CA1-AE92EF4908E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030CE44A-E8CA-4080-A4DD-671D9EC27E3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50177" name="CE"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50178" name="ISN" hidden="1">
              <a:extLst>
                <a:ext uri="{63B3BB69-23CF-44E3-9099-C40C66FF867C}">
                  <a14:compatExt spid="_x0000_s50178"/>
                </a:ext>
                <a:ext uri="{FF2B5EF4-FFF2-40B4-BE49-F238E27FC236}">
                  <a16:creationId xmlns:a16="http://schemas.microsoft.com/office/drawing/2014/main" id="{00000000-0008-0000-1700-000002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257175</xdr:colOff>
          <xdr:row>16</xdr:row>
          <xdr:rowOff>0</xdr:rowOff>
        </xdr:to>
        <xdr:sp macro="" textlink="">
          <xdr:nvSpPr>
            <xdr:cNvPr id="50181" name="RE" hidden="1">
              <a:extLst>
                <a:ext uri="{63B3BB69-23CF-44E3-9099-C40C66FF867C}">
                  <a14:compatExt spid="_x0000_s50181"/>
                </a:ext>
                <a:ext uri="{FF2B5EF4-FFF2-40B4-BE49-F238E27FC236}">
                  <a16:creationId xmlns:a16="http://schemas.microsoft.com/office/drawing/2014/main" id="{00000000-0008-0000-1700-000005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50183" name="ESD" hidden="1">
              <a:extLst>
                <a:ext uri="{63B3BB69-23CF-44E3-9099-C40C66FF867C}">
                  <a14:compatExt spid="_x0000_s50183"/>
                </a:ext>
                <a:ext uri="{FF2B5EF4-FFF2-40B4-BE49-F238E27FC236}">
                  <a16:creationId xmlns:a16="http://schemas.microsoft.com/office/drawing/2014/main" id="{00000000-0008-0000-1700-000007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50184" name="RS" hidden="1">
              <a:extLst>
                <a:ext uri="{63B3BB69-23CF-44E3-9099-C40C66FF867C}">
                  <a14:compatExt spid="_x0000_s50184"/>
                </a:ext>
                <a:ext uri="{FF2B5EF4-FFF2-40B4-BE49-F238E27FC236}">
                  <a16:creationId xmlns:a16="http://schemas.microsoft.com/office/drawing/2014/main" id="{00000000-0008-0000-1700-000008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50185" name="EFT" hidden="1">
              <a:extLst>
                <a:ext uri="{63B3BB69-23CF-44E3-9099-C40C66FF867C}">
                  <a14:compatExt spid="_x0000_s50185"/>
                </a:ext>
                <a:ext uri="{FF2B5EF4-FFF2-40B4-BE49-F238E27FC236}">
                  <a16:creationId xmlns:a16="http://schemas.microsoft.com/office/drawing/2014/main" id="{00000000-0008-0000-1700-000009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50186" name="SURGE" hidden="1">
              <a:extLst>
                <a:ext uri="{63B3BB69-23CF-44E3-9099-C40C66FF867C}">
                  <a14:compatExt spid="_x0000_s50186"/>
                </a:ext>
                <a:ext uri="{FF2B5EF4-FFF2-40B4-BE49-F238E27FC236}">
                  <a16:creationId xmlns:a16="http://schemas.microsoft.com/office/drawing/2014/main" id="{00000000-0008-0000-1700-00000A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50187" name="CS" hidden="1">
              <a:extLst>
                <a:ext uri="{63B3BB69-23CF-44E3-9099-C40C66FF867C}">
                  <a14:compatExt spid="_x0000_s50187"/>
                </a:ext>
                <a:ext uri="{FF2B5EF4-FFF2-40B4-BE49-F238E27FC236}">
                  <a16:creationId xmlns:a16="http://schemas.microsoft.com/office/drawing/2014/main" id="{00000000-0008-0000-1700-00000B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50188" name="DIP" hidden="1">
              <a:extLst>
                <a:ext uri="{63B3BB69-23CF-44E3-9099-C40C66FF867C}">
                  <a14:compatExt spid="_x0000_s50188"/>
                </a:ext>
                <a:ext uri="{FF2B5EF4-FFF2-40B4-BE49-F238E27FC236}">
                  <a16:creationId xmlns:a16="http://schemas.microsoft.com/office/drawing/2014/main" id="{00000000-0008-0000-1700-00000C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266700</xdr:colOff>
          <xdr:row>15</xdr:row>
          <xdr:rowOff>0</xdr:rowOff>
        </xdr:to>
        <xdr:sp macro="" textlink="">
          <xdr:nvSpPr>
            <xdr:cNvPr id="50190" name="LOOP" hidden="1">
              <a:extLst>
                <a:ext uri="{63B3BB69-23CF-44E3-9099-C40C66FF867C}">
                  <a14:compatExt spid="_x0000_s50190"/>
                </a:ext>
                <a:ext uri="{FF2B5EF4-FFF2-40B4-BE49-F238E27FC236}">
                  <a16:creationId xmlns:a16="http://schemas.microsoft.com/office/drawing/2014/main" id="{00000000-0008-0000-1700-00000E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752475</xdr:colOff>
          <xdr:row>22</xdr:row>
          <xdr:rowOff>0</xdr:rowOff>
        </xdr:to>
        <xdr:sp macro="" textlink="">
          <xdr:nvSpPr>
            <xdr:cNvPr id="50192" name="MF" hidden="1">
              <a:extLst>
                <a:ext uri="{63B3BB69-23CF-44E3-9099-C40C66FF867C}">
                  <a14:compatExt spid="_x0000_s50192"/>
                </a:ext>
                <a:ext uri="{FF2B5EF4-FFF2-40B4-BE49-F238E27FC236}">
                  <a16:creationId xmlns:a16="http://schemas.microsoft.com/office/drawing/2014/main" id="{00000000-0008-0000-1700-000010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F34F55D1-13E9-4A69-91F6-FC25D9973ACC}"/>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72F80A8D-1599-47D8-9AD4-D2B9FEA1723F}"/>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182011FB-4ABC-471E-83CF-AFEAD47DAA30}"/>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5EE1FE31-B3C5-4593-9F5D-2B207FB17302}"/>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0ADC15DF-AE6D-4BB9-ABC9-F78BC273A0FB}"/>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C931736A-F7D8-45B8-9203-170EAE47539B}"/>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62817" name="CE" hidden="1">
              <a:extLst>
                <a:ext uri="{63B3BB69-23CF-44E3-9099-C40C66FF867C}">
                  <a14:compatExt spid="_x0000_s162817"/>
                </a:ext>
                <a:ext uri="{FF2B5EF4-FFF2-40B4-BE49-F238E27FC236}">
                  <a16:creationId xmlns:a16="http://schemas.microsoft.com/office/drawing/2014/main" id="{00000000-0008-0000-1800-000001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162818" name="ISN" hidden="1">
              <a:extLst>
                <a:ext uri="{63B3BB69-23CF-44E3-9099-C40C66FF867C}">
                  <a14:compatExt spid="_x0000_s162818"/>
                </a:ext>
                <a:ext uri="{FF2B5EF4-FFF2-40B4-BE49-F238E27FC236}">
                  <a16:creationId xmlns:a16="http://schemas.microsoft.com/office/drawing/2014/main" id="{00000000-0008-0000-1800-000002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162819" name="RE" hidden="1">
              <a:extLst>
                <a:ext uri="{63B3BB69-23CF-44E3-9099-C40C66FF867C}">
                  <a14:compatExt spid="_x0000_s162819"/>
                </a:ext>
                <a:ext uri="{FF2B5EF4-FFF2-40B4-BE49-F238E27FC236}">
                  <a16:creationId xmlns:a16="http://schemas.microsoft.com/office/drawing/2014/main" id="{00000000-0008-0000-1800-000003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162820" name="GH" hidden="1">
              <a:extLst>
                <a:ext uri="{63B3BB69-23CF-44E3-9099-C40C66FF867C}">
                  <a14:compatExt spid="_x0000_s162820"/>
                </a:ext>
                <a:ext uri="{FF2B5EF4-FFF2-40B4-BE49-F238E27FC236}">
                  <a16:creationId xmlns:a16="http://schemas.microsoft.com/office/drawing/2014/main" id="{00000000-0008-0000-1800-000004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162821" name="ESD" hidden="1">
              <a:extLst>
                <a:ext uri="{63B3BB69-23CF-44E3-9099-C40C66FF867C}">
                  <a14:compatExt spid="_x0000_s162821"/>
                </a:ext>
                <a:ext uri="{FF2B5EF4-FFF2-40B4-BE49-F238E27FC236}">
                  <a16:creationId xmlns:a16="http://schemas.microsoft.com/office/drawing/2014/main" id="{00000000-0008-0000-1800-000005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162822" name="RS" hidden="1">
              <a:extLst>
                <a:ext uri="{63B3BB69-23CF-44E3-9099-C40C66FF867C}">
                  <a14:compatExt spid="_x0000_s162822"/>
                </a:ext>
                <a:ext uri="{FF2B5EF4-FFF2-40B4-BE49-F238E27FC236}">
                  <a16:creationId xmlns:a16="http://schemas.microsoft.com/office/drawing/2014/main" id="{00000000-0008-0000-1800-000006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162823" name="EFT" hidden="1">
              <a:extLst>
                <a:ext uri="{63B3BB69-23CF-44E3-9099-C40C66FF867C}">
                  <a14:compatExt spid="_x0000_s162823"/>
                </a:ext>
                <a:ext uri="{FF2B5EF4-FFF2-40B4-BE49-F238E27FC236}">
                  <a16:creationId xmlns:a16="http://schemas.microsoft.com/office/drawing/2014/main" id="{00000000-0008-0000-1800-000007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162824" name="SURGE" hidden="1">
              <a:extLst>
                <a:ext uri="{63B3BB69-23CF-44E3-9099-C40C66FF867C}">
                  <a14:compatExt spid="_x0000_s162824"/>
                </a:ext>
                <a:ext uri="{FF2B5EF4-FFF2-40B4-BE49-F238E27FC236}">
                  <a16:creationId xmlns:a16="http://schemas.microsoft.com/office/drawing/2014/main" id="{00000000-0008-0000-1800-000008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162825" name="CS" hidden="1">
              <a:extLst>
                <a:ext uri="{63B3BB69-23CF-44E3-9099-C40C66FF867C}">
                  <a14:compatExt spid="_x0000_s162825"/>
                </a:ext>
                <a:ext uri="{FF2B5EF4-FFF2-40B4-BE49-F238E27FC236}">
                  <a16:creationId xmlns:a16="http://schemas.microsoft.com/office/drawing/2014/main" id="{00000000-0008-0000-1800-000009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62826" name="DIP" hidden="1">
              <a:extLst>
                <a:ext uri="{63B3BB69-23CF-44E3-9099-C40C66FF867C}">
                  <a14:compatExt spid="_x0000_s162826"/>
                </a:ext>
                <a:ext uri="{FF2B5EF4-FFF2-40B4-BE49-F238E27FC236}">
                  <a16:creationId xmlns:a16="http://schemas.microsoft.com/office/drawing/2014/main" id="{00000000-0008-0000-1800-00000A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638175</xdr:colOff>
          <xdr:row>22</xdr:row>
          <xdr:rowOff>238125</xdr:rowOff>
        </xdr:to>
        <xdr:sp macro="" textlink="">
          <xdr:nvSpPr>
            <xdr:cNvPr id="162827" name="CTI" hidden="1">
              <a:extLst>
                <a:ext uri="{63B3BB69-23CF-44E3-9099-C40C66FF867C}">
                  <a14:compatExt spid="_x0000_s162827"/>
                </a:ext>
                <a:ext uri="{FF2B5EF4-FFF2-40B4-BE49-F238E27FC236}">
                  <a16:creationId xmlns:a16="http://schemas.microsoft.com/office/drawing/2014/main" id="{00000000-0008-0000-1800-00000B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자동차환경에서의 빠른 과도 현상 및 서지</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7" name="사각형: 둥근 모서리 6">
          <a:extLst>
            <a:ext uri="{FF2B5EF4-FFF2-40B4-BE49-F238E27FC236}">
              <a16:creationId xmlns:a16="http://schemas.microsoft.com/office/drawing/2014/main" id="{D36DC78F-63DB-4A05-B249-DC350656BB7C}"/>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8" name="사각형: 둥근 모서리 7">
          <a:extLst>
            <a:ext uri="{FF2B5EF4-FFF2-40B4-BE49-F238E27FC236}">
              <a16:creationId xmlns:a16="http://schemas.microsoft.com/office/drawing/2014/main" id="{ED3D53FF-7969-4244-BF46-E29480707959}"/>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9" name="사각형: 둥근 모서리 8">
          <a:extLst>
            <a:ext uri="{FF2B5EF4-FFF2-40B4-BE49-F238E27FC236}">
              <a16:creationId xmlns:a16="http://schemas.microsoft.com/office/drawing/2014/main" id="{714B4F89-B27A-482E-B106-51E676907D56}"/>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0" name="사각형: 둥근 모서리 9">
          <a:extLst>
            <a:ext uri="{FF2B5EF4-FFF2-40B4-BE49-F238E27FC236}">
              <a16:creationId xmlns:a16="http://schemas.microsoft.com/office/drawing/2014/main" id="{2414C602-D37F-40DB-ABB8-3A7DCAB134F0}"/>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ED99FB3F-BAEC-4067-ABFF-DB8AEC239EEF}"/>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2" name="사각형: 둥근 모서리 11">
          <a:extLst>
            <a:ext uri="{FF2B5EF4-FFF2-40B4-BE49-F238E27FC236}">
              <a16:creationId xmlns:a16="http://schemas.microsoft.com/office/drawing/2014/main" id="{36B0FB8E-128C-465D-ABF6-1A9090A3EAB5}"/>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219075</xdr:colOff>
          <xdr:row>13</xdr:row>
          <xdr:rowOff>0</xdr:rowOff>
        </xdr:to>
        <xdr:sp macro="" textlink="">
          <xdr:nvSpPr>
            <xdr:cNvPr id="61441" name="CE" hidden="1">
              <a:extLst>
                <a:ext uri="{63B3BB69-23CF-44E3-9099-C40C66FF867C}">
                  <a14:compatExt spid="_x0000_s61441"/>
                </a:ext>
                <a:ext uri="{FF2B5EF4-FFF2-40B4-BE49-F238E27FC236}">
                  <a16:creationId xmlns:a16="http://schemas.microsoft.com/office/drawing/2014/main" id="{00000000-0008-0000-1900-00000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209550</xdr:colOff>
          <xdr:row>14</xdr:row>
          <xdr:rowOff>0</xdr:rowOff>
        </xdr:to>
        <xdr:sp macro="" textlink="">
          <xdr:nvSpPr>
            <xdr:cNvPr id="61443" name="RE" hidden="1">
              <a:extLst>
                <a:ext uri="{63B3BB69-23CF-44E3-9099-C40C66FF867C}">
                  <a14:compatExt spid="_x0000_s61443"/>
                </a:ext>
                <a:ext uri="{FF2B5EF4-FFF2-40B4-BE49-F238E27FC236}">
                  <a16:creationId xmlns:a16="http://schemas.microsoft.com/office/drawing/2014/main" id="{00000000-0008-0000-1900-00000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61445" name="ESD" hidden="1">
              <a:extLst>
                <a:ext uri="{63B3BB69-23CF-44E3-9099-C40C66FF867C}">
                  <a14:compatExt spid="_x0000_s61445"/>
                </a:ext>
                <a:ext uri="{FF2B5EF4-FFF2-40B4-BE49-F238E27FC236}">
                  <a16:creationId xmlns:a16="http://schemas.microsoft.com/office/drawing/2014/main" id="{00000000-0008-0000-1900-00000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61446" name="RS" hidden="1">
              <a:extLst>
                <a:ext uri="{63B3BB69-23CF-44E3-9099-C40C66FF867C}">
                  <a14:compatExt spid="_x0000_s61446"/>
                </a:ext>
                <a:ext uri="{FF2B5EF4-FFF2-40B4-BE49-F238E27FC236}">
                  <a16:creationId xmlns:a16="http://schemas.microsoft.com/office/drawing/2014/main" id="{00000000-0008-0000-1900-00000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61447" name="EFT" hidden="1">
              <a:extLst>
                <a:ext uri="{63B3BB69-23CF-44E3-9099-C40C66FF867C}">
                  <a14:compatExt spid="_x0000_s61447"/>
                </a:ext>
                <a:ext uri="{FF2B5EF4-FFF2-40B4-BE49-F238E27FC236}">
                  <a16:creationId xmlns:a16="http://schemas.microsoft.com/office/drawing/2014/main" id="{00000000-0008-0000-1900-00000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61448" name="SURGE" hidden="1">
              <a:extLst>
                <a:ext uri="{63B3BB69-23CF-44E3-9099-C40C66FF867C}">
                  <a14:compatExt spid="_x0000_s61448"/>
                </a:ext>
                <a:ext uri="{FF2B5EF4-FFF2-40B4-BE49-F238E27FC236}">
                  <a16:creationId xmlns:a16="http://schemas.microsoft.com/office/drawing/2014/main" id="{00000000-0008-0000-1900-00000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61449" name="CS" hidden="1">
              <a:extLst>
                <a:ext uri="{63B3BB69-23CF-44E3-9099-C40C66FF867C}">
                  <a14:compatExt spid="_x0000_s61449"/>
                </a:ext>
                <a:ext uri="{FF2B5EF4-FFF2-40B4-BE49-F238E27FC236}">
                  <a16:creationId xmlns:a16="http://schemas.microsoft.com/office/drawing/2014/main" id="{00000000-0008-0000-1900-00000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647700</xdr:colOff>
          <xdr:row>20</xdr:row>
          <xdr:rowOff>0</xdr:rowOff>
        </xdr:to>
        <xdr:sp macro="" textlink="">
          <xdr:nvSpPr>
            <xdr:cNvPr id="61450" name="MF" hidden="1">
              <a:extLst>
                <a:ext uri="{63B3BB69-23CF-44E3-9099-C40C66FF867C}">
                  <a14:compatExt spid="_x0000_s61450"/>
                </a:ext>
                <a:ext uri="{FF2B5EF4-FFF2-40B4-BE49-F238E27FC236}">
                  <a16:creationId xmlns:a16="http://schemas.microsoft.com/office/drawing/2014/main" id="{00000000-0008-0000-1900-00000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8" name="사각형: 둥근 모서리 7">
          <a:extLst>
            <a:ext uri="{FF2B5EF4-FFF2-40B4-BE49-F238E27FC236}">
              <a16:creationId xmlns:a16="http://schemas.microsoft.com/office/drawing/2014/main" id="{6F7677AE-A0CE-4041-AF4C-4D02F3364057}"/>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9" name="사각형: 둥근 모서리 8">
          <a:extLst>
            <a:ext uri="{FF2B5EF4-FFF2-40B4-BE49-F238E27FC236}">
              <a16:creationId xmlns:a16="http://schemas.microsoft.com/office/drawing/2014/main" id="{F667CBD6-0595-4D4D-9F26-92A62C1B59EA}"/>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10" name="사각형: 둥근 모서리 9">
          <a:extLst>
            <a:ext uri="{FF2B5EF4-FFF2-40B4-BE49-F238E27FC236}">
              <a16:creationId xmlns:a16="http://schemas.microsoft.com/office/drawing/2014/main" id="{2D08D388-3E01-45C4-BD0F-B4A424CF9505}"/>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1" name="사각형: 둥근 모서리 10">
          <a:extLst>
            <a:ext uri="{FF2B5EF4-FFF2-40B4-BE49-F238E27FC236}">
              <a16:creationId xmlns:a16="http://schemas.microsoft.com/office/drawing/2014/main" id="{6BE92315-DCAA-4CA5-BEA4-D0AAC3F2575B}"/>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0C55403C-333B-479E-B9A2-0D0D59B57EDB}"/>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3" name="사각형: 둥근 모서리 12">
          <a:extLst>
            <a:ext uri="{FF2B5EF4-FFF2-40B4-BE49-F238E27FC236}">
              <a16:creationId xmlns:a16="http://schemas.microsoft.com/office/drawing/2014/main" id="{7ECAFCB3-649F-454A-9218-B4D928438AD3}"/>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228600</xdr:colOff>
          <xdr:row>13</xdr:row>
          <xdr:rowOff>0</xdr:rowOff>
        </xdr:to>
        <xdr:sp macro="" textlink="">
          <xdr:nvSpPr>
            <xdr:cNvPr id="62465" name="CE" hidden="1">
              <a:extLst>
                <a:ext uri="{63B3BB69-23CF-44E3-9099-C40C66FF867C}">
                  <a14:compatExt spid="_x0000_s62465"/>
                </a:ext>
                <a:ext uri="{FF2B5EF4-FFF2-40B4-BE49-F238E27FC236}">
                  <a16:creationId xmlns:a16="http://schemas.microsoft.com/office/drawing/2014/main" id="{00000000-0008-0000-1A00-00000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257175</xdr:colOff>
          <xdr:row>15</xdr:row>
          <xdr:rowOff>0</xdr:rowOff>
        </xdr:to>
        <xdr:sp macro="" textlink="">
          <xdr:nvSpPr>
            <xdr:cNvPr id="62467" name="RE" hidden="1">
              <a:extLst>
                <a:ext uri="{63B3BB69-23CF-44E3-9099-C40C66FF867C}">
                  <a14:compatExt spid="_x0000_s62467"/>
                </a:ext>
                <a:ext uri="{FF2B5EF4-FFF2-40B4-BE49-F238E27FC236}">
                  <a16:creationId xmlns:a16="http://schemas.microsoft.com/office/drawing/2014/main" id="{00000000-0008-0000-1A00-00000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342900</xdr:colOff>
          <xdr:row>16</xdr:row>
          <xdr:rowOff>0</xdr:rowOff>
        </xdr:to>
        <xdr:sp macro="" textlink="">
          <xdr:nvSpPr>
            <xdr:cNvPr id="62469" name="ESD" hidden="1">
              <a:extLst>
                <a:ext uri="{63B3BB69-23CF-44E3-9099-C40C66FF867C}">
                  <a14:compatExt spid="_x0000_s62469"/>
                </a:ext>
                <a:ext uri="{FF2B5EF4-FFF2-40B4-BE49-F238E27FC236}">
                  <a16:creationId xmlns:a16="http://schemas.microsoft.com/office/drawing/2014/main" id="{00000000-0008-0000-1A00-00000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857250</xdr:colOff>
          <xdr:row>17</xdr:row>
          <xdr:rowOff>0</xdr:rowOff>
        </xdr:to>
        <xdr:sp macro="" textlink="">
          <xdr:nvSpPr>
            <xdr:cNvPr id="62470" name="RS" hidden="1">
              <a:extLst>
                <a:ext uri="{63B3BB69-23CF-44E3-9099-C40C66FF867C}">
                  <a14:compatExt spid="_x0000_s62470"/>
                </a:ext>
                <a:ext uri="{FF2B5EF4-FFF2-40B4-BE49-F238E27FC236}">
                  <a16:creationId xmlns:a16="http://schemas.microsoft.com/office/drawing/2014/main" id="{00000000-0008-0000-1A00-00000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352425</xdr:colOff>
          <xdr:row>18</xdr:row>
          <xdr:rowOff>0</xdr:rowOff>
        </xdr:to>
        <xdr:sp macro="" textlink="">
          <xdr:nvSpPr>
            <xdr:cNvPr id="62471" name="EFT" hidden="1">
              <a:extLst>
                <a:ext uri="{63B3BB69-23CF-44E3-9099-C40C66FF867C}">
                  <a14:compatExt spid="_x0000_s62471"/>
                </a:ext>
                <a:ext uri="{FF2B5EF4-FFF2-40B4-BE49-F238E27FC236}">
                  <a16:creationId xmlns:a16="http://schemas.microsoft.com/office/drawing/2014/main" id="{00000000-0008-0000-1A00-00000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838200</xdr:colOff>
          <xdr:row>19</xdr:row>
          <xdr:rowOff>0</xdr:rowOff>
        </xdr:to>
        <xdr:sp macro="" textlink="">
          <xdr:nvSpPr>
            <xdr:cNvPr id="62472" name="SURGE" hidden="1">
              <a:extLst>
                <a:ext uri="{63B3BB69-23CF-44E3-9099-C40C66FF867C}">
                  <a14:compatExt spid="_x0000_s62472"/>
                </a:ext>
                <a:ext uri="{FF2B5EF4-FFF2-40B4-BE49-F238E27FC236}">
                  <a16:creationId xmlns:a16="http://schemas.microsoft.com/office/drawing/2014/main" id="{00000000-0008-0000-1A00-00000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62473" name="CS" hidden="1">
              <a:extLst>
                <a:ext uri="{63B3BB69-23CF-44E3-9099-C40C66FF867C}">
                  <a14:compatExt spid="_x0000_s62473"/>
                </a:ext>
                <a:ext uri="{FF2B5EF4-FFF2-40B4-BE49-F238E27FC236}">
                  <a16:creationId xmlns:a16="http://schemas.microsoft.com/office/drawing/2014/main" id="{00000000-0008-0000-1A00-00000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62475" name="DIP" hidden="1">
              <a:extLst>
                <a:ext uri="{63B3BB69-23CF-44E3-9099-C40C66FF867C}">
                  <a14:compatExt spid="_x0000_s62475"/>
                </a:ext>
                <a:ext uri="{FF2B5EF4-FFF2-40B4-BE49-F238E27FC236}">
                  <a16:creationId xmlns:a16="http://schemas.microsoft.com/office/drawing/2014/main" id="{00000000-0008-0000-1A00-00000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352425</xdr:colOff>
          <xdr:row>14</xdr:row>
          <xdr:rowOff>0</xdr:rowOff>
        </xdr:to>
        <xdr:sp macro="" textlink="">
          <xdr:nvSpPr>
            <xdr:cNvPr id="62476" name="CLICK" hidden="1">
              <a:extLst>
                <a:ext uri="{63B3BB69-23CF-44E3-9099-C40C66FF867C}">
                  <a14:compatExt spid="_x0000_s62476"/>
                </a:ext>
                <a:ext uri="{FF2B5EF4-FFF2-40B4-BE49-F238E27FC236}">
                  <a16:creationId xmlns:a16="http://schemas.microsoft.com/office/drawing/2014/main" id="{00000000-0008-0000-1A00-00000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A635AD7B-5B58-4DFE-B9E1-9E2A2D3DC68F}"/>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00DC81CC-EF94-4297-BF62-69FA2960D6DE}"/>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2715C164-21B6-4BEB-BED2-A676EFF4DCE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D346AFF8-70F7-4B24-B258-4301AFA47316}"/>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F92223FF-42AB-4C85-931E-2292134CBC0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F14EB6AB-CB5D-4EF4-AE6A-C8F5B22532D8}"/>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7169" name="CE" hidden="1">
              <a:extLst>
                <a:ext uri="{63B3BB69-23CF-44E3-9099-C40C66FF867C}">
                  <a14:compatExt spid="_x0000_s7169"/>
                </a:ext>
                <a:ext uri="{FF2B5EF4-FFF2-40B4-BE49-F238E27FC236}">
                  <a16:creationId xmlns:a16="http://schemas.microsoft.com/office/drawing/2014/main" id="{00000000-0008-0000-1B00-000001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657225</xdr:colOff>
          <xdr:row>14</xdr:row>
          <xdr:rowOff>0</xdr:rowOff>
        </xdr:to>
        <xdr:sp macro="" textlink="">
          <xdr:nvSpPr>
            <xdr:cNvPr id="7173" name="RE" hidden="1">
              <a:extLst>
                <a:ext uri="{63B3BB69-23CF-44E3-9099-C40C66FF867C}">
                  <a14:compatExt spid="_x0000_s7173"/>
                </a:ext>
                <a:ext uri="{FF2B5EF4-FFF2-40B4-BE49-F238E27FC236}">
                  <a16:creationId xmlns:a16="http://schemas.microsoft.com/office/drawing/2014/main" id="{00000000-0008-0000-1B00-000005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7174" name="GH" hidden="1">
              <a:extLst>
                <a:ext uri="{63B3BB69-23CF-44E3-9099-C40C66FF867C}">
                  <a14:compatExt spid="_x0000_s7174"/>
                </a:ext>
                <a:ext uri="{FF2B5EF4-FFF2-40B4-BE49-F238E27FC236}">
                  <a16:creationId xmlns:a16="http://schemas.microsoft.com/office/drawing/2014/main" id="{00000000-0008-0000-1B00-000006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342900</xdr:colOff>
          <xdr:row>16</xdr:row>
          <xdr:rowOff>0</xdr:rowOff>
        </xdr:to>
        <xdr:sp macro="" textlink="">
          <xdr:nvSpPr>
            <xdr:cNvPr id="7175" name="ESD" hidden="1">
              <a:extLst>
                <a:ext uri="{63B3BB69-23CF-44E3-9099-C40C66FF867C}">
                  <a14:compatExt spid="_x0000_s7175"/>
                </a:ext>
                <a:ext uri="{FF2B5EF4-FFF2-40B4-BE49-F238E27FC236}">
                  <a16:creationId xmlns:a16="http://schemas.microsoft.com/office/drawing/2014/main" id="{00000000-0008-0000-1B00-000007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857250</xdr:colOff>
          <xdr:row>17</xdr:row>
          <xdr:rowOff>0</xdr:rowOff>
        </xdr:to>
        <xdr:sp macro="" textlink="">
          <xdr:nvSpPr>
            <xdr:cNvPr id="7176" name="RS" hidden="1">
              <a:extLst>
                <a:ext uri="{63B3BB69-23CF-44E3-9099-C40C66FF867C}">
                  <a14:compatExt spid="_x0000_s7176"/>
                </a:ext>
                <a:ext uri="{FF2B5EF4-FFF2-40B4-BE49-F238E27FC236}">
                  <a16:creationId xmlns:a16="http://schemas.microsoft.com/office/drawing/2014/main" id="{00000000-0008-0000-1B00-000008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352425</xdr:colOff>
          <xdr:row>18</xdr:row>
          <xdr:rowOff>0</xdr:rowOff>
        </xdr:to>
        <xdr:sp macro="" textlink="">
          <xdr:nvSpPr>
            <xdr:cNvPr id="7177" name="EFT" hidden="1">
              <a:extLst>
                <a:ext uri="{63B3BB69-23CF-44E3-9099-C40C66FF867C}">
                  <a14:compatExt spid="_x0000_s7177"/>
                </a:ext>
                <a:ext uri="{FF2B5EF4-FFF2-40B4-BE49-F238E27FC236}">
                  <a16:creationId xmlns:a16="http://schemas.microsoft.com/office/drawing/2014/main" id="{00000000-0008-0000-1B00-000009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7178" name="SURGE" hidden="1">
              <a:extLst>
                <a:ext uri="{63B3BB69-23CF-44E3-9099-C40C66FF867C}">
                  <a14:compatExt spid="_x0000_s7178"/>
                </a:ext>
                <a:ext uri="{FF2B5EF4-FFF2-40B4-BE49-F238E27FC236}">
                  <a16:creationId xmlns:a16="http://schemas.microsoft.com/office/drawing/2014/main" id="{00000000-0008-0000-1B00-00000A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7179" name="CS" hidden="1">
              <a:extLst>
                <a:ext uri="{63B3BB69-23CF-44E3-9099-C40C66FF867C}">
                  <a14:compatExt spid="_x0000_s7179"/>
                </a:ext>
                <a:ext uri="{FF2B5EF4-FFF2-40B4-BE49-F238E27FC236}">
                  <a16:creationId xmlns:a16="http://schemas.microsoft.com/office/drawing/2014/main" id="{00000000-0008-0000-1B00-00000B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7180" name="MF" hidden="1">
              <a:extLst>
                <a:ext uri="{63B3BB69-23CF-44E3-9099-C40C66FF867C}">
                  <a14:compatExt spid="_x0000_s7180"/>
                </a:ext>
                <a:ext uri="{FF2B5EF4-FFF2-40B4-BE49-F238E27FC236}">
                  <a16:creationId xmlns:a16="http://schemas.microsoft.com/office/drawing/2014/main" id="{00000000-0008-0000-1B00-00000C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7181" name="DIP" hidden="1">
              <a:extLst>
                <a:ext uri="{63B3BB69-23CF-44E3-9099-C40C66FF867C}">
                  <a14:compatExt spid="_x0000_s7181"/>
                </a:ext>
                <a:ext uri="{FF2B5EF4-FFF2-40B4-BE49-F238E27FC236}">
                  <a16:creationId xmlns:a16="http://schemas.microsoft.com/office/drawing/2014/main" id="{00000000-0008-0000-1B00-00000D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38</xdr:row>
          <xdr:rowOff>38100</xdr:rowOff>
        </xdr:from>
        <xdr:to>
          <xdr:col>4</xdr:col>
          <xdr:colOff>495300</xdr:colOff>
          <xdr:row>38</xdr:row>
          <xdr:rowOff>209550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1B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39</xdr:row>
          <xdr:rowOff>38100</xdr:rowOff>
        </xdr:from>
        <xdr:to>
          <xdr:col>4</xdr:col>
          <xdr:colOff>495300</xdr:colOff>
          <xdr:row>39</xdr:row>
          <xdr:rowOff>209550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1B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9525</xdr:rowOff>
        </xdr:from>
        <xdr:to>
          <xdr:col>3</xdr:col>
          <xdr:colOff>495300</xdr:colOff>
          <xdr:row>43</xdr:row>
          <xdr:rowOff>133350</xdr:rowOff>
        </xdr:to>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1B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333375</xdr:colOff>
          <xdr:row>25</xdr:row>
          <xdr:rowOff>0</xdr:rowOff>
        </xdr:to>
        <xdr:sp macro="" textlink="">
          <xdr:nvSpPr>
            <xdr:cNvPr id="7186" name="DIP" hidden="1">
              <a:extLst>
                <a:ext uri="{63B3BB69-23CF-44E3-9099-C40C66FF867C}">
                  <a14:compatExt spid="_x0000_s7186"/>
                </a:ext>
                <a:ext uri="{FF2B5EF4-FFF2-40B4-BE49-F238E27FC236}">
                  <a16:creationId xmlns:a16="http://schemas.microsoft.com/office/drawing/2014/main" id="{00000000-0008-0000-1B00-000012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맥동(리플)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4</xdr:col>
          <xdr:colOff>66675</xdr:colOff>
          <xdr:row>26</xdr:row>
          <xdr:rowOff>0</xdr:rowOff>
        </xdr:to>
        <xdr:sp macro="" textlink="">
          <xdr:nvSpPr>
            <xdr:cNvPr id="7188" name="DIP" hidden="1">
              <a:extLst>
                <a:ext uri="{63B3BB69-23CF-44E3-9099-C40C66FF867C}">
                  <a14:compatExt spid="_x0000_s7188"/>
                </a:ext>
                <a:ext uri="{FF2B5EF4-FFF2-40B4-BE49-F238E27FC236}">
                  <a16:creationId xmlns:a16="http://schemas.microsoft.com/office/drawing/2014/main" id="{00000000-0008-0000-1B00-000014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점진적 전원 차단/기동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447675</xdr:colOff>
          <xdr:row>19</xdr:row>
          <xdr:rowOff>0</xdr:rowOff>
        </xdr:to>
        <xdr:sp macro="" textlink="">
          <xdr:nvSpPr>
            <xdr:cNvPr id="7191" name="DOW" hidden="1">
              <a:extLst>
                <a:ext uri="{63B3BB69-23CF-44E3-9099-C40C66FF867C}">
                  <a14:compatExt spid="_x0000_s7191"/>
                </a:ext>
                <a:ext uri="{FF2B5EF4-FFF2-40B4-BE49-F238E27FC236}">
                  <a16:creationId xmlns:a16="http://schemas.microsoft.com/office/drawing/2014/main" id="{00000000-0008-0000-1B00-000017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감쇠 진동파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723900</xdr:colOff>
          <xdr:row>22</xdr:row>
          <xdr:rowOff>0</xdr:rowOff>
        </xdr:to>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1B00-000018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직류 이진 입력에서의 전원 주파수 내성시험</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7" name="사각형: 둥근 모서리 6">
          <a:extLst>
            <a:ext uri="{FF2B5EF4-FFF2-40B4-BE49-F238E27FC236}">
              <a16:creationId xmlns:a16="http://schemas.microsoft.com/office/drawing/2014/main" id="{76EF9B38-9D8D-4094-9B85-CCC75C43EB80}"/>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8" name="사각형: 둥근 모서리 7">
          <a:extLst>
            <a:ext uri="{FF2B5EF4-FFF2-40B4-BE49-F238E27FC236}">
              <a16:creationId xmlns:a16="http://schemas.microsoft.com/office/drawing/2014/main" id="{B1917B6A-41F9-41A1-97CA-4A4E38532262}"/>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9" name="사각형: 둥근 모서리 8">
          <a:extLst>
            <a:ext uri="{FF2B5EF4-FFF2-40B4-BE49-F238E27FC236}">
              <a16:creationId xmlns:a16="http://schemas.microsoft.com/office/drawing/2014/main" id="{63378276-AAA8-4FD0-ABD4-FC3B94CF0173}"/>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0" name="사각형: 둥근 모서리 9">
          <a:extLst>
            <a:ext uri="{FF2B5EF4-FFF2-40B4-BE49-F238E27FC236}">
              <a16:creationId xmlns:a16="http://schemas.microsoft.com/office/drawing/2014/main" id="{3B42E003-8980-41A4-89E3-9BECCB8D287E}"/>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2A7C66B5-E6EE-4FC5-9C54-D2B651E56E9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3" name="사각형: 둥근 모서리 12">
          <a:extLst>
            <a:ext uri="{FF2B5EF4-FFF2-40B4-BE49-F238E27FC236}">
              <a16:creationId xmlns:a16="http://schemas.microsoft.com/office/drawing/2014/main" id="{A0F85C46-CE7E-4A5C-90F0-056E4ACEC980}"/>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33793" name="CE" hidden="1">
              <a:extLst>
                <a:ext uri="{63B3BB69-23CF-44E3-9099-C40C66FF867C}">
                  <a14:compatExt spid="_x0000_s33793"/>
                </a:ext>
                <a:ext uri="{FF2B5EF4-FFF2-40B4-BE49-F238E27FC236}">
                  <a16:creationId xmlns:a16="http://schemas.microsoft.com/office/drawing/2014/main" id="{00000000-0008-0000-1C00-00000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3794" name="ISN" hidden="1">
              <a:extLst>
                <a:ext uri="{63B3BB69-23CF-44E3-9099-C40C66FF867C}">
                  <a14:compatExt spid="_x0000_s33794"/>
                </a:ext>
                <a:ext uri="{FF2B5EF4-FFF2-40B4-BE49-F238E27FC236}">
                  <a16:creationId xmlns:a16="http://schemas.microsoft.com/office/drawing/2014/main" id="{00000000-0008-0000-1C00-00000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33795" name="RE" hidden="1">
              <a:extLst>
                <a:ext uri="{63B3BB69-23CF-44E3-9099-C40C66FF867C}">
                  <a14:compatExt spid="_x0000_s33795"/>
                </a:ext>
                <a:ext uri="{FF2B5EF4-FFF2-40B4-BE49-F238E27FC236}">
                  <a16:creationId xmlns:a16="http://schemas.microsoft.com/office/drawing/2014/main" id="{00000000-0008-0000-1C00-00000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3796" name="GH"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33797" name="ESD" hidden="1">
              <a:extLst>
                <a:ext uri="{63B3BB69-23CF-44E3-9099-C40C66FF867C}">
                  <a14:compatExt spid="_x0000_s33797"/>
                </a:ext>
                <a:ext uri="{FF2B5EF4-FFF2-40B4-BE49-F238E27FC236}">
                  <a16:creationId xmlns:a16="http://schemas.microsoft.com/office/drawing/2014/main" id="{00000000-0008-0000-1C00-00000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33798" name="RS" hidden="1">
              <a:extLst>
                <a:ext uri="{63B3BB69-23CF-44E3-9099-C40C66FF867C}">
                  <a14:compatExt spid="_x0000_s33798"/>
                </a:ext>
                <a:ext uri="{FF2B5EF4-FFF2-40B4-BE49-F238E27FC236}">
                  <a16:creationId xmlns:a16="http://schemas.microsoft.com/office/drawing/2014/main" id="{00000000-0008-0000-1C00-00000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33799" name="EFT" hidden="1">
              <a:extLst>
                <a:ext uri="{63B3BB69-23CF-44E3-9099-C40C66FF867C}">
                  <a14:compatExt spid="_x0000_s33799"/>
                </a:ext>
                <a:ext uri="{FF2B5EF4-FFF2-40B4-BE49-F238E27FC236}">
                  <a16:creationId xmlns:a16="http://schemas.microsoft.com/office/drawing/2014/main" id="{00000000-0008-0000-1C00-00000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33800" name="SURGE" hidden="1">
              <a:extLst>
                <a:ext uri="{63B3BB69-23CF-44E3-9099-C40C66FF867C}">
                  <a14:compatExt spid="_x0000_s33800"/>
                </a:ext>
                <a:ext uri="{FF2B5EF4-FFF2-40B4-BE49-F238E27FC236}">
                  <a16:creationId xmlns:a16="http://schemas.microsoft.com/office/drawing/2014/main" id="{00000000-0008-0000-1C00-00000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33801" name="CS" hidden="1">
              <a:extLst>
                <a:ext uri="{63B3BB69-23CF-44E3-9099-C40C66FF867C}">
                  <a14:compatExt spid="_x0000_s33801"/>
                </a:ext>
                <a:ext uri="{FF2B5EF4-FFF2-40B4-BE49-F238E27FC236}">
                  <a16:creationId xmlns:a16="http://schemas.microsoft.com/office/drawing/2014/main" id="{00000000-0008-0000-1C00-00000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3802" name="DIP" hidden="1">
              <a:extLst>
                <a:ext uri="{63B3BB69-23CF-44E3-9099-C40C66FF867C}">
                  <a14:compatExt spid="_x0000_s33802"/>
                </a:ext>
                <a:ext uri="{FF2B5EF4-FFF2-40B4-BE49-F238E27FC236}">
                  <a16:creationId xmlns:a16="http://schemas.microsoft.com/office/drawing/2014/main" id="{00000000-0008-0000-1C00-00000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638175</xdr:colOff>
          <xdr:row>22</xdr:row>
          <xdr:rowOff>238125</xdr:rowOff>
        </xdr:to>
        <xdr:sp macro="" textlink="">
          <xdr:nvSpPr>
            <xdr:cNvPr id="33803" name="CTI" hidden="1">
              <a:extLst>
                <a:ext uri="{63B3BB69-23CF-44E3-9099-C40C66FF867C}">
                  <a14:compatExt spid="_x0000_s33803"/>
                </a:ext>
                <a:ext uri="{FF2B5EF4-FFF2-40B4-BE49-F238E27FC236}">
                  <a16:creationId xmlns:a16="http://schemas.microsoft.com/office/drawing/2014/main" id="{00000000-0008-0000-1C00-00000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자동차환경에서의 빠른 과도 현상 및 서지</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7" name="사각형: 둥근 모서리 6">
          <a:extLst>
            <a:ext uri="{FF2B5EF4-FFF2-40B4-BE49-F238E27FC236}">
              <a16:creationId xmlns:a16="http://schemas.microsoft.com/office/drawing/2014/main" id="{83ED7BCF-4F9D-4A74-9940-BDEF94F3F384}"/>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8" name="사각형: 둥근 모서리 7">
          <a:extLst>
            <a:ext uri="{FF2B5EF4-FFF2-40B4-BE49-F238E27FC236}">
              <a16:creationId xmlns:a16="http://schemas.microsoft.com/office/drawing/2014/main" id="{B33A8B55-2512-4AB3-8586-D30707E628F2}"/>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9" name="사각형: 둥근 모서리 8">
          <a:extLst>
            <a:ext uri="{FF2B5EF4-FFF2-40B4-BE49-F238E27FC236}">
              <a16:creationId xmlns:a16="http://schemas.microsoft.com/office/drawing/2014/main" id="{7F60342D-1AB1-432D-9467-7995DDE3FE09}"/>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0" name="사각형: 둥근 모서리 9">
          <a:extLst>
            <a:ext uri="{FF2B5EF4-FFF2-40B4-BE49-F238E27FC236}">
              <a16:creationId xmlns:a16="http://schemas.microsoft.com/office/drawing/2014/main" id="{C934C9DA-2AA4-4CF5-A5C9-FE6CDE4338E8}"/>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585ECDE8-AB82-411A-B1CA-A88598EF0CC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2" name="사각형: 둥근 모서리 11">
          <a:extLst>
            <a:ext uri="{FF2B5EF4-FFF2-40B4-BE49-F238E27FC236}">
              <a16:creationId xmlns:a16="http://schemas.microsoft.com/office/drawing/2014/main" id="{01FD9EEE-B64F-40EB-ADDD-985D3B9EB9E9}"/>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4.xml"/><Relationship Id="rId16"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5.xml"/><Relationship Id="rId16" Type="http://schemas.openxmlformats.org/officeDocument/2006/relationships/ctrlProp" Target="../ctrlProps/ctrlProp35.xml"/><Relationship Id="rId1" Type="http://schemas.openxmlformats.org/officeDocument/2006/relationships/printerSettings" Target="../printerSettings/printerSettings3.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3" Type="http://schemas.openxmlformats.org/officeDocument/2006/relationships/vmlDrawing" Target="../drawings/vmlDrawing6.v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trlProp" Target="../ctrlProps/ctrlProp5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ctrlProp" Target="../ctrlProps/ctrlProp69.xml"/><Relationship Id="rId3" Type="http://schemas.openxmlformats.org/officeDocument/2006/relationships/vmlDrawing" Target="../drawings/vmlDrawing7.vml"/><Relationship Id="rId7" Type="http://schemas.openxmlformats.org/officeDocument/2006/relationships/ctrlProp" Target="../ctrlProps/ctrlProp63.xml"/><Relationship Id="rId12" Type="http://schemas.openxmlformats.org/officeDocument/2006/relationships/ctrlProp" Target="../ctrlProps/ctrlProp68.xml"/><Relationship Id="rId17" Type="http://schemas.openxmlformats.org/officeDocument/2006/relationships/comments" Target="../comments1.xml"/><Relationship Id="rId2" Type="http://schemas.openxmlformats.org/officeDocument/2006/relationships/drawing" Target="../drawings/drawing8.xml"/><Relationship Id="rId16" Type="http://schemas.openxmlformats.org/officeDocument/2006/relationships/ctrlProp" Target="../ctrlProps/ctrlProp72.xml"/><Relationship Id="rId1" Type="http://schemas.openxmlformats.org/officeDocument/2006/relationships/printerSettings" Target="../printerSettings/printerSettings6.bin"/><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5" Type="http://schemas.openxmlformats.org/officeDocument/2006/relationships/ctrlProp" Target="../ctrlProps/ctrlProp71.xml"/><Relationship Id="rId10" Type="http://schemas.openxmlformats.org/officeDocument/2006/relationships/ctrlProp" Target="../ctrlProps/ctrlProp66.xml"/><Relationship Id="rId4" Type="http://schemas.openxmlformats.org/officeDocument/2006/relationships/ctrlProp" Target="../ctrlProps/ctrlProp60.xml"/><Relationship Id="rId9" Type="http://schemas.openxmlformats.org/officeDocument/2006/relationships/ctrlProp" Target="../ctrlProps/ctrlProp65.xml"/><Relationship Id="rId14" Type="http://schemas.openxmlformats.org/officeDocument/2006/relationships/ctrlProp" Target="../ctrlProps/ctrlProp7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8.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6" Type="http://schemas.openxmlformats.org/officeDocument/2006/relationships/comments" Target="../comments2.xml"/><Relationship Id="rId1" Type="http://schemas.openxmlformats.org/officeDocument/2006/relationships/printerSettings" Target="../printerSettings/printerSettings7.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trlProp" Target="../ctrlProps/ctrlProp8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3" Type="http://schemas.openxmlformats.org/officeDocument/2006/relationships/vmlDrawing" Target="../drawings/vmlDrawing9.vml"/><Relationship Id="rId7" Type="http://schemas.openxmlformats.org/officeDocument/2006/relationships/ctrlProp" Target="../ctrlProps/ctrlProp88.xml"/><Relationship Id="rId12" Type="http://schemas.openxmlformats.org/officeDocument/2006/relationships/ctrlProp" Target="../ctrlProps/ctrlProp93.xml"/><Relationship Id="rId2" Type="http://schemas.openxmlformats.org/officeDocument/2006/relationships/drawing" Target="../drawings/drawing10.xml"/><Relationship Id="rId16" Type="http://schemas.openxmlformats.org/officeDocument/2006/relationships/ctrlProp" Target="../ctrlProps/ctrlProp97.xml"/><Relationship Id="rId1" Type="http://schemas.openxmlformats.org/officeDocument/2006/relationships/printerSettings" Target="../printerSettings/printerSettings8.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vmlDrawing" Target="../drawings/vmlDrawing10.v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 Type="http://schemas.openxmlformats.org/officeDocument/2006/relationships/drawing" Target="../drawings/drawing11.xml"/><Relationship Id="rId16" Type="http://schemas.openxmlformats.org/officeDocument/2006/relationships/ctrlProp" Target="../ctrlProps/ctrlProp110.xml"/><Relationship Id="rId1" Type="http://schemas.openxmlformats.org/officeDocument/2006/relationships/printerSettings" Target="../printerSettings/printerSettings9.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5" Type="http://schemas.openxmlformats.org/officeDocument/2006/relationships/ctrlProp" Target="../ctrlProps/ctrlProp10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13" Type="http://schemas.openxmlformats.org/officeDocument/2006/relationships/ctrlProp" Target="../ctrlProps/ctrlProp124.xml"/><Relationship Id="rId3" Type="http://schemas.openxmlformats.org/officeDocument/2006/relationships/vmlDrawing" Target="../drawings/vmlDrawing12.vml"/><Relationship Id="rId7" Type="http://schemas.openxmlformats.org/officeDocument/2006/relationships/ctrlProp" Target="../ctrlProps/ctrlProp118.xml"/><Relationship Id="rId12" Type="http://schemas.openxmlformats.org/officeDocument/2006/relationships/ctrlProp" Target="../ctrlProps/ctrlProp123.xml"/><Relationship Id="rId17" Type="http://schemas.openxmlformats.org/officeDocument/2006/relationships/comments" Target="../comments3.xml"/><Relationship Id="rId2" Type="http://schemas.openxmlformats.org/officeDocument/2006/relationships/drawing" Target="../drawings/drawing13.xml"/><Relationship Id="rId16" Type="http://schemas.openxmlformats.org/officeDocument/2006/relationships/ctrlProp" Target="../ctrlProps/ctrlProp127.xml"/><Relationship Id="rId1" Type="http://schemas.openxmlformats.org/officeDocument/2006/relationships/printerSettings" Target="../printerSettings/printerSettings11.bin"/><Relationship Id="rId6" Type="http://schemas.openxmlformats.org/officeDocument/2006/relationships/ctrlProp" Target="../ctrlProps/ctrlProp117.xml"/><Relationship Id="rId11" Type="http://schemas.openxmlformats.org/officeDocument/2006/relationships/ctrlProp" Target="../ctrlProps/ctrlProp122.xml"/><Relationship Id="rId5" Type="http://schemas.openxmlformats.org/officeDocument/2006/relationships/ctrlProp" Target="../ctrlProps/ctrlProp116.xml"/><Relationship Id="rId15" Type="http://schemas.openxmlformats.org/officeDocument/2006/relationships/ctrlProp" Target="../ctrlProps/ctrlProp126.xml"/><Relationship Id="rId10" Type="http://schemas.openxmlformats.org/officeDocument/2006/relationships/ctrlProp" Target="../ctrlProps/ctrlProp121.xml"/><Relationship Id="rId4" Type="http://schemas.openxmlformats.org/officeDocument/2006/relationships/ctrlProp" Target="../ctrlProps/ctrlProp115.xml"/><Relationship Id="rId9" Type="http://schemas.openxmlformats.org/officeDocument/2006/relationships/ctrlProp" Target="../ctrlProps/ctrlProp120.xml"/><Relationship Id="rId14" Type="http://schemas.openxmlformats.org/officeDocument/2006/relationships/ctrlProp" Target="../ctrlProps/ctrlProp1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18" Type="http://schemas.openxmlformats.org/officeDocument/2006/relationships/ctrlProp" Target="../ctrlProps/ctrlProp142.xml"/><Relationship Id="rId3" Type="http://schemas.openxmlformats.org/officeDocument/2006/relationships/vmlDrawing" Target="../drawings/vmlDrawing13.vml"/><Relationship Id="rId21" Type="http://schemas.openxmlformats.org/officeDocument/2006/relationships/ctrlProp" Target="../ctrlProps/ctrlProp145.xml"/><Relationship Id="rId7" Type="http://schemas.openxmlformats.org/officeDocument/2006/relationships/ctrlProp" Target="../ctrlProps/ctrlProp131.xml"/><Relationship Id="rId12" Type="http://schemas.openxmlformats.org/officeDocument/2006/relationships/ctrlProp" Target="../ctrlProps/ctrlProp136.xml"/><Relationship Id="rId17" Type="http://schemas.openxmlformats.org/officeDocument/2006/relationships/ctrlProp" Target="../ctrlProps/ctrlProp141.xml"/><Relationship Id="rId2" Type="http://schemas.openxmlformats.org/officeDocument/2006/relationships/drawing" Target="../drawings/drawing14.xml"/><Relationship Id="rId16" Type="http://schemas.openxmlformats.org/officeDocument/2006/relationships/ctrlProp" Target="../ctrlProps/ctrlProp140.xml"/><Relationship Id="rId20" Type="http://schemas.openxmlformats.org/officeDocument/2006/relationships/ctrlProp" Target="../ctrlProps/ctrlProp144.xml"/><Relationship Id="rId1" Type="http://schemas.openxmlformats.org/officeDocument/2006/relationships/printerSettings" Target="../printerSettings/printerSettings12.bin"/><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5" Type="http://schemas.openxmlformats.org/officeDocument/2006/relationships/ctrlProp" Target="../ctrlProps/ctrlProp139.xml"/><Relationship Id="rId10" Type="http://schemas.openxmlformats.org/officeDocument/2006/relationships/ctrlProp" Target="../ctrlProps/ctrlProp134.xml"/><Relationship Id="rId19" Type="http://schemas.openxmlformats.org/officeDocument/2006/relationships/ctrlProp" Target="../ctrlProps/ctrlProp143.xml"/><Relationship Id="rId4" Type="http://schemas.openxmlformats.org/officeDocument/2006/relationships/ctrlProp" Target="../ctrlProps/ctrlProp128.xml"/><Relationship Id="rId9" Type="http://schemas.openxmlformats.org/officeDocument/2006/relationships/ctrlProp" Target="../ctrlProps/ctrlProp133.xml"/><Relationship Id="rId14" Type="http://schemas.openxmlformats.org/officeDocument/2006/relationships/ctrlProp" Target="../ctrlProps/ctrlProp138.xml"/><Relationship Id="rId22"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vmlDrawing" Target="../drawings/vmlDrawing14.vml"/><Relationship Id="rId7" Type="http://schemas.openxmlformats.org/officeDocument/2006/relationships/ctrlProp" Target="../ctrlProps/ctrlProp149.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148.xml"/><Relationship Id="rId11" Type="http://schemas.openxmlformats.org/officeDocument/2006/relationships/ctrlProp" Target="../ctrlProps/ctrlProp153.xml"/><Relationship Id="rId5" Type="http://schemas.openxmlformats.org/officeDocument/2006/relationships/ctrlProp" Target="../ctrlProps/ctrlProp147.xml"/><Relationship Id="rId10" Type="http://schemas.openxmlformats.org/officeDocument/2006/relationships/ctrlProp" Target="../ctrlProps/ctrlProp152.xml"/><Relationship Id="rId4" Type="http://schemas.openxmlformats.org/officeDocument/2006/relationships/ctrlProp" Target="../ctrlProps/ctrlProp146.xml"/><Relationship Id="rId9" Type="http://schemas.openxmlformats.org/officeDocument/2006/relationships/ctrlProp" Target="../ctrlProps/ctrlProp15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8.xml"/><Relationship Id="rId13" Type="http://schemas.openxmlformats.org/officeDocument/2006/relationships/ctrlProp" Target="../ctrlProps/ctrlProp163.xml"/><Relationship Id="rId3" Type="http://schemas.openxmlformats.org/officeDocument/2006/relationships/vmlDrawing" Target="../drawings/vmlDrawing15.vml"/><Relationship Id="rId7" Type="http://schemas.openxmlformats.org/officeDocument/2006/relationships/ctrlProp" Target="../ctrlProps/ctrlProp157.xml"/><Relationship Id="rId12" Type="http://schemas.openxmlformats.org/officeDocument/2006/relationships/ctrlProp" Target="../ctrlProps/ctrlProp162.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156.xml"/><Relationship Id="rId11" Type="http://schemas.openxmlformats.org/officeDocument/2006/relationships/ctrlProp" Target="../ctrlProps/ctrlProp161.xml"/><Relationship Id="rId5" Type="http://schemas.openxmlformats.org/officeDocument/2006/relationships/ctrlProp" Target="../ctrlProps/ctrlProp155.xml"/><Relationship Id="rId10" Type="http://schemas.openxmlformats.org/officeDocument/2006/relationships/ctrlProp" Target="../ctrlProps/ctrlProp160.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9.xml"/><Relationship Id="rId13" Type="http://schemas.openxmlformats.org/officeDocument/2006/relationships/ctrlProp" Target="../ctrlProps/ctrlProp174.xml"/><Relationship Id="rId3" Type="http://schemas.openxmlformats.org/officeDocument/2006/relationships/vmlDrawing" Target="../drawings/vmlDrawing16.vml"/><Relationship Id="rId7" Type="http://schemas.openxmlformats.org/officeDocument/2006/relationships/ctrlProp" Target="../ctrlProps/ctrlProp168.xml"/><Relationship Id="rId12" Type="http://schemas.openxmlformats.org/officeDocument/2006/relationships/ctrlProp" Target="../ctrlProps/ctrlProp173.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167.xml"/><Relationship Id="rId11" Type="http://schemas.openxmlformats.org/officeDocument/2006/relationships/ctrlProp" Target="../ctrlProps/ctrlProp172.xml"/><Relationship Id="rId5" Type="http://schemas.openxmlformats.org/officeDocument/2006/relationships/ctrlProp" Target="../ctrlProps/ctrlProp166.xml"/><Relationship Id="rId15" Type="http://schemas.openxmlformats.org/officeDocument/2006/relationships/ctrlProp" Target="../ctrlProps/ctrlProp176.xml"/><Relationship Id="rId10" Type="http://schemas.openxmlformats.org/officeDocument/2006/relationships/ctrlProp" Target="../ctrlProps/ctrlProp171.xml"/><Relationship Id="rId4" Type="http://schemas.openxmlformats.org/officeDocument/2006/relationships/ctrlProp" Target="../ctrlProps/ctrlProp165.xml"/><Relationship Id="rId9" Type="http://schemas.openxmlformats.org/officeDocument/2006/relationships/ctrlProp" Target="../ctrlProps/ctrlProp170.xml"/><Relationship Id="rId14" Type="http://schemas.openxmlformats.org/officeDocument/2006/relationships/ctrlProp" Target="../ctrlProps/ctrlProp17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1.xml"/><Relationship Id="rId13" Type="http://schemas.openxmlformats.org/officeDocument/2006/relationships/ctrlProp" Target="../ctrlProps/ctrlProp186.xml"/><Relationship Id="rId3" Type="http://schemas.openxmlformats.org/officeDocument/2006/relationships/vmlDrawing" Target="../drawings/vmlDrawing17.vml"/><Relationship Id="rId7" Type="http://schemas.openxmlformats.org/officeDocument/2006/relationships/ctrlProp" Target="../ctrlProps/ctrlProp180.xml"/><Relationship Id="rId12" Type="http://schemas.openxmlformats.org/officeDocument/2006/relationships/ctrlProp" Target="../ctrlProps/ctrlProp185.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5" Type="http://schemas.openxmlformats.org/officeDocument/2006/relationships/ctrlProp" Target="../ctrlProps/ctrlProp188.xml"/><Relationship Id="rId10" Type="http://schemas.openxmlformats.org/officeDocument/2006/relationships/ctrlProp" Target="../ctrlProps/ctrlProp183.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trlProp" Target="../ctrlProps/ctrlProp18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191.xml"/><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6.xml"/><Relationship Id="rId3" Type="http://schemas.openxmlformats.org/officeDocument/2006/relationships/vmlDrawing" Target="../drawings/vmlDrawing19.vml"/><Relationship Id="rId7" Type="http://schemas.openxmlformats.org/officeDocument/2006/relationships/ctrlProp" Target="../ctrlProps/ctrlProp195.xml"/><Relationship Id="rId12" Type="http://schemas.openxmlformats.org/officeDocument/2006/relationships/ctrlProp" Target="../ctrlProps/ctrlProp200.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94.xml"/><Relationship Id="rId11" Type="http://schemas.openxmlformats.org/officeDocument/2006/relationships/ctrlProp" Target="../ctrlProps/ctrlProp199.xml"/><Relationship Id="rId5" Type="http://schemas.openxmlformats.org/officeDocument/2006/relationships/ctrlProp" Target="../ctrlProps/ctrlProp193.xml"/><Relationship Id="rId10" Type="http://schemas.openxmlformats.org/officeDocument/2006/relationships/ctrlProp" Target="../ctrlProps/ctrlProp198.xml"/><Relationship Id="rId4" Type="http://schemas.openxmlformats.org/officeDocument/2006/relationships/ctrlProp" Target="../ctrlProps/ctrlProp192.xml"/><Relationship Id="rId9" Type="http://schemas.openxmlformats.org/officeDocument/2006/relationships/ctrlProp" Target="../ctrlProps/ctrlProp197.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05.xml"/><Relationship Id="rId3" Type="http://schemas.openxmlformats.org/officeDocument/2006/relationships/vmlDrawing" Target="../drawings/vmlDrawing20.vml"/><Relationship Id="rId7" Type="http://schemas.openxmlformats.org/officeDocument/2006/relationships/ctrlProp" Target="../ctrlProps/ctrlProp204.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203.xml"/><Relationship Id="rId5" Type="http://schemas.openxmlformats.org/officeDocument/2006/relationships/ctrlProp" Target="../ctrlProps/ctrlProp202.xml"/><Relationship Id="rId10" Type="http://schemas.openxmlformats.org/officeDocument/2006/relationships/ctrlProp" Target="../ctrlProps/ctrlProp207.xml"/><Relationship Id="rId4" Type="http://schemas.openxmlformats.org/officeDocument/2006/relationships/ctrlProp" Target="../ctrlProps/ctrlProp201.xml"/><Relationship Id="rId9" Type="http://schemas.openxmlformats.org/officeDocument/2006/relationships/ctrlProp" Target="../ctrlProps/ctrlProp20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12.xml"/><Relationship Id="rId3" Type="http://schemas.openxmlformats.org/officeDocument/2006/relationships/vmlDrawing" Target="../drawings/vmlDrawing21.vml"/><Relationship Id="rId7" Type="http://schemas.openxmlformats.org/officeDocument/2006/relationships/ctrlProp" Target="../ctrlProps/ctrlProp211.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210.xml"/><Relationship Id="rId5" Type="http://schemas.openxmlformats.org/officeDocument/2006/relationships/ctrlProp" Target="../ctrlProps/ctrlProp209.xml"/><Relationship Id="rId10" Type="http://schemas.openxmlformats.org/officeDocument/2006/relationships/ctrlProp" Target="../ctrlProps/ctrlProp214.xml"/><Relationship Id="rId4" Type="http://schemas.openxmlformats.org/officeDocument/2006/relationships/ctrlProp" Target="../ctrlProps/ctrlProp208.xml"/><Relationship Id="rId9" Type="http://schemas.openxmlformats.org/officeDocument/2006/relationships/ctrlProp" Target="../ctrlProps/ctrlProp213.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19.xml"/><Relationship Id="rId13" Type="http://schemas.openxmlformats.org/officeDocument/2006/relationships/ctrlProp" Target="../ctrlProps/ctrlProp224.xml"/><Relationship Id="rId3" Type="http://schemas.openxmlformats.org/officeDocument/2006/relationships/vmlDrawing" Target="../drawings/vmlDrawing22.vml"/><Relationship Id="rId7" Type="http://schemas.openxmlformats.org/officeDocument/2006/relationships/ctrlProp" Target="../ctrlProps/ctrlProp218.xml"/><Relationship Id="rId12" Type="http://schemas.openxmlformats.org/officeDocument/2006/relationships/ctrlProp" Target="../ctrlProps/ctrlProp223.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217.xml"/><Relationship Id="rId11" Type="http://schemas.openxmlformats.org/officeDocument/2006/relationships/ctrlProp" Target="../ctrlProps/ctrlProp222.xml"/><Relationship Id="rId5" Type="http://schemas.openxmlformats.org/officeDocument/2006/relationships/ctrlProp" Target="../ctrlProps/ctrlProp216.xml"/><Relationship Id="rId10" Type="http://schemas.openxmlformats.org/officeDocument/2006/relationships/ctrlProp" Target="../ctrlProps/ctrlProp221.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0.xml"/><Relationship Id="rId13" Type="http://schemas.openxmlformats.org/officeDocument/2006/relationships/ctrlProp" Target="../ctrlProps/ctrlProp235.xml"/><Relationship Id="rId3" Type="http://schemas.openxmlformats.org/officeDocument/2006/relationships/vmlDrawing" Target="../drawings/vmlDrawing23.vml"/><Relationship Id="rId7" Type="http://schemas.openxmlformats.org/officeDocument/2006/relationships/ctrlProp" Target="../ctrlProps/ctrlProp229.xml"/><Relationship Id="rId12" Type="http://schemas.openxmlformats.org/officeDocument/2006/relationships/ctrlProp" Target="../ctrlProps/ctrlProp234.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228.xml"/><Relationship Id="rId11" Type="http://schemas.openxmlformats.org/officeDocument/2006/relationships/ctrlProp" Target="../ctrlProps/ctrlProp233.xml"/><Relationship Id="rId5" Type="http://schemas.openxmlformats.org/officeDocument/2006/relationships/ctrlProp" Target="../ctrlProps/ctrlProp227.xml"/><Relationship Id="rId10" Type="http://schemas.openxmlformats.org/officeDocument/2006/relationships/ctrlProp" Target="../ctrlProps/ctrlProp232.xml"/><Relationship Id="rId4" Type="http://schemas.openxmlformats.org/officeDocument/2006/relationships/ctrlProp" Target="../ctrlProps/ctrlProp226.xml"/><Relationship Id="rId9" Type="http://schemas.openxmlformats.org/officeDocument/2006/relationships/ctrlProp" Target="../ctrlProps/ctrlProp231.xml"/><Relationship Id="rId14" Type="http://schemas.openxmlformats.org/officeDocument/2006/relationships/ctrlProp" Target="../ctrlProps/ctrlProp23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41.xml"/><Relationship Id="rId3" Type="http://schemas.openxmlformats.org/officeDocument/2006/relationships/vmlDrawing" Target="../drawings/vmlDrawing24.vml"/><Relationship Id="rId7" Type="http://schemas.openxmlformats.org/officeDocument/2006/relationships/ctrlProp" Target="../ctrlProps/ctrlProp240.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239.xml"/><Relationship Id="rId11" Type="http://schemas.openxmlformats.org/officeDocument/2006/relationships/ctrlProp" Target="../ctrlProps/ctrlProp244.xml"/><Relationship Id="rId5" Type="http://schemas.openxmlformats.org/officeDocument/2006/relationships/ctrlProp" Target="../ctrlProps/ctrlProp238.xml"/><Relationship Id="rId10" Type="http://schemas.openxmlformats.org/officeDocument/2006/relationships/ctrlProp" Target="../ctrlProps/ctrlProp243.xml"/><Relationship Id="rId4" Type="http://schemas.openxmlformats.org/officeDocument/2006/relationships/ctrlProp" Target="../ctrlProps/ctrlProp237.xml"/><Relationship Id="rId9" Type="http://schemas.openxmlformats.org/officeDocument/2006/relationships/ctrlProp" Target="../ctrlProps/ctrlProp242.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49.xml"/><Relationship Id="rId3" Type="http://schemas.openxmlformats.org/officeDocument/2006/relationships/vmlDrawing" Target="../drawings/vmlDrawing25.vml"/><Relationship Id="rId7" Type="http://schemas.openxmlformats.org/officeDocument/2006/relationships/ctrlProp" Target="../ctrlProps/ctrlProp248.xml"/><Relationship Id="rId12" Type="http://schemas.openxmlformats.org/officeDocument/2006/relationships/ctrlProp" Target="../ctrlProps/ctrlProp253.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247.xml"/><Relationship Id="rId11" Type="http://schemas.openxmlformats.org/officeDocument/2006/relationships/ctrlProp" Target="../ctrlProps/ctrlProp252.xml"/><Relationship Id="rId5" Type="http://schemas.openxmlformats.org/officeDocument/2006/relationships/ctrlProp" Target="../ctrlProps/ctrlProp246.xml"/><Relationship Id="rId10" Type="http://schemas.openxmlformats.org/officeDocument/2006/relationships/ctrlProp" Target="../ctrlProps/ctrlProp251.xml"/><Relationship Id="rId4" Type="http://schemas.openxmlformats.org/officeDocument/2006/relationships/ctrlProp" Target="../ctrlProps/ctrlProp245.xml"/><Relationship Id="rId9" Type="http://schemas.openxmlformats.org/officeDocument/2006/relationships/ctrlProp" Target="../ctrlProps/ctrlProp25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258.xml"/><Relationship Id="rId13" Type="http://schemas.openxmlformats.org/officeDocument/2006/relationships/ctrlProp" Target="../ctrlProps/ctrlProp263.xml"/><Relationship Id="rId18" Type="http://schemas.openxmlformats.org/officeDocument/2006/relationships/ctrlProp" Target="../ctrlProps/ctrlProp268.xml"/><Relationship Id="rId3" Type="http://schemas.openxmlformats.org/officeDocument/2006/relationships/vmlDrawing" Target="../drawings/vmlDrawing26.vml"/><Relationship Id="rId7" Type="http://schemas.openxmlformats.org/officeDocument/2006/relationships/ctrlProp" Target="../ctrlProps/ctrlProp257.xml"/><Relationship Id="rId12" Type="http://schemas.openxmlformats.org/officeDocument/2006/relationships/ctrlProp" Target="../ctrlProps/ctrlProp262.xml"/><Relationship Id="rId17" Type="http://schemas.openxmlformats.org/officeDocument/2006/relationships/ctrlProp" Target="../ctrlProps/ctrlProp267.xml"/><Relationship Id="rId2" Type="http://schemas.openxmlformats.org/officeDocument/2006/relationships/drawing" Target="../drawings/drawing27.xml"/><Relationship Id="rId16" Type="http://schemas.openxmlformats.org/officeDocument/2006/relationships/ctrlProp" Target="../ctrlProps/ctrlProp266.xml"/><Relationship Id="rId20" Type="http://schemas.openxmlformats.org/officeDocument/2006/relationships/ctrlProp" Target="../ctrlProps/ctrlProp270.xml"/><Relationship Id="rId1" Type="http://schemas.openxmlformats.org/officeDocument/2006/relationships/printerSettings" Target="../printerSettings/printerSettings25.bin"/><Relationship Id="rId6" Type="http://schemas.openxmlformats.org/officeDocument/2006/relationships/ctrlProp" Target="../ctrlProps/ctrlProp256.xml"/><Relationship Id="rId11" Type="http://schemas.openxmlformats.org/officeDocument/2006/relationships/ctrlProp" Target="../ctrlProps/ctrlProp261.xml"/><Relationship Id="rId5" Type="http://schemas.openxmlformats.org/officeDocument/2006/relationships/ctrlProp" Target="../ctrlProps/ctrlProp255.xml"/><Relationship Id="rId15" Type="http://schemas.openxmlformats.org/officeDocument/2006/relationships/ctrlProp" Target="../ctrlProps/ctrlProp265.xml"/><Relationship Id="rId10" Type="http://schemas.openxmlformats.org/officeDocument/2006/relationships/ctrlProp" Target="../ctrlProps/ctrlProp260.xml"/><Relationship Id="rId19" Type="http://schemas.openxmlformats.org/officeDocument/2006/relationships/ctrlProp" Target="../ctrlProps/ctrlProp269.xml"/><Relationship Id="rId4" Type="http://schemas.openxmlformats.org/officeDocument/2006/relationships/ctrlProp" Target="../ctrlProps/ctrlProp254.xml"/><Relationship Id="rId9" Type="http://schemas.openxmlformats.org/officeDocument/2006/relationships/ctrlProp" Target="../ctrlProps/ctrlProp259.xml"/><Relationship Id="rId14" Type="http://schemas.openxmlformats.org/officeDocument/2006/relationships/ctrlProp" Target="../ctrlProps/ctrlProp264.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75.xml"/><Relationship Id="rId13" Type="http://schemas.openxmlformats.org/officeDocument/2006/relationships/ctrlProp" Target="../ctrlProps/ctrlProp280.xml"/><Relationship Id="rId3" Type="http://schemas.openxmlformats.org/officeDocument/2006/relationships/vmlDrawing" Target="../drawings/vmlDrawing27.vml"/><Relationship Id="rId7" Type="http://schemas.openxmlformats.org/officeDocument/2006/relationships/ctrlProp" Target="../ctrlProps/ctrlProp274.xml"/><Relationship Id="rId12" Type="http://schemas.openxmlformats.org/officeDocument/2006/relationships/ctrlProp" Target="../ctrlProps/ctrlProp279.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273.xml"/><Relationship Id="rId11" Type="http://schemas.openxmlformats.org/officeDocument/2006/relationships/ctrlProp" Target="../ctrlProps/ctrlProp278.xml"/><Relationship Id="rId5" Type="http://schemas.openxmlformats.org/officeDocument/2006/relationships/ctrlProp" Target="../ctrlProps/ctrlProp272.xml"/><Relationship Id="rId10" Type="http://schemas.openxmlformats.org/officeDocument/2006/relationships/ctrlProp" Target="../ctrlProps/ctrlProp277.xml"/><Relationship Id="rId4" Type="http://schemas.openxmlformats.org/officeDocument/2006/relationships/ctrlProp" Target="../ctrlProps/ctrlProp271.xml"/><Relationship Id="rId9" Type="http://schemas.openxmlformats.org/officeDocument/2006/relationships/ctrlProp" Target="../ctrlProps/ctrlProp276.xml"/><Relationship Id="rId14" Type="http://schemas.openxmlformats.org/officeDocument/2006/relationships/ctrlProp" Target="../ctrlProps/ctrlProp28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1CF95-4B20-4278-9DDD-4A4FDF9CD30A}">
  <sheetPr codeName="Sheet1"/>
  <dimension ref="A1:S27"/>
  <sheetViews>
    <sheetView showGridLines="0" zoomScale="115" zoomScaleNormal="115" workbookViewId="0">
      <selection activeCell="D5" sqref="D5"/>
    </sheetView>
  </sheetViews>
  <sheetFormatPr defaultColWidth="0" defaultRowHeight="13.5"/>
  <cols>
    <col min="1" max="1" width="1.7109375" customWidth="1"/>
    <col min="2" max="2" width="5.7109375" bestFit="1" customWidth="1"/>
    <col min="3" max="3" width="21.85546875" bestFit="1" customWidth="1"/>
    <col min="4" max="4" width="39.85546875" customWidth="1"/>
    <col min="5" max="5" width="13.5703125" customWidth="1"/>
    <col min="6" max="6" width="17.7109375" customWidth="1"/>
    <col min="7" max="7" width="7.7109375" customWidth="1"/>
    <col min="8" max="8" width="9.140625" customWidth="1"/>
    <col min="9" max="9" width="11" customWidth="1"/>
    <col min="10" max="16" width="9.140625" customWidth="1"/>
    <col min="17" max="18" width="9.140625" hidden="1" customWidth="1"/>
    <col min="19" max="19" width="40.7109375" hidden="1" customWidth="1"/>
    <col min="20" max="16384" width="9.140625" hidden="1"/>
  </cols>
  <sheetData>
    <row r="1" spans="2:19">
      <c r="S1" t="s">
        <v>197</v>
      </c>
    </row>
    <row r="2" spans="2:19">
      <c r="S2" t="s">
        <v>272</v>
      </c>
    </row>
    <row r="3" spans="2:19">
      <c r="S3" t="s">
        <v>273</v>
      </c>
    </row>
    <row r="4" spans="2:19" ht="17.25">
      <c r="B4" s="49" t="s">
        <v>131</v>
      </c>
      <c r="C4" s="50" t="s">
        <v>198</v>
      </c>
      <c r="D4" s="50" t="s">
        <v>197</v>
      </c>
      <c r="E4" s="50" t="s">
        <v>195</v>
      </c>
      <c r="F4" s="50" t="s">
        <v>196</v>
      </c>
      <c r="G4" s="88" t="s">
        <v>420</v>
      </c>
      <c r="S4" t="s">
        <v>671</v>
      </c>
    </row>
    <row r="5" spans="2:19" ht="16.5">
      <c r="B5" s="51">
        <v>1</v>
      </c>
      <c r="C5" s="70"/>
      <c r="D5" s="70" t="s">
        <v>927</v>
      </c>
      <c r="E5" s="70"/>
      <c r="F5" s="89"/>
      <c r="G5" s="90"/>
      <c r="S5" t="s">
        <v>275</v>
      </c>
    </row>
    <row r="6" spans="2:19" ht="16.5">
      <c r="B6" s="51">
        <v>2</v>
      </c>
      <c r="C6" s="70"/>
      <c r="D6" s="70"/>
      <c r="E6" s="70"/>
      <c r="F6" s="89"/>
      <c r="G6" s="90" t="b">
        <v>0</v>
      </c>
      <c r="S6" t="s">
        <v>276</v>
      </c>
    </row>
    <row r="7" spans="2:19" ht="16.5">
      <c r="B7" s="51">
        <v>3</v>
      </c>
      <c r="C7" s="70"/>
      <c r="D7" s="70"/>
      <c r="E7" s="70"/>
      <c r="F7" s="89"/>
      <c r="G7" s="90" t="b">
        <v>0</v>
      </c>
      <c r="S7" t="s">
        <v>296</v>
      </c>
    </row>
    <row r="8" spans="2:19" ht="16.5">
      <c r="B8" s="51">
        <v>4</v>
      </c>
      <c r="C8" s="70"/>
      <c r="D8" s="70"/>
      <c r="E8" s="70"/>
      <c r="F8" s="89"/>
      <c r="G8" s="90" t="b">
        <v>0</v>
      </c>
      <c r="S8" t="s">
        <v>274</v>
      </c>
    </row>
    <row r="9" spans="2:19" ht="16.5">
      <c r="B9" s="51">
        <v>5</v>
      </c>
      <c r="C9" s="70"/>
      <c r="D9" s="70"/>
      <c r="E9" s="70"/>
      <c r="F9" s="89"/>
      <c r="G9" s="90" t="b">
        <v>0</v>
      </c>
      <c r="S9" t="s">
        <v>291</v>
      </c>
    </row>
    <row r="10" spans="2:19" ht="16.5">
      <c r="B10" s="51">
        <v>6</v>
      </c>
      <c r="C10" s="70"/>
      <c r="D10" s="70"/>
      <c r="E10" s="70"/>
      <c r="F10" s="89"/>
      <c r="G10" s="90" t="b">
        <v>0</v>
      </c>
      <c r="S10" t="s">
        <v>324</v>
      </c>
    </row>
    <row r="11" spans="2:19" ht="16.5">
      <c r="B11" s="51">
        <v>7</v>
      </c>
      <c r="C11" s="70"/>
      <c r="D11" s="70"/>
      <c r="E11" s="70"/>
      <c r="F11" s="89"/>
      <c r="G11" s="90" t="b">
        <v>0</v>
      </c>
      <c r="S11" t="s">
        <v>1111</v>
      </c>
    </row>
    <row r="12" spans="2:19" ht="16.5">
      <c r="B12" s="51">
        <v>8</v>
      </c>
      <c r="C12" s="70"/>
      <c r="D12" s="70"/>
      <c r="E12" s="70"/>
      <c r="F12" s="89"/>
      <c r="G12" s="90" t="b">
        <v>0</v>
      </c>
      <c r="S12" t="s">
        <v>421</v>
      </c>
    </row>
    <row r="13" spans="2:19" ht="16.5">
      <c r="B13" s="51">
        <v>9</v>
      </c>
      <c r="C13" s="70"/>
      <c r="D13" s="70"/>
      <c r="E13" s="70"/>
      <c r="F13" s="89"/>
      <c r="G13" s="90" t="b">
        <v>0</v>
      </c>
      <c r="S13" t="s">
        <v>456</v>
      </c>
    </row>
    <row r="14" spans="2:19">
      <c r="B14" s="31"/>
      <c r="C14" s="31"/>
      <c r="D14" s="31"/>
      <c r="E14" s="31"/>
      <c r="F14" s="31"/>
      <c r="S14" t="s">
        <v>459</v>
      </c>
    </row>
    <row r="15" spans="2:19">
      <c r="S15" t="s">
        <v>739</v>
      </c>
    </row>
    <row r="16" spans="2:19">
      <c r="S16" t="s">
        <v>891</v>
      </c>
    </row>
    <row r="17" spans="9:19">
      <c r="I17" s="29"/>
      <c r="S17" t="s">
        <v>893</v>
      </c>
    </row>
    <row r="18" spans="9:19">
      <c r="I18" s="82"/>
      <c r="J18" s="82"/>
      <c r="K18" s="82"/>
      <c r="P18" s="31"/>
      <c r="S18" t="s">
        <v>741</v>
      </c>
    </row>
    <row r="19" spans="9:19">
      <c r="I19" s="82"/>
      <c r="J19" s="82"/>
      <c r="K19" s="82"/>
      <c r="P19" s="31"/>
      <c r="S19" t="s">
        <v>436</v>
      </c>
    </row>
    <row r="20" spans="9:19">
      <c r="I20" s="82"/>
      <c r="J20" s="82"/>
      <c r="K20" s="82"/>
      <c r="S20" t="s">
        <v>937</v>
      </c>
    </row>
    <row r="21" spans="9:19">
      <c r="I21" s="82"/>
      <c r="J21" s="82"/>
      <c r="K21" s="82"/>
      <c r="S21" t="s">
        <v>739</v>
      </c>
    </row>
    <row r="22" spans="9:19">
      <c r="I22" s="82"/>
      <c r="J22" s="82"/>
      <c r="K22" s="82"/>
      <c r="S22" t="s">
        <v>891</v>
      </c>
    </row>
    <row r="23" spans="9:19">
      <c r="I23" s="82"/>
      <c r="J23" s="82"/>
      <c r="K23" s="82"/>
      <c r="S23" t="s">
        <v>893</v>
      </c>
    </row>
    <row r="24" spans="9:19">
      <c r="I24" s="82"/>
      <c r="J24" s="82"/>
      <c r="K24" s="82"/>
      <c r="S24" t="s">
        <v>928</v>
      </c>
    </row>
    <row r="25" spans="9:19">
      <c r="I25" s="82"/>
      <c r="J25" s="82"/>
      <c r="K25" s="82"/>
    </row>
    <row r="26" spans="9:19">
      <c r="I26" s="82"/>
      <c r="J26" s="82"/>
      <c r="K26" s="82"/>
    </row>
    <row r="27" spans="9:19">
      <c r="I27" s="82"/>
      <c r="J27" s="82"/>
      <c r="K27" s="82"/>
    </row>
  </sheetData>
  <phoneticPr fontId="3" type="noConversion"/>
  <dataValidations count="3">
    <dataValidation type="list" allowBlank="1" showInputMessage="1" showErrorMessage="1" sqref="D5:D13" xr:uid="{DADF550E-0766-43F6-81BD-3FAD434AB277}">
      <formula1>OFFSET($S$1, 1, 0, COUNTA(S:S)-1, 1)</formula1>
    </dataValidation>
    <dataValidation type="list" allowBlank="1" showInputMessage="1" showErrorMessage="1" sqref="D14" xr:uid="{46DC7547-BFC6-4EC6-9ED2-53C8703CACCC}">
      <formula1>"KS C 9832 KS C 9835,KS C 9814-1 KS C 9814-2,KS X 3124 KS X 3125,KS X 3124 KS X 3126,KS X 3124 KS X 3129,KS X 3124 KS X 3125 KS X 3126,KS X 3124 KS X 3126 KS X 3129,KS X 3124 3125 3126 3129,KS C IEC 60255-26,KS C 9610-6-4 KS C 9610-6-2"</formula1>
    </dataValidation>
    <dataValidation type="list" allowBlank="1" showInputMessage="1" showErrorMessage="1" sqref="F5" xr:uid="{33B7F513-5FBB-49AC-AA71-DD1598535CDC}">
      <formula1>"Full Test,Basic Test,제품군 1,제품군 2,제품군 2 / 3,제품군 3,제품군 4,제품군 3 / 4,제품군 5,DCPE"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6</xdr:col>
                    <xdr:colOff>142875</xdr:colOff>
                    <xdr:row>4</xdr:row>
                    <xdr:rowOff>9525</xdr:rowOff>
                  </from>
                  <to>
                    <xdr:col>6</xdr:col>
                    <xdr:colOff>371475</xdr:colOff>
                    <xdr:row>4</xdr:row>
                    <xdr:rowOff>200025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6</xdr:col>
                    <xdr:colOff>142875</xdr:colOff>
                    <xdr:row>5</xdr:row>
                    <xdr:rowOff>9525</xdr:rowOff>
                  </from>
                  <to>
                    <xdr:col>6</xdr:col>
                    <xdr:colOff>371475</xdr:colOff>
                    <xdr:row>5</xdr:row>
                    <xdr:rowOff>200025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6</xdr:col>
                    <xdr:colOff>142875</xdr:colOff>
                    <xdr:row>6</xdr:row>
                    <xdr:rowOff>9525</xdr:rowOff>
                  </from>
                  <to>
                    <xdr:col>6</xdr:col>
                    <xdr:colOff>371475</xdr:colOff>
                    <xdr:row>6</xdr:row>
                    <xdr:rowOff>200025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6</xdr:col>
                    <xdr:colOff>142875</xdr:colOff>
                    <xdr:row>7</xdr:row>
                    <xdr:rowOff>9525</xdr:rowOff>
                  </from>
                  <to>
                    <xdr:col>6</xdr:col>
                    <xdr:colOff>371475</xdr:colOff>
                    <xdr:row>7</xdr:row>
                    <xdr:rowOff>200025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6</xdr:col>
                    <xdr:colOff>142875</xdr:colOff>
                    <xdr:row>8</xdr:row>
                    <xdr:rowOff>9525</xdr:rowOff>
                  </from>
                  <to>
                    <xdr:col>6</xdr:col>
                    <xdr:colOff>371475</xdr:colOff>
                    <xdr:row>8</xdr:row>
                    <xdr:rowOff>200025</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6</xdr:col>
                    <xdr:colOff>142875</xdr:colOff>
                    <xdr:row>9</xdr:row>
                    <xdr:rowOff>9525</xdr:rowOff>
                  </from>
                  <to>
                    <xdr:col>6</xdr:col>
                    <xdr:colOff>371475</xdr:colOff>
                    <xdr:row>9</xdr:row>
                    <xdr:rowOff>200025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6</xdr:col>
                    <xdr:colOff>142875</xdr:colOff>
                    <xdr:row>10</xdr:row>
                    <xdr:rowOff>9525</xdr:rowOff>
                  </from>
                  <to>
                    <xdr:col>6</xdr:col>
                    <xdr:colOff>371475</xdr:colOff>
                    <xdr:row>10</xdr:row>
                    <xdr:rowOff>200025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6</xdr:col>
                    <xdr:colOff>142875</xdr:colOff>
                    <xdr:row>11</xdr:row>
                    <xdr:rowOff>9525</xdr:rowOff>
                  </from>
                  <to>
                    <xdr:col>6</xdr:col>
                    <xdr:colOff>371475</xdr:colOff>
                    <xdr:row>11</xdr:row>
                    <xdr:rowOff>200025</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6</xdr:col>
                    <xdr:colOff>142875</xdr:colOff>
                    <xdr:row>12</xdr:row>
                    <xdr:rowOff>9525</xdr:rowOff>
                  </from>
                  <to>
                    <xdr:col>6</xdr:col>
                    <xdr:colOff>371475</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99A90E8-0083-4D1D-9BDC-3DE6B1A6035F}">
          <x14:formula1>
            <xm:f>DB!$H$1:$L$1</xm:f>
          </x14:formula1>
          <xm:sqref>E5:E13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AF28-3361-49E2-959C-7D76BA8D63DF}">
  <sheetPr codeName="Sheet2"/>
  <dimension ref="A1:S26"/>
  <sheetViews>
    <sheetView showGridLines="0" zoomScale="130" zoomScaleNormal="130" workbookViewId="0">
      <selection activeCell="C5" sqref="C5:L24"/>
    </sheetView>
  </sheetViews>
  <sheetFormatPr defaultColWidth="0" defaultRowHeight="13.5" zeroHeight="1"/>
  <cols>
    <col min="1" max="1" width="1.7109375" customWidth="1"/>
    <col min="2" max="2" width="0.42578125" customWidth="1"/>
    <col min="3" max="12" width="10.7109375" customWidth="1"/>
    <col min="13" max="13" width="0.42578125" customWidth="1"/>
    <col min="14" max="14" width="1.7109375" customWidth="1"/>
    <col min="15" max="19" width="9.140625" customWidth="1"/>
    <col min="20" max="16384" width="9.140625" hidden="1"/>
  </cols>
  <sheetData>
    <row r="1" spans="3:18">
      <c r="C1" s="238"/>
      <c r="D1" s="238"/>
      <c r="E1" s="238"/>
      <c r="F1" s="238"/>
      <c r="G1" s="238"/>
      <c r="H1" s="238"/>
      <c r="I1" s="238"/>
      <c r="J1" s="238"/>
      <c r="K1" s="238"/>
      <c r="L1" s="238"/>
    </row>
    <row r="2" spans="3:18">
      <c r="C2" s="238"/>
      <c r="D2" s="238"/>
      <c r="E2" s="238"/>
      <c r="F2" s="238"/>
      <c r="G2" s="238"/>
      <c r="H2" s="238"/>
      <c r="I2" s="238"/>
      <c r="J2" s="238"/>
      <c r="K2" s="238"/>
      <c r="L2" s="238"/>
    </row>
    <row r="3" spans="3:18">
      <c r="C3" s="238"/>
      <c r="D3" s="238"/>
      <c r="E3" s="238"/>
      <c r="F3" s="238"/>
      <c r="G3" s="238"/>
      <c r="H3" s="238"/>
      <c r="I3" s="238"/>
      <c r="J3" s="238"/>
      <c r="K3" s="238"/>
      <c r="L3" s="238"/>
      <c r="O3" s="47"/>
    </row>
    <row r="4" spans="3:18" ht="2.1" customHeight="1"/>
    <row r="5" spans="3:18">
      <c r="C5" s="234"/>
      <c r="D5" s="235"/>
      <c r="E5" s="235"/>
      <c r="F5" s="235"/>
      <c r="G5" s="235"/>
      <c r="H5" s="235"/>
      <c r="I5" s="235"/>
      <c r="J5" s="235"/>
      <c r="K5" s="235"/>
      <c r="L5" s="236"/>
      <c r="O5" s="46" t="s">
        <v>183</v>
      </c>
    </row>
    <row r="6" spans="3:18">
      <c r="C6" s="237"/>
      <c r="D6" s="238"/>
      <c r="E6" s="238"/>
      <c r="F6" s="238"/>
      <c r="G6" s="238"/>
      <c r="H6" s="238"/>
      <c r="I6" s="238"/>
      <c r="J6" s="238"/>
      <c r="K6" s="238"/>
      <c r="L6" s="239"/>
    </row>
    <row r="7" spans="3:18">
      <c r="C7" s="237"/>
      <c r="D7" s="238"/>
      <c r="E7" s="238"/>
      <c r="F7" s="238"/>
      <c r="G7" s="238"/>
      <c r="H7" s="238"/>
      <c r="I7" s="238"/>
      <c r="J7" s="238"/>
      <c r="K7" s="238"/>
      <c r="L7" s="239"/>
      <c r="O7" s="46" t="s">
        <v>181</v>
      </c>
      <c r="P7" s="243"/>
      <c r="Q7" s="244"/>
      <c r="R7" s="245"/>
    </row>
    <row r="8" spans="3:18">
      <c r="C8" s="237"/>
      <c r="D8" s="238"/>
      <c r="E8" s="238"/>
      <c r="F8" s="238"/>
      <c r="G8" s="238"/>
      <c r="H8" s="238"/>
      <c r="I8" s="238"/>
      <c r="J8" s="238"/>
      <c r="K8" s="238"/>
      <c r="L8" s="239"/>
      <c r="O8" s="45"/>
    </row>
    <row r="9" spans="3:18">
      <c r="C9" s="237"/>
      <c r="D9" s="238"/>
      <c r="E9" s="238"/>
      <c r="F9" s="238"/>
      <c r="G9" s="238"/>
      <c r="H9" s="238"/>
      <c r="I9" s="238"/>
      <c r="J9" s="238"/>
      <c r="K9" s="238"/>
      <c r="L9" s="239"/>
      <c r="O9" s="46" t="s">
        <v>182</v>
      </c>
      <c r="P9" s="243"/>
      <c r="Q9" s="244"/>
      <c r="R9" s="245"/>
    </row>
    <row r="10" spans="3:18">
      <c r="C10" s="237"/>
      <c r="D10" s="238"/>
      <c r="E10" s="238"/>
      <c r="F10" s="238"/>
      <c r="G10" s="238"/>
      <c r="H10" s="238"/>
      <c r="I10" s="238"/>
      <c r="J10" s="238"/>
      <c r="K10" s="238"/>
      <c r="L10" s="239"/>
    </row>
    <row r="11" spans="3:18">
      <c r="C11" s="237"/>
      <c r="D11" s="238"/>
      <c r="E11" s="238"/>
      <c r="F11" s="238"/>
      <c r="G11" s="238"/>
      <c r="H11" s="238"/>
      <c r="I11" s="238"/>
      <c r="J11" s="238"/>
      <c r="K11" s="238"/>
      <c r="L11" s="239"/>
    </row>
    <row r="12" spans="3:18">
      <c r="C12" s="237"/>
      <c r="D12" s="238"/>
      <c r="E12" s="238"/>
      <c r="F12" s="238"/>
      <c r="G12" s="238"/>
      <c r="H12" s="238"/>
      <c r="I12" s="238"/>
      <c r="J12" s="238"/>
      <c r="K12" s="238"/>
      <c r="L12" s="239"/>
    </row>
    <row r="13" spans="3:18">
      <c r="C13" s="237"/>
      <c r="D13" s="238"/>
      <c r="E13" s="238"/>
      <c r="F13" s="238"/>
      <c r="G13" s="238"/>
      <c r="H13" s="238"/>
      <c r="I13" s="238"/>
      <c r="J13" s="238"/>
      <c r="K13" s="238"/>
      <c r="L13" s="239"/>
    </row>
    <row r="14" spans="3:18">
      <c r="C14" s="237"/>
      <c r="D14" s="238"/>
      <c r="E14" s="238"/>
      <c r="F14" s="238"/>
      <c r="G14" s="238"/>
      <c r="H14" s="238"/>
      <c r="I14" s="238"/>
      <c r="J14" s="238"/>
      <c r="K14" s="238"/>
      <c r="L14" s="239"/>
    </row>
    <row r="15" spans="3:18">
      <c r="C15" s="237"/>
      <c r="D15" s="238"/>
      <c r="E15" s="238"/>
      <c r="F15" s="238"/>
      <c r="G15" s="238"/>
      <c r="H15" s="238"/>
      <c r="I15" s="238"/>
      <c r="J15" s="238"/>
      <c r="K15" s="238"/>
      <c r="L15" s="239"/>
    </row>
    <row r="16" spans="3:18">
      <c r="C16" s="237"/>
      <c r="D16" s="238"/>
      <c r="E16" s="238"/>
      <c r="F16" s="238"/>
      <c r="G16" s="238"/>
      <c r="H16" s="238"/>
      <c r="I16" s="238"/>
      <c r="J16" s="238"/>
      <c r="K16" s="238"/>
      <c r="L16" s="239"/>
    </row>
    <row r="17" spans="3:12">
      <c r="C17" s="237"/>
      <c r="D17" s="238"/>
      <c r="E17" s="238"/>
      <c r="F17" s="238"/>
      <c r="G17" s="238"/>
      <c r="H17" s="238"/>
      <c r="I17" s="238"/>
      <c r="J17" s="238"/>
      <c r="K17" s="238"/>
      <c r="L17" s="239"/>
    </row>
    <row r="18" spans="3:12">
      <c r="C18" s="237"/>
      <c r="D18" s="238"/>
      <c r="E18" s="238"/>
      <c r="F18" s="238"/>
      <c r="G18" s="238"/>
      <c r="H18" s="238"/>
      <c r="I18" s="238"/>
      <c r="J18" s="238"/>
      <c r="K18" s="238"/>
      <c r="L18" s="239"/>
    </row>
    <row r="19" spans="3:12">
      <c r="C19" s="237"/>
      <c r="D19" s="238"/>
      <c r="E19" s="238"/>
      <c r="F19" s="238"/>
      <c r="G19" s="238"/>
      <c r="H19" s="238"/>
      <c r="I19" s="238"/>
      <c r="J19" s="238"/>
      <c r="K19" s="238"/>
      <c r="L19" s="239"/>
    </row>
    <row r="20" spans="3:12">
      <c r="C20" s="237"/>
      <c r="D20" s="238"/>
      <c r="E20" s="238"/>
      <c r="F20" s="238"/>
      <c r="G20" s="238"/>
      <c r="H20" s="238"/>
      <c r="I20" s="238"/>
      <c r="J20" s="238"/>
      <c r="K20" s="238"/>
      <c r="L20" s="239"/>
    </row>
    <row r="21" spans="3:12">
      <c r="C21" s="237"/>
      <c r="D21" s="238"/>
      <c r="E21" s="238"/>
      <c r="F21" s="238"/>
      <c r="G21" s="238"/>
      <c r="H21" s="238"/>
      <c r="I21" s="238"/>
      <c r="J21" s="238"/>
      <c r="K21" s="238"/>
      <c r="L21" s="239"/>
    </row>
    <row r="22" spans="3:12">
      <c r="C22" s="237"/>
      <c r="D22" s="238"/>
      <c r="E22" s="238"/>
      <c r="F22" s="238"/>
      <c r="G22" s="238"/>
      <c r="H22" s="238"/>
      <c r="I22" s="238"/>
      <c r="J22" s="238"/>
      <c r="K22" s="238"/>
      <c r="L22" s="239"/>
    </row>
    <row r="23" spans="3:12">
      <c r="C23" s="237"/>
      <c r="D23" s="238"/>
      <c r="E23" s="238"/>
      <c r="F23" s="238"/>
      <c r="G23" s="238"/>
      <c r="H23" s="238"/>
      <c r="I23" s="238"/>
      <c r="J23" s="238"/>
      <c r="K23" s="238"/>
      <c r="L23" s="239"/>
    </row>
    <row r="24" spans="3:12">
      <c r="C24" s="240"/>
      <c r="D24" s="241"/>
      <c r="E24" s="241"/>
      <c r="F24" s="241"/>
      <c r="G24" s="241"/>
      <c r="H24" s="241"/>
      <c r="I24" s="241"/>
      <c r="J24" s="241"/>
      <c r="K24" s="241"/>
      <c r="L24" s="242"/>
    </row>
    <row r="25" spans="3:12" ht="2.1" customHeight="1"/>
    <row r="26" spans="3:12"/>
  </sheetData>
  <sheetProtection selectLockedCells="1" pivotTables="0"/>
  <mergeCells count="4">
    <mergeCell ref="C5:L24"/>
    <mergeCell ref="P7:R7"/>
    <mergeCell ref="P9:R9"/>
    <mergeCell ref="C1:L3"/>
  </mergeCells>
  <phoneticPr fontId="3" type="noConversion"/>
  <pageMargins left="0.7" right="0.7" top="0.75" bottom="0.75" header="0.3" footer="0.3"/>
  <drawing r:id="rId1"/>
  <legacyDrawing r:id="rId2"/>
  <controls>
    <mc:AlternateContent xmlns:mc="http://schemas.openxmlformats.org/markup-compatibility/2006">
      <mc:Choice Requires="x14">
        <control shapeId="4098" r:id="rId3" name="Preset_Index">
          <controlPr defaultSize="0" autoLine="0" autoPict="0" r:id="rId4">
            <anchor moveWithCells="1">
              <from>
                <xdr:col>15</xdr:col>
                <xdr:colOff>0</xdr:colOff>
                <xdr:row>4</xdr:row>
                <xdr:rowOff>0</xdr:rowOff>
              </from>
              <to>
                <xdr:col>18</xdr:col>
                <xdr:colOff>0</xdr:colOff>
                <xdr:row>5</xdr:row>
                <xdr:rowOff>38100</xdr:rowOff>
              </to>
            </anchor>
          </controlPr>
        </control>
      </mc:Choice>
      <mc:Fallback>
        <control shapeId="4098" r:id="rId3" name="Preset_Index"/>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BB3B7-BB61-4C13-AECF-AFEAD94C9652}">
  <sheetPr codeName="Sheet3"/>
  <dimension ref="A1:C11"/>
  <sheetViews>
    <sheetView workbookViewId="0">
      <selection activeCell="F20" sqref="F20"/>
    </sheetView>
  </sheetViews>
  <sheetFormatPr defaultRowHeight="13.5"/>
  <sheetData>
    <row r="1" spans="1:3">
      <c r="A1" t="s">
        <v>189</v>
      </c>
      <c r="B1" t="s">
        <v>190</v>
      </c>
      <c r="C1" t="s">
        <v>191</v>
      </c>
    </row>
    <row r="2" spans="1:3">
      <c r="A2" t="s">
        <v>192</v>
      </c>
      <c r="B2" t="s">
        <v>193</v>
      </c>
      <c r="C2" t="s">
        <v>193</v>
      </c>
    </row>
    <row r="3" spans="1:3">
      <c r="A3" t="s">
        <v>359</v>
      </c>
      <c r="B3" t="s">
        <v>360</v>
      </c>
      <c r="C3" t="s">
        <v>291</v>
      </c>
    </row>
    <row r="4" spans="1:3">
      <c r="A4" t="s">
        <v>383</v>
      </c>
      <c r="B4" t="s">
        <v>386</v>
      </c>
      <c r="C4" t="s">
        <v>387</v>
      </c>
    </row>
    <row r="5" spans="1:3">
      <c r="A5" t="s">
        <v>385</v>
      </c>
      <c r="B5" t="s">
        <v>384</v>
      </c>
      <c r="C5" t="s">
        <v>273</v>
      </c>
    </row>
    <row r="6" spans="1:3">
      <c r="A6" t="s">
        <v>388</v>
      </c>
      <c r="B6" t="s">
        <v>389</v>
      </c>
      <c r="C6" t="s">
        <v>390</v>
      </c>
    </row>
    <row r="7" spans="1:3">
      <c r="A7" t="s">
        <v>418</v>
      </c>
      <c r="B7" t="s">
        <v>389</v>
      </c>
      <c r="C7" t="s">
        <v>419</v>
      </c>
    </row>
    <row r="8" spans="1:3">
      <c r="A8" t="s">
        <v>423</v>
      </c>
      <c r="B8" t="s">
        <v>389</v>
      </c>
      <c r="C8" t="s">
        <v>424</v>
      </c>
    </row>
    <row r="9" spans="1:3">
      <c r="A9" t="s">
        <v>426</v>
      </c>
      <c r="B9" t="s">
        <v>427</v>
      </c>
      <c r="C9" t="s">
        <v>422</v>
      </c>
    </row>
    <row r="10" spans="1:3">
      <c r="A10" t="s">
        <v>428</v>
      </c>
      <c r="B10" t="s">
        <v>429</v>
      </c>
      <c r="C10" t="s">
        <v>430</v>
      </c>
    </row>
    <row r="11" spans="1:3">
      <c r="A11" t="s">
        <v>431</v>
      </c>
      <c r="B11" t="s">
        <v>389</v>
      </c>
      <c r="C11" t="s">
        <v>424</v>
      </c>
    </row>
  </sheetData>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6CA92-3E46-40AA-B536-8E0DB7D797AF}">
  <sheetPr codeName="Sheet24"/>
  <dimension ref="A1:S22"/>
  <sheetViews>
    <sheetView zoomScaleNormal="100" workbookViewId="0">
      <selection activeCell="G2" sqref="G2:L22"/>
    </sheetView>
  </sheetViews>
  <sheetFormatPr defaultRowHeight="13.5"/>
  <cols>
    <col min="1" max="1" width="11.140625" bestFit="1" customWidth="1"/>
    <col min="2" max="2" width="15.85546875" bestFit="1" customWidth="1"/>
    <col min="4" max="4" width="8.7109375" bestFit="1" customWidth="1"/>
    <col min="5" max="5" width="17.7109375" bestFit="1" customWidth="1"/>
    <col min="12" max="12" width="11.140625" bestFit="1" customWidth="1"/>
    <col min="13" max="13" width="2.42578125" customWidth="1"/>
    <col min="16" max="16" width="11.28515625" bestFit="1" customWidth="1"/>
    <col min="17" max="17" width="11.42578125" bestFit="1" customWidth="1"/>
    <col min="19" max="19" width="11.140625" bestFit="1" customWidth="1"/>
  </cols>
  <sheetData>
    <row r="1" spans="1:19">
      <c r="A1" t="s">
        <v>9</v>
      </c>
      <c r="B1" t="s">
        <v>1040</v>
      </c>
      <c r="D1" t="s">
        <v>1041</v>
      </c>
      <c r="E1" t="s">
        <v>1040</v>
      </c>
      <c r="G1" t="s">
        <v>1049</v>
      </c>
      <c r="H1" t="s">
        <v>262</v>
      </c>
      <c r="I1" t="s">
        <v>1066</v>
      </c>
      <c r="J1" t="s">
        <v>1067</v>
      </c>
      <c r="K1" t="s">
        <v>1065</v>
      </c>
      <c r="L1" t="s">
        <v>1069</v>
      </c>
      <c r="N1" t="s">
        <v>1049</v>
      </c>
      <c r="O1" t="s">
        <v>1071</v>
      </c>
      <c r="P1" t="s">
        <v>1072</v>
      </c>
      <c r="Q1" t="s">
        <v>1073</v>
      </c>
      <c r="R1" t="s">
        <v>1074</v>
      </c>
      <c r="S1" t="s">
        <v>1075</v>
      </c>
    </row>
    <row r="2" spans="1:19">
      <c r="A2" t="s">
        <v>1001</v>
      </c>
      <c r="B2" t="s">
        <v>979</v>
      </c>
      <c r="D2" t="s">
        <v>1024</v>
      </c>
      <c r="E2" t="s">
        <v>1025</v>
      </c>
      <c r="G2" t="s">
        <v>1050</v>
      </c>
      <c r="H2" t="s">
        <v>262</v>
      </c>
      <c r="I2" t="s">
        <v>1068</v>
      </c>
      <c r="J2" t="s">
        <v>1068</v>
      </c>
      <c r="K2" t="s">
        <v>1065</v>
      </c>
      <c r="L2" t="s">
        <v>1069</v>
      </c>
      <c r="N2" t="s">
        <v>1050</v>
      </c>
      <c r="O2" t="s">
        <v>1071</v>
      </c>
      <c r="P2" t="s">
        <v>1072</v>
      </c>
      <c r="Q2" t="s">
        <v>1073</v>
      </c>
      <c r="R2" t="s">
        <v>1074</v>
      </c>
      <c r="S2" t="s">
        <v>1075</v>
      </c>
    </row>
    <row r="3" spans="1:19">
      <c r="A3" t="s">
        <v>1002</v>
      </c>
      <c r="B3" t="s">
        <v>980</v>
      </c>
      <c r="D3" t="s">
        <v>1005</v>
      </c>
      <c r="E3" t="s">
        <v>981</v>
      </c>
      <c r="G3" t="s">
        <v>1051</v>
      </c>
      <c r="H3" t="s">
        <v>262</v>
      </c>
      <c r="I3" t="s">
        <v>1068</v>
      </c>
      <c r="J3" t="s">
        <v>1068</v>
      </c>
      <c r="K3" t="s">
        <v>1065</v>
      </c>
      <c r="L3" t="s">
        <v>1069</v>
      </c>
      <c r="N3" t="s">
        <v>1051</v>
      </c>
      <c r="O3" t="s">
        <v>1071</v>
      </c>
      <c r="P3" t="s">
        <v>1072</v>
      </c>
      <c r="Q3" t="s">
        <v>1073</v>
      </c>
      <c r="R3" t="s">
        <v>1074</v>
      </c>
      <c r="S3" t="s">
        <v>1075</v>
      </c>
    </row>
    <row r="4" spans="1:19">
      <c r="A4" t="s">
        <v>1003</v>
      </c>
      <c r="B4" t="s">
        <v>987</v>
      </c>
      <c r="D4" t="s">
        <v>1006</v>
      </c>
      <c r="E4" t="s">
        <v>982</v>
      </c>
      <c r="G4" t="s">
        <v>1052</v>
      </c>
      <c r="H4" t="s">
        <v>262</v>
      </c>
      <c r="I4" t="s">
        <v>1068</v>
      </c>
      <c r="J4" t="s">
        <v>1068</v>
      </c>
      <c r="K4" t="s">
        <v>1065</v>
      </c>
      <c r="L4" t="s">
        <v>1069</v>
      </c>
      <c r="N4" t="s">
        <v>1052</v>
      </c>
      <c r="O4" t="s">
        <v>1071</v>
      </c>
      <c r="P4" t="s">
        <v>1072</v>
      </c>
      <c r="Q4" t="s">
        <v>1073</v>
      </c>
      <c r="R4" t="s">
        <v>1074</v>
      </c>
      <c r="S4" t="s">
        <v>1075</v>
      </c>
    </row>
    <row r="5" spans="1:19">
      <c r="A5" t="s">
        <v>1004</v>
      </c>
      <c r="B5" t="s">
        <v>993</v>
      </c>
      <c r="D5" t="s">
        <v>1007</v>
      </c>
      <c r="E5" t="s">
        <v>983</v>
      </c>
      <c r="G5" t="s">
        <v>1053</v>
      </c>
      <c r="H5" t="s">
        <v>262</v>
      </c>
      <c r="I5" t="s">
        <v>1068</v>
      </c>
      <c r="J5" t="s">
        <v>1068</v>
      </c>
      <c r="K5" t="s">
        <v>1065</v>
      </c>
      <c r="L5" t="s">
        <v>1069</v>
      </c>
      <c r="N5" t="s">
        <v>1053</v>
      </c>
      <c r="O5" t="s">
        <v>1071</v>
      </c>
      <c r="P5" t="s">
        <v>1072</v>
      </c>
      <c r="Q5" t="s">
        <v>1073</v>
      </c>
      <c r="R5" t="s">
        <v>1074</v>
      </c>
      <c r="S5" t="s">
        <v>1075</v>
      </c>
    </row>
    <row r="6" spans="1:19">
      <c r="A6" t="s">
        <v>1020</v>
      </c>
      <c r="B6" t="s">
        <v>998</v>
      </c>
      <c r="D6" t="s">
        <v>1008</v>
      </c>
      <c r="E6" t="s">
        <v>984</v>
      </c>
      <c r="G6" t="s">
        <v>1054</v>
      </c>
      <c r="H6" t="s">
        <v>262</v>
      </c>
      <c r="I6" t="s">
        <v>1066</v>
      </c>
      <c r="J6" t="s">
        <v>1067</v>
      </c>
      <c r="K6" t="s">
        <v>1065</v>
      </c>
      <c r="L6" t="s">
        <v>1069</v>
      </c>
      <c r="N6" t="s">
        <v>1054</v>
      </c>
      <c r="O6" t="s">
        <v>1071</v>
      </c>
      <c r="P6" t="s">
        <v>1072</v>
      </c>
      <c r="Q6" t="s">
        <v>1073</v>
      </c>
      <c r="R6" t="s">
        <v>1074</v>
      </c>
      <c r="S6" t="s">
        <v>1075</v>
      </c>
    </row>
    <row r="7" spans="1:19">
      <c r="D7" t="s">
        <v>1009</v>
      </c>
      <c r="E7" t="s">
        <v>985</v>
      </c>
      <c r="G7" t="s">
        <v>1055</v>
      </c>
      <c r="H7" t="s">
        <v>262</v>
      </c>
      <c r="I7" t="s">
        <v>1066</v>
      </c>
      <c r="J7" t="s">
        <v>1067</v>
      </c>
      <c r="K7" t="s">
        <v>1065</v>
      </c>
      <c r="L7" t="s">
        <v>1069</v>
      </c>
      <c r="N7" t="s">
        <v>1055</v>
      </c>
      <c r="O7" t="s">
        <v>1071</v>
      </c>
      <c r="P7" t="s">
        <v>1072</v>
      </c>
      <c r="Q7" t="s">
        <v>1073</v>
      </c>
      <c r="R7" t="s">
        <v>1074</v>
      </c>
      <c r="S7" t="s">
        <v>1075</v>
      </c>
    </row>
    <row r="8" spans="1:19">
      <c r="D8" t="s">
        <v>1010</v>
      </c>
      <c r="E8" t="s">
        <v>986</v>
      </c>
      <c r="G8" t="s">
        <v>1056</v>
      </c>
      <c r="H8" t="s">
        <v>262</v>
      </c>
      <c r="I8" t="s">
        <v>1068</v>
      </c>
      <c r="J8" t="s">
        <v>1068</v>
      </c>
      <c r="K8" t="s">
        <v>1065</v>
      </c>
      <c r="L8" t="s">
        <v>1069</v>
      </c>
      <c r="N8" t="s">
        <v>1056</v>
      </c>
      <c r="O8" t="s">
        <v>1071</v>
      </c>
      <c r="P8" t="s">
        <v>1072</v>
      </c>
      <c r="Q8" t="s">
        <v>1073</v>
      </c>
      <c r="R8" t="s">
        <v>1074</v>
      </c>
      <c r="S8" t="s">
        <v>1075</v>
      </c>
    </row>
    <row r="9" spans="1:19">
      <c r="D9" t="s">
        <v>1011</v>
      </c>
      <c r="E9" t="s">
        <v>988</v>
      </c>
      <c r="G9" t="s">
        <v>1057</v>
      </c>
      <c r="H9" t="s">
        <v>262</v>
      </c>
      <c r="I9" t="s">
        <v>1068</v>
      </c>
      <c r="J9" t="s">
        <v>1068</v>
      </c>
      <c r="K9" t="s">
        <v>1065</v>
      </c>
      <c r="L9" t="s">
        <v>1069</v>
      </c>
      <c r="N9" t="s">
        <v>1057</v>
      </c>
      <c r="O9" t="s">
        <v>1071</v>
      </c>
      <c r="P9" t="s">
        <v>1072</v>
      </c>
      <c r="Q9" t="s">
        <v>1073</v>
      </c>
      <c r="R9" t="s">
        <v>1074</v>
      </c>
      <c r="S9" t="s">
        <v>1075</v>
      </c>
    </row>
    <row r="10" spans="1:19">
      <c r="D10" t="s">
        <v>1012</v>
      </c>
      <c r="E10" t="s">
        <v>989</v>
      </c>
      <c r="G10" t="s">
        <v>1058</v>
      </c>
      <c r="H10" t="s">
        <v>262</v>
      </c>
      <c r="I10" t="s">
        <v>1068</v>
      </c>
      <c r="J10" t="s">
        <v>1068</v>
      </c>
      <c r="K10" t="s">
        <v>1065</v>
      </c>
      <c r="L10" t="s">
        <v>1069</v>
      </c>
      <c r="N10" t="s">
        <v>1058</v>
      </c>
      <c r="O10" t="s">
        <v>1071</v>
      </c>
      <c r="P10" t="s">
        <v>1072</v>
      </c>
      <c r="Q10" t="s">
        <v>1073</v>
      </c>
      <c r="R10" t="s">
        <v>1074</v>
      </c>
      <c r="S10" t="s">
        <v>1075</v>
      </c>
    </row>
    <row r="11" spans="1:19">
      <c r="D11" t="s">
        <v>1013</v>
      </c>
      <c r="E11" t="s">
        <v>990</v>
      </c>
      <c r="G11" t="s">
        <v>1059</v>
      </c>
      <c r="H11" t="s">
        <v>262</v>
      </c>
      <c r="I11" t="s">
        <v>1068</v>
      </c>
      <c r="J11" t="s">
        <v>1068</v>
      </c>
      <c r="K11" t="s">
        <v>1065</v>
      </c>
      <c r="L11" t="s">
        <v>1069</v>
      </c>
      <c r="N11" t="s">
        <v>1059</v>
      </c>
      <c r="O11" t="s">
        <v>1071</v>
      </c>
      <c r="P11" t="s">
        <v>1072</v>
      </c>
      <c r="Q11" t="s">
        <v>1073</v>
      </c>
      <c r="R11" t="s">
        <v>1074</v>
      </c>
      <c r="S11" t="s">
        <v>1075</v>
      </c>
    </row>
    <row r="12" spans="1:19">
      <c r="D12" t="s">
        <v>1014</v>
      </c>
      <c r="E12" t="s">
        <v>991</v>
      </c>
      <c r="G12" t="s">
        <v>1060</v>
      </c>
      <c r="H12" t="s">
        <v>262</v>
      </c>
      <c r="I12" t="s">
        <v>1068</v>
      </c>
      <c r="J12" t="s">
        <v>1068</v>
      </c>
      <c r="K12" t="s">
        <v>1065</v>
      </c>
      <c r="L12" t="s">
        <v>1069</v>
      </c>
      <c r="N12" t="s">
        <v>1060</v>
      </c>
      <c r="O12" t="s">
        <v>1071</v>
      </c>
      <c r="P12" t="s">
        <v>1072</v>
      </c>
      <c r="Q12" t="s">
        <v>1073</v>
      </c>
      <c r="R12" t="s">
        <v>1074</v>
      </c>
      <c r="S12" t="s">
        <v>1075</v>
      </c>
    </row>
    <row r="13" spans="1:19">
      <c r="D13" t="s">
        <v>1015</v>
      </c>
      <c r="E13" t="s">
        <v>992</v>
      </c>
      <c r="G13" t="s">
        <v>1061</v>
      </c>
      <c r="H13" t="s">
        <v>262</v>
      </c>
      <c r="I13" t="s">
        <v>1068</v>
      </c>
      <c r="J13" t="s">
        <v>1068</v>
      </c>
      <c r="K13" t="s">
        <v>1065</v>
      </c>
      <c r="L13" t="s">
        <v>1069</v>
      </c>
      <c r="N13" t="s">
        <v>1061</v>
      </c>
      <c r="O13" t="s">
        <v>1071</v>
      </c>
      <c r="P13" t="s">
        <v>1072</v>
      </c>
      <c r="Q13" t="s">
        <v>1073</v>
      </c>
      <c r="R13" t="s">
        <v>1074</v>
      </c>
      <c r="S13" t="s">
        <v>1075</v>
      </c>
    </row>
    <row r="14" spans="1:19">
      <c r="D14" t="s">
        <v>1016</v>
      </c>
      <c r="E14" t="s">
        <v>994</v>
      </c>
      <c r="G14" t="s">
        <v>1062</v>
      </c>
      <c r="H14" t="s">
        <v>262</v>
      </c>
      <c r="I14" t="s">
        <v>1068</v>
      </c>
      <c r="J14" t="s">
        <v>1068</v>
      </c>
      <c r="K14" t="s">
        <v>1065</v>
      </c>
      <c r="L14" t="s">
        <v>1069</v>
      </c>
      <c r="N14" t="s">
        <v>1062</v>
      </c>
      <c r="O14" t="s">
        <v>1071</v>
      </c>
      <c r="P14" t="s">
        <v>1072</v>
      </c>
      <c r="Q14" t="s">
        <v>1073</v>
      </c>
      <c r="R14" t="s">
        <v>1074</v>
      </c>
      <c r="S14" t="s">
        <v>1075</v>
      </c>
    </row>
    <row r="15" spans="1:19">
      <c r="D15" t="s">
        <v>1017</v>
      </c>
      <c r="E15" t="s">
        <v>995</v>
      </c>
      <c r="G15" t="s">
        <v>1063</v>
      </c>
      <c r="H15" t="s">
        <v>262</v>
      </c>
      <c r="I15" t="s">
        <v>1068</v>
      </c>
      <c r="J15" t="s">
        <v>1068</v>
      </c>
      <c r="K15" t="s">
        <v>1065</v>
      </c>
      <c r="L15" t="s">
        <v>1069</v>
      </c>
      <c r="N15" t="s">
        <v>1063</v>
      </c>
      <c r="O15" t="s">
        <v>1071</v>
      </c>
      <c r="P15" t="s">
        <v>1072</v>
      </c>
      <c r="Q15" t="s">
        <v>1073</v>
      </c>
      <c r="R15" t="s">
        <v>1074</v>
      </c>
      <c r="S15" t="s">
        <v>1075</v>
      </c>
    </row>
    <row r="16" spans="1:19">
      <c r="D16" t="s">
        <v>1018</v>
      </c>
      <c r="E16" t="s">
        <v>996</v>
      </c>
      <c r="G16" t="s">
        <v>1064</v>
      </c>
      <c r="H16" t="s">
        <v>262</v>
      </c>
      <c r="I16" t="s">
        <v>1068</v>
      </c>
      <c r="J16" t="s">
        <v>1068</v>
      </c>
      <c r="K16" t="s">
        <v>1065</v>
      </c>
      <c r="L16" t="s">
        <v>1069</v>
      </c>
      <c r="N16" t="s">
        <v>1064</v>
      </c>
      <c r="O16" t="s">
        <v>1071</v>
      </c>
      <c r="P16" t="s">
        <v>1072</v>
      </c>
      <c r="Q16" t="s">
        <v>1073</v>
      </c>
      <c r="R16" t="s">
        <v>1074</v>
      </c>
      <c r="S16" t="s">
        <v>1075</v>
      </c>
    </row>
    <row r="17" spans="4:19">
      <c r="D17" t="s">
        <v>1019</v>
      </c>
      <c r="E17" t="s">
        <v>997</v>
      </c>
      <c r="G17" t="s">
        <v>1070</v>
      </c>
      <c r="H17" t="s">
        <v>262</v>
      </c>
      <c r="I17" t="s">
        <v>1068</v>
      </c>
      <c r="J17" t="s">
        <v>1068</v>
      </c>
      <c r="K17" t="s">
        <v>1065</v>
      </c>
      <c r="L17" t="s">
        <v>1069</v>
      </c>
      <c r="N17" t="s">
        <v>1070</v>
      </c>
      <c r="O17" t="s">
        <v>1071</v>
      </c>
      <c r="P17" t="s">
        <v>1072</v>
      </c>
      <c r="Q17" t="s">
        <v>1073</v>
      </c>
      <c r="R17" t="s">
        <v>1074</v>
      </c>
      <c r="S17" t="s">
        <v>1075</v>
      </c>
    </row>
    <row r="18" spans="4:19">
      <c r="D18" t="s">
        <v>1021</v>
      </c>
      <c r="E18" t="s">
        <v>999</v>
      </c>
      <c r="G18" t="s">
        <v>1076</v>
      </c>
      <c r="H18" t="s">
        <v>262</v>
      </c>
      <c r="I18" t="s">
        <v>1068</v>
      </c>
      <c r="J18" t="s">
        <v>1068</v>
      </c>
      <c r="K18" t="s">
        <v>1065</v>
      </c>
      <c r="L18" t="s">
        <v>1069</v>
      </c>
    </row>
    <row r="19" spans="4:19">
      <c r="D19" t="s">
        <v>1022</v>
      </c>
      <c r="E19" t="s">
        <v>1000</v>
      </c>
      <c r="G19" t="s">
        <v>1077</v>
      </c>
      <c r="H19" t="s">
        <v>262</v>
      </c>
      <c r="I19" t="s">
        <v>1068</v>
      </c>
      <c r="J19" t="s">
        <v>1068</v>
      </c>
      <c r="K19" t="s">
        <v>1065</v>
      </c>
      <c r="L19" t="s">
        <v>1069</v>
      </c>
    </row>
    <row r="20" spans="4:19">
      <c r="G20" t="s">
        <v>1078</v>
      </c>
      <c r="H20" t="s">
        <v>262</v>
      </c>
      <c r="I20" t="s">
        <v>1068</v>
      </c>
      <c r="J20" t="s">
        <v>1068</v>
      </c>
      <c r="K20" t="s">
        <v>1065</v>
      </c>
      <c r="L20" t="s">
        <v>1069</v>
      </c>
    </row>
    <row r="21" spans="4:19">
      <c r="G21" t="s">
        <v>1079</v>
      </c>
      <c r="H21" t="s">
        <v>262</v>
      </c>
      <c r="I21" t="s">
        <v>1066</v>
      </c>
      <c r="J21" t="s">
        <v>1067</v>
      </c>
      <c r="K21" t="s">
        <v>1065</v>
      </c>
      <c r="L21" t="s">
        <v>1069</v>
      </c>
    </row>
    <row r="22" spans="4:19">
      <c r="G22" t="s">
        <v>173</v>
      </c>
      <c r="H22" t="s">
        <v>1080</v>
      </c>
      <c r="I22" t="s">
        <v>1080</v>
      </c>
      <c r="J22" t="s">
        <v>1080</v>
      </c>
      <c r="K22" t="s">
        <v>1080</v>
      </c>
      <c r="L22" t="s">
        <v>1069</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9E6D6-138C-42AC-BCF8-7132B36FE3ED}">
  <sheetPr codeName="Sheet4"/>
  <dimension ref="A1:T544"/>
  <sheetViews>
    <sheetView showGridLines="0" zoomScaleNormal="100" zoomScaleSheetLayoutView="100" workbookViewId="0">
      <pane ySplit="3" topLeftCell="A4" activePane="bottomLeft" state="frozen"/>
      <selection activeCell="S327" sqref="S327"/>
      <selection pane="bottomLeft" activeCell="I9" sqref="I9:J9"/>
    </sheetView>
  </sheetViews>
  <sheetFormatPr defaultRowHeight="13.5"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0</v>
      </c>
      <c r="C5" s="390"/>
      <c r="D5" s="390"/>
      <c r="H5" s="2" t="s">
        <v>1</v>
      </c>
      <c r="I5" s="390"/>
      <c r="J5" s="390"/>
      <c r="K5" s="3" t="s">
        <v>2</v>
      </c>
    </row>
    <row r="6" spans="1:12" ht="9.9499999999999993" customHeight="1"/>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81" t="s">
        <v>2</v>
      </c>
    </row>
    <row r="10" spans="1:12" ht="9.9499999999999993" customHeight="1"/>
    <row r="11" spans="1:12" ht="20.100000000000001" customHeight="1">
      <c r="B11" s="4" t="s">
        <v>10</v>
      </c>
      <c r="C11" s="394" t="s">
        <v>120</v>
      </c>
      <c r="D11" s="394"/>
      <c r="E11" s="394"/>
      <c r="F11" s="394"/>
      <c r="G11" s="394"/>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397" t="str">
        <f>IF(CE_CHECK,"KS C 9832", "")</f>
        <v/>
      </c>
      <c r="I13" s="398"/>
      <c r="J13" s="399"/>
      <c r="K13" s="111"/>
    </row>
    <row r="14" spans="1:12" ht="20.100000000000001" customHeight="1">
      <c r="B14" s="379"/>
      <c r="C14" s="381" t="b">
        <v>0</v>
      </c>
      <c r="D14" s="396"/>
      <c r="E14" s="396"/>
      <c r="F14" s="396"/>
      <c r="G14" s="396"/>
      <c r="H14" s="383" t="str">
        <f>IF(ISN_CHECK,"KS C 9832", "")</f>
        <v/>
      </c>
      <c r="I14" s="384"/>
      <c r="J14" s="385"/>
      <c r="K14" s="111"/>
    </row>
    <row r="15" spans="1:12" ht="20.100000000000001" customHeight="1">
      <c r="B15" s="379"/>
      <c r="C15" s="381" t="b">
        <v>0</v>
      </c>
      <c r="D15" s="382"/>
      <c r="E15" s="382"/>
      <c r="F15" s="382"/>
      <c r="G15" s="382"/>
      <c r="H15" s="383" t="str">
        <f>IF(CDVE_CHECK, "KS C 9832", "")</f>
        <v/>
      </c>
      <c r="I15" s="384"/>
      <c r="J15" s="385"/>
      <c r="K15" s="111"/>
    </row>
    <row r="16" spans="1:12" ht="20.100000000000001" customHeight="1">
      <c r="B16" s="379"/>
      <c r="C16" s="381" t="b">
        <v>0</v>
      </c>
      <c r="D16" s="382"/>
      <c r="E16" s="382"/>
      <c r="F16" s="382"/>
      <c r="G16" s="382"/>
      <c r="H16" s="383" t="str">
        <f>IF(OUTCDVE_CHECK, "KS C 9832", "")</f>
        <v/>
      </c>
      <c r="I16" s="384"/>
      <c r="J16" s="385"/>
      <c r="K16" s="111"/>
    </row>
    <row r="17" spans="2:11" ht="20.100000000000001" customHeight="1">
      <c r="B17" s="379"/>
      <c r="C17" s="381" t="b">
        <v>0</v>
      </c>
      <c r="D17" s="382"/>
      <c r="E17" s="382"/>
      <c r="F17" s="382"/>
      <c r="G17" s="382"/>
      <c r="H17" s="383" t="str">
        <f>IF(RE_CHECK, "KS C 9832", "")</f>
        <v/>
      </c>
      <c r="I17" s="384"/>
      <c r="J17" s="385"/>
      <c r="K17" s="111"/>
    </row>
    <row r="18" spans="2:11" ht="20.100000000000001" customHeight="1">
      <c r="B18" s="380"/>
      <c r="C18" s="381" t="b">
        <v>0</v>
      </c>
      <c r="D18" s="382"/>
      <c r="E18" s="382"/>
      <c r="F18" s="382"/>
      <c r="G18" s="382"/>
      <c r="H18" s="383" t="str">
        <f>IF(GH_CHECK, "KS C 9832", "")</f>
        <v/>
      </c>
      <c r="I18" s="384"/>
      <c r="J18" s="385"/>
      <c r="K18" s="111"/>
    </row>
    <row r="19" spans="2:11" ht="20.100000000000001" customHeight="1">
      <c r="B19" s="378" t="s">
        <v>16</v>
      </c>
      <c r="C19" s="381" t="b">
        <v>0</v>
      </c>
      <c r="D19" s="382"/>
      <c r="E19" s="382"/>
      <c r="F19" s="382"/>
      <c r="G19" s="382"/>
      <c r="H19" s="383" t="str">
        <f>IF(ESD_CHECK, "KS C 9610-4-2", "")</f>
        <v/>
      </c>
      <c r="I19" s="384"/>
      <c r="J19" s="385"/>
      <c r="K19" s="111"/>
    </row>
    <row r="20" spans="2:11" ht="20.100000000000001" customHeight="1">
      <c r="B20" s="379"/>
      <c r="C20" s="381" t="b">
        <v>0</v>
      </c>
      <c r="D20" s="382"/>
      <c r="E20" s="382"/>
      <c r="F20" s="382"/>
      <c r="G20" s="382"/>
      <c r="H20" s="383" t="str">
        <f>IF(RS_CHECK, "KS C 9610-4-3", "")</f>
        <v/>
      </c>
      <c r="I20" s="384"/>
      <c r="J20" s="385"/>
      <c r="K20" s="111"/>
    </row>
    <row r="21" spans="2:11" ht="20.100000000000001" customHeight="1">
      <c r="B21" s="379"/>
      <c r="C21" s="381" t="b">
        <v>0</v>
      </c>
      <c r="D21" s="382"/>
      <c r="E21" s="382"/>
      <c r="F21" s="382"/>
      <c r="G21" s="382"/>
      <c r="H21" s="383" t="str">
        <f>IF(EFT_CHECK, "KS C 9610-4-4", "")</f>
        <v/>
      </c>
      <c r="I21" s="384"/>
      <c r="J21" s="385"/>
      <c r="K21" s="111"/>
    </row>
    <row r="22" spans="2:11" ht="20.100000000000001" customHeight="1">
      <c r="B22" s="379"/>
      <c r="C22" s="381" t="b">
        <v>0</v>
      </c>
      <c r="D22" s="382"/>
      <c r="E22" s="382"/>
      <c r="F22" s="382"/>
      <c r="G22" s="382"/>
      <c r="H22" s="383" t="str">
        <f>IF(SURGE_CHECK, "KS C 9610-4-5", "")</f>
        <v/>
      </c>
      <c r="I22" s="384"/>
      <c r="J22" s="385"/>
      <c r="K22" s="111"/>
    </row>
    <row r="23" spans="2:11" ht="20.100000000000001" customHeight="1">
      <c r="B23" s="379"/>
      <c r="C23" s="381" t="b">
        <v>0</v>
      </c>
      <c r="D23" s="382"/>
      <c r="E23" s="382"/>
      <c r="F23" s="382"/>
      <c r="G23" s="382"/>
      <c r="H23" s="383" t="str">
        <f>IF(CS_CHECK, "KS C 9610-4-6", "")</f>
        <v/>
      </c>
      <c r="I23" s="384"/>
      <c r="J23" s="385"/>
      <c r="K23" s="111"/>
    </row>
    <row r="24" spans="2:11" ht="20.100000000000001" customHeight="1">
      <c r="B24" s="379"/>
      <c r="C24" s="381" t="b">
        <v>0</v>
      </c>
      <c r="D24" s="382"/>
      <c r="E24" s="382"/>
      <c r="F24" s="382"/>
      <c r="G24" s="382"/>
      <c r="H24" s="383" t="str">
        <f>IF(MF_CHECK, "KS C 9610-4-8", "")</f>
        <v/>
      </c>
      <c r="I24" s="384"/>
      <c r="J24" s="385"/>
      <c r="K24" s="111"/>
    </row>
    <row r="25" spans="2:11" ht="20.100000000000001" customHeight="1">
      <c r="B25" s="380"/>
      <c r="C25" s="381" t="b">
        <v>0</v>
      </c>
      <c r="D25" s="382"/>
      <c r="E25" s="382"/>
      <c r="F25" s="382"/>
      <c r="G25" s="382"/>
      <c r="H25" s="383" t="str">
        <f>IF(DIP_CHECK, "KS C 9610-4-11", "")</f>
        <v/>
      </c>
      <c r="I25" s="384"/>
      <c r="J25" s="385"/>
      <c r="K25" s="111"/>
    </row>
    <row r="26" spans="2:11" ht="39.950000000000003" customHeight="1">
      <c r="B26" s="10" t="s">
        <v>17</v>
      </c>
      <c r="C26" s="375"/>
      <c r="D26" s="376"/>
      <c r="E26" s="376"/>
      <c r="F26" s="376"/>
      <c r="G26" s="376"/>
      <c r="H26" s="376"/>
      <c r="I26" s="376"/>
      <c r="J26" s="376"/>
      <c r="K26" s="377"/>
    </row>
    <row r="27" spans="2:11" ht="9.9499999999999993" customHeight="1"/>
    <row r="28" spans="2:11">
      <c r="B28" s="4" t="s">
        <v>18</v>
      </c>
    </row>
    <row r="29" spans="2:11" ht="20.100000000000001" customHeight="1">
      <c r="B29" s="366" t="s">
        <v>19</v>
      </c>
      <c r="C29" s="367"/>
      <c r="D29" s="367"/>
      <c r="E29" s="367"/>
      <c r="F29" s="367"/>
      <c r="G29" s="367"/>
      <c r="H29" s="367"/>
      <c r="I29" s="367"/>
      <c r="J29" s="367"/>
      <c r="K29" s="368"/>
    </row>
    <row r="30" spans="2:11" ht="20.100000000000001" customHeight="1">
      <c r="B30" s="372"/>
      <c r="C30" s="373"/>
      <c r="D30" s="373"/>
      <c r="E30" s="373"/>
      <c r="F30" s="373"/>
      <c r="G30" s="373"/>
      <c r="H30" s="373"/>
      <c r="I30" s="373"/>
      <c r="J30" s="373"/>
      <c r="K30" s="374"/>
    </row>
    <row r="31" spans="2:11" ht="9.9499999999999993" customHeight="1"/>
    <row r="32" spans="2:11">
      <c r="B32" s="353" t="s">
        <v>20</v>
      </c>
      <c r="C32" s="353"/>
      <c r="D32" s="353"/>
      <c r="E32" s="353"/>
      <c r="F32" s="353"/>
      <c r="G32" s="353"/>
      <c r="H32" s="353"/>
      <c r="I32" s="353"/>
      <c r="J32" s="353"/>
      <c r="K32" s="353"/>
    </row>
    <row r="33" spans="2:11" ht="9.9499999999999993" customHeight="1"/>
    <row r="34" spans="2:11">
      <c r="B34" s="4" t="s">
        <v>21</v>
      </c>
    </row>
    <row r="35" spans="2:11" ht="20.100000000000001" customHeight="1">
      <c r="B35" s="366" t="s">
        <v>22</v>
      </c>
      <c r="C35" s="367"/>
      <c r="D35" s="367"/>
      <c r="E35" s="367"/>
      <c r="F35" s="367"/>
      <c r="G35" s="367"/>
      <c r="H35" s="367"/>
      <c r="I35" s="367"/>
      <c r="J35" s="367"/>
      <c r="K35" s="368"/>
    </row>
    <row r="36" spans="2:11" ht="20.100000000000001" customHeight="1">
      <c r="B36" s="361" t="s">
        <v>23</v>
      </c>
      <c r="C36" s="362"/>
      <c r="D36" s="362"/>
      <c r="E36" s="363"/>
      <c r="F36" s="93">
        <v>0</v>
      </c>
      <c r="G36" s="386" t="s">
        <v>249</v>
      </c>
      <c r="H36" s="386"/>
      <c r="I36" s="93">
        <v>0</v>
      </c>
      <c r="J36" s="386" t="s">
        <v>250</v>
      </c>
      <c r="K36" s="387"/>
    </row>
    <row r="37" spans="2:11" ht="20.100000000000001" customHeight="1">
      <c r="B37" s="361" t="s">
        <v>136</v>
      </c>
      <c r="C37" s="362"/>
      <c r="D37" s="362"/>
      <c r="E37" s="363"/>
      <c r="F37" s="373"/>
      <c r="G37" s="373"/>
      <c r="H37" s="373"/>
      <c r="I37" s="373"/>
      <c r="J37" s="373"/>
      <c r="K37" s="374"/>
    </row>
    <row r="38" spans="2:11" ht="20.100000000000001" customHeight="1">
      <c r="B38" s="361" t="s">
        <v>133</v>
      </c>
      <c r="C38" s="362"/>
      <c r="D38" s="362"/>
      <c r="E38" s="363"/>
      <c r="F38" s="388"/>
      <c r="G38" s="388"/>
      <c r="H38" s="388"/>
      <c r="I38" s="388"/>
      <c r="J38" s="388"/>
      <c r="K38" s="389"/>
    </row>
    <row r="39" spans="2:11" ht="20.100000000000001" customHeight="1">
      <c r="B39" s="361" t="s">
        <v>134</v>
      </c>
      <c r="C39" s="362"/>
      <c r="D39" s="362"/>
      <c r="E39" s="363"/>
      <c r="F39" s="373"/>
      <c r="G39" s="373"/>
      <c r="H39" s="373"/>
      <c r="I39" s="373"/>
      <c r="J39" s="373"/>
      <c r="K39" s="374"/>
    </row>
    <row r="40" spans="2:11" ht="20.100000000000001" customHeight="1">
      <c r="B40" s="361" t="s">
        <v>135</v>
      </c>
      <c r="C40" s="362"/>
      <c r="D40" s="362"/>
      <c r="E40" s="363"/>
      <c r="F40" s="372"/>
      <c r="G40" s="373"/>
      <c r="H40" s="373"/>
      <c r="I40" s="373"/>
      <c r="J40" s="373"/>
      <c r="K40" s="374"/>
    </row>
    <row r="41" spans="2:11" ht="20.100000000000001" customHeight="1">
      <c r="B41" s="361" t="s">
        <v>24</v>
      </c>
      <c r="C41" s="362"/>
      <c r="D41" s="362"/>
      <c r="E41" s="363"/>
      <c r="F41" s="364"/>
      <c r="G41" s="364"/>
      <c r="H41" s="364"/>
      <c r="I41" s="364"/>
      <c r="J41" s="364"/>
      <c r="K41" s="365"/>
    </row>
    <row r="42" spans="2:11" ht="20.100000000000001" customHeight="1">
      <c r="B42" s="361" t="s">
        <v>25</v>
      </c>
      <c r="C42" s="362"/>
      <c r="D42" s="362"/>
      <c r="E42" s="363"/>
      <c r="F42" s="364"/>
      <c r="G42" s="364"/>
      <c r="H42" s="364"/>
      <c r="I42" s="364"/>
      <c r="J42" s="364"/>
      <c r="K42" s="365"/>
    </row>
    <row r="43" spans="2:11" ht="20.100000000000001" customHeight="1">
      <c r="B43" s="361" t="s">
        <v>138</v>
      </c>
      <c r="C43" s="362"/>
      <c r="D43" s="362"/>
      <c r="E43" s="363"/>
      <c r="F43" s="93">
        <v>0</v>
      </c>
      <c r="G43" s="364"/>
      <c r="H43" s="364"/>
      <c r="I43" s="364"/>
      <c r="J43" s="364"/>
      <c r="K43" s="365"/>
    </row>
    <row r="44" spans="2:11" ht="20.100000000000001" customHeight="1">
      <c r="B44" s="361" t="s">
        <v>139</v>
      </c>
      <c r="C44" s="362"/>
      <c r="D44" s="362"/>
      <c r="E44" s="363"/>
      <c r="F44" s="93">
        <v>0</v>
      </c>
      <c r="G44" s="364"/>
      <c r="H44" s="364"/>
      <c r="I44" s="364"/>
      <c r="J44" s="364"/>
      <c r="K44" s="365"/>
    </row>
    <row r="45" spans="2:11" ht="20.100000000000001" customHeight="1">
      <c r="B45" s="366" t="s">
        <v>17</v>
      </c>
      <c r="C45" s="367"/>
      <c r="D45" s="367"/>
      <c r="E45" s="367"/>
      <c r="F45" s="367"/>
      <c r="G45" s="367"/>
      <c r="H45" s="367"/>
      <c r="I45" s="367"/>
      <c r="J45" s="367"/>
      <c r="K45" s="368"/>
    </row>
    <row r="46" spans="2:11" ht="44.25" customHeight="1">
      <c r="B46" s="369"/>
      <c r="C46" s="370"/>
      <c r="D46" s="370"/>
      <c r="E46" s="370"/>
      <c r="F46" s="370"/>
      <c r="G46" s="370"/>
      <c r="H46" s="370"/>
      <c r="I46" s="370"/>
      <c r="J46" s="370"/>
      <c r="K46" s="371"/>
    </row>
    <row r="47" spans="2:11" ht="9.9499999999999993" customHeight="1"/>
    <row r="48" spans="2:11" ht="13.5" customHeight="1">
      <c r="B48" s="4" t="s">
        <v>130</v>
      </c>
      <c r="D48" s="93">
        <v>0</v>
      </c>
    </row>
    <row r="49" spans="2:13" ht="16.5" customHeight="1">
      <c r="B49" s="355" t="s">
        <v>179</v>
      </c>
      <c r="C49" s="356"/>
      <c r="D49" s="356"/>
      <c r="E49" s="356"/>
      <c r="F49" s="356"/>
      <c r="G49" s="356"/>
      <c r="H49" s="356"/>
      <c r="I49" s="356"/>
      <c r="J49" s="356"/>
      <c r="K49" s="357"/>
    </row>
    <row r="50" spans="2:13" ht="9.9499999999999993" customHeight="1"/>
    <row r="51" spans="2:13" ht="9.9499999999999993" customHeight="1"/>
    <row r="52" spans="2:13" ht="16.5" customHeight="1">
      <c r="B52" s="353" t="s">
        <v>26</v>
      </c>
      <c r="C52" s="353"/>
      <c r="D52" s="353"/>
      <c r="E52" s="353"/>
      <c r="F52" s="353"/>
      <c r="G52" s="353"/>
      <c r="H52" s="353"/>
      <c r="I52" s="353"/>
      <c r="J52" s="353"/>
      <c r="K52" s="353"/>
    </row>
    <row r="53" spans="2:13" ht="16.5" customHeight="1">
      <c r="B53" s="71"/>
      <c r="C53" s="358"/>
      <c r="D53" s="359"/>
      <c r="E53" s="360"/>
      <c r="F53" s="351"/>
      <c r="G53" s="351"/>
      <c r="H53" s="351"/>
      <c r="I53" s="351"/>
      <c r="J53" s="351"/>
      <c r="K53" s="352"/>
      <c r="M53" s="36">
        <f>E53</f>
        <v>0</v>
      </c>
    </row>
    <row r="54" spans="2:13" ht="16.5" customHeight="1">
      <c r="B54" s="71"/>
      <c r="C54" s="358"/>
      <c r="D54" s="359"/>
      <c r="E54" s="360"/>
      <c r="F54" s="351"/>
      <c r="G54" s="351"/>
      <c r="H54" s="351"/>
      <c r="I54" s="351"/>
      <c r="J54" s="351"/>
      <c r="K54" s="352"/>
      <c r="M54" s="36"/>
    </row>
    <row r="55" spans="2:13" ht="16.5" customHeight="1">
      <c r="B55" s="350" t="s">
        <v>251</v>
      </c>
      <c r="C55" s="351"/>
      <c r="D55" s="351"/>
      <c r="E55" s="351"/>
      <c r="F55" s="351"/>
      <c r="G55" s="351"/>
      <c r="H55" s="351"/>
      <c r="I55" s="351"/>
      <c r="J55" s="351"/>
      <c r="K55" s="352"/>
    </row>
    <row r="56" spans="2:13" ht="9.9499999999999993" customHeight="1"/>
    <row r="57" spans="2:13" ht="16.5" customHeight="1">
      <c r="B57" s="353" t="s">
        <v>27</v>
      </c>
      <c r="C57" s="353"/>
      <c r="D57" s="353"/>
      <c r="E57" s="353"/>
      <c r="F57" s="353"/>
      <c r="G57" s="353"/>
      <c r="H57" s="353"/>
      <c r="I57" s="353"/>
      <c r="J57" s="353"/>
      <c r="K57" s="353"/>
    </row>
    <row r="58" spans="2:13" ht="16.5" customHeight="1">
      <c r="B58" s="56" t="s">
        <v>28</v>
      </c>
      <c r="C58" s="354" t="s">
        <v>29</v>
      </c>
      <c r="D58" s="354"/>
      <c r="E58" s="354" t="s">
        <v>30</v>
      </c>
      <c r="F58" s="354"/>
      <c r="G58" s="354" t="s">
        <v>31</v>
      </c>
      <c r="H58" s="354"/>
      <c r="I58" s="56" t="s">
        <v>32</v>
      </c>
      <c r="J58" s="56" t="s">
        <v>33</v>
      </c>
      <c r="K58" s="56" t="s">
        <v>34</v>
      </c>
    </row>
    <row r="59" spans="2:13" ht="16.5" customHeight="1">
      <c r="B59" s="58"/>
      <c r="C59" s="322"/>
      <c r="D59" s="322"/>
      <c r="E59" s="345"/>
      <c r="F59" s="345"/>
      <c r="G59" s="346"/>
      <c r="H59" s="346"/>
      <c r="I59" s="14"/>
      <c r="J59" s="14"/>
      <c r="K59" s="14"/>
    </row>
    <row r="60" spans="2:13" ht="16.5" customHeight="1">
      <c r="B60" s="58"/>
      <c r="C60" s="322"/>
      <c r="D60" s="322"/>
      <c r="E60" s="345"/>
      <c r="F60" s="345"/>
      <c r="G60" s="346"/>
      <c r="H60" s="346"/>
      <c r="I60" s="14"/>
      <c r="J60" s="14"/>
      <c r="K60" s="14"/>
    </row>
    <row r="61" spans="2:13" ht="16.5" customHeight="1">
      <c r="B61" s="347"/>
      <c r="C61" s="348"/>
      <c r="D61" s="348"/>
      <c r="E61" s="348"/>
      <c r="F61" s="348"/>
      <c r="G61" s="348"/>
      <c r="H61" s="348"/>
      <c r="I61" s="348"/>
      <c r="J61" s="348"/>
      <c r="K61" s="349"/>
    </row>
    <row r="62" spans="2:13" ht="9.9499999999999993" customHeight="1"/>
    <row r="63" spans="2:13" ht="9.9499999999999993" customHeight="1"/>
    <row r="64" spans="2:13" ht="16.5" customHeight="1">
      <c r="B64" s="326" t="s">
        <v>35</v>
      </c>
      <c r="C64" s="326"/>
      <c r="D64" s="326"/>
      <c r="E64" s="326"/>
      <c r="F64" s="326"/>
      <c r="G64" s="326"/>
      <c r="H64" s="326"/>
      <c r="I64" s="326"/>
      <c r="J64" s="326"/>
      <c r="K64" s="326"/>
    </row>
    <row r="65" spans="1:12" ht="16.5" customHeight="1">
      <c r="B65" s="337" t="s">
        <v>36</v>
      </c>
      <c r="C65" s="337"/>
      <c r="D65" s="338" t="s">
        <v>37</v>
      </c>
      <c r="E65" s="339"/>
      <c r="F65" s="327" t="s">
        <v>38</v>
      </c>
      <c r="G65" s="329"/>
      <c r="H65" s="327" t="s">
        <v>39</v>
      </c>
      <c r="I65" s="329"/>
      <c r="J65" s="327" t="s">
        <v>34</v>
      </c>
      <c r="K65" s="329"/>
    </row>
    <row r="66" spans="1:12" ht="16.5" customHeight="1">
      <c r="B66" s="330" t="str">
        <f>IF(Product_Name="", "", Product_Name)</f>
        <v/>
      </c>
      <c r="C66" s="331"/>
      <c r="D66" s="332" t="str">
        <f>IF(Model_Name="", "", Model_Name)</f>
        <v/>
      </c>
      <c r="E66" s="332"/>
      <c r="F66" s="330" t="s">
        <v>41</v>
      </c>
      <c r="G66" s="333"/>
      <c r="H66" s="334"/>
      <c r="I66" s="334"/>
      <c r="J66" s="330" t="s">
        <v>40</v>
      </c>
      <c r="K66" s="333"/>
    </row>
    <row r="67" spans="1:12" ht="16.5" customHeight="1">
      <c r="B67" s="319"/>
      <c r="C67" s="340"/>
      <c r="D67" s="341"/>
      <c r="E67" s="342"/>
      <c r="F67" s="319"/>
      <c r="G67" s="340"/>
      <c r="H67" s="343"/>
      <c r="I67" s="344"/>
      <c r="J67" s="319"/>
      <c r="K67" s="340"/>
    </row>
    <row r="68" spans="1:12" ht="9.9499999999999993" customHeight="1"/>
    <row r="69" spans="1:12" ht="16.5" customHeight="1">
      <c r="B69" s="326" t="s">
        <v>140</v>
      </c>
      <c r="C69" s="326"/>
      <c r="D69" s="326"/>
      <c r="E69" s="326"/>
      <c r="F69" s="326"/>
      <c r="G69" s="326"/>
      <c r="H69" s="326"/>
      <c r="I69" s="326"/>
      <c r="J69" s="326"/>
      <c r="K69" s="326"/>
    </row>
    <row r="70" spans="1:12" ht="16.5" customHeight="1">
      <c r="B70" s="337" t="s">
        <v>36</v>
      </c>
      <c r="C70" s="337"/>
      <c r="D70" s="338" t="s">
        <v>37</v>
      </c>
      <c r="E70" s="339"/>
      <c r="F70" s="327" t="s">
        <v>38</v>
      </c>
      <c r="G70" s="329"/>
      <c r="H70" s="327" t="s">
        <v>39</v>
      </c>
      <c r="I70" s="329"/>
      <c r="J70" s="327" t="s">
        <v>34</v>
      </c>
      <c r="K70" s="329"/>
    </row>
    <row r="71" spans="1:12" ht="16.5" customHeight="1">
      <c r="B71" s="330" t="str">
        <f>IF(Product_Name="", "", Product_Name)</f>
        <v/>
      </c>
      <c r="C71" s="331"/>
      <c r="D71" s="332" t="str">
        <f>IF(Model_Name="", "", Model_Name)</f>
        <v/>
      </c>
      <c r="E71" s="332"/>
      <c r="F71" s="330" t="s">
        <v>41</v>
      </c>
      <c r="G71" s="333"/>
      <c r="H71" s="334"/>
      <c r="I71" s="334"/>
      <c r="J71" s="330" t="s">
        <v>40</v>
      </c>
      <c r="K71" s="333"/>
    </row>
    <row r="72" spans="1:12" ht="16.5" customHeight="1">
      <c r="B72" s="319"/>
      <c r="C72" s="320"/>
      <c r="D72" s="335"/>
      <c r="E72" s="336"/>
      <c r="F72" s="335"/>
      <c r="G72" s="336"/>
      <c r="H72" s="335"/>
      <c r="I72" s="336"/>
      <c r="J72" s="335"/>
      <c r="K72" s="336"/>
    </row>
    <row r="73" spans="1:12" ht="9.9499999999999993" customHeight="1">
      <c r="B73" s="325"/>
      <c r="C73" s="325"/>
      <c r="D73" s="325"/>
      <c r="E73" s="325"/>
      <c r="F73" s="325"/>
      <c r="G73" s="325"/>
      <c r="H73" s="325"/>
      <c r="I73" s="325"/>
      <c r="J73" s="325"/>
      <c r="K73" s="325"/>
    </row>
    <row r="74" spans="1:12" ht="16.5" customHeight="1">
      <c r="B74" s="326" t="s">
        <v>42</v>
      </c>
      <c r="C74" s="326"/>
      <c r="D74" s="326"/>
      <c r="E74" s="326"/>
      <c r="F74" s="326"/>
      <c r="G74" s="326"/>
      <c r="H74" s="326"/>
      <c r="I74" s="326"/>
      <c r="J74" s="326"/>
      <c r="K74" s="326"/>
    </row>
    <row r="75" spans="1:12" ht="16.5" customHeight="1">
      <c r="B75" s="327" t="s">
        <v>43</v>
      </c>
      <c r="C75" s="328"/>
      <c r="D75" s="328"/>
      <c r="E75" s="329"/>
      <c r="F75" s="327" t="s">
        <v>44</v>
      </c>
      <c r="G75" s="328"/>
      <c r="H75" s="328"/>
      <c r="I75" s="329"/>
      <c r="J75" s="327" t="s">
        <v>45</v>
      </c>
      <c r="K75" s="329"/>
    </row>
    <row r="76" spans="1:12" ht="16.5" customHeight="1">
      <c r="B76" s="327" t="s">
        <v>46</v>
      </c>
      <c r="C76" s="329"/>
      <c r="D76" s="327" t="s">
        <v>47</v>
      </c>
      <c r="E76" s="329"/>
      <c r="F76" s="327" t="s">
        <v>46</v>
      </c>
      <c r="G76" s="329"/>
      <c r="H76" s="327" t="s">
        <v>47</v>
      </c>
      <c r="I76" s="329"/>
      <c r="J76" s="57" t="s">
        <v>48</v>
      </c>
      <c r="K76" s="57" t="s">
        <v>49</v>
      </c>
    </row>
    <row r="77" spans="1:12" ht="16.5" customHeight="1">
      <c r="B77" s="319"/>
      <c r="C77" s="320"/>
      <c r="D77" s="321"/>
      <c r="E77" s="321"/>
      <c r="F77" s="322"/>
      <c r="G77" s="322"/>
      <c r="H77" s="323"/>
      <c r="I77" s="324"/>
      <c r="J77" s="16"/>
      <c r="K77" s="17"/>
    </row>
    <row r="78" spans="1:12" ht="16.5" customHeight="1">
      <c r="B78" s="319"/>
      <c r="C78" s="320"/>
      <c r="D78" s="321"/>
      <c r="E78" s="321"/>
      <c r="F78" s="322"/>
      <c r="G78" s="322"/>
      <c r="H78" s="323"/>
      <c r="I78" s="324"/>
      <c r="J78" s="16"/>
      <c r="K78" s="17"/>
    </row>
    <row r="79" spans="1:12" ht="9.9499999999999993" customHeight="1"/>
    <row r="80" spans="1:12" ht="9.9499999999999993" customHeight="1" thickBot="1">
      <c r="A80" s="132"/>
      <c r="B80" s="132"/>
      <c r="C80" s="132"/>
      <c r="D80" s="132"/>
      <c r="E80" s="132"/>
      <c r="F80" s="132"/>
      <c r="G80" s="132"/>
      <c r="H80" s="132"/>
      <c r="I80" s="132"/>
      <c r="J80" s="132"/>
      <c r="K80" s="132"/>
      <c r="L80" s="132"/>
    </row>
    <row r="81" spans="1:16" ht="44.25" customHeight="1" thickBot="1">
      <c r="A81" s="132"/>
      <c r="B81" s="316" t="s">
        <v>147</v>
      </c>
      <c r="C81" s="299"/>
      <c r="D81" s="299"/>
      <c r="E81" s="299"/>
      <c r="F81" s="299"/>
      <c r="G81" s="299"/>
      <c r="H81" s="299"/>
      <c r="I81" s="299"/>
      <c r="J81" s="299"/>
      <c r="K81" s="299"/>
      <c r="L81" s="133"/>
    </row>
    <row r="82" spans="1:16" ht="9.9499999999999993" customHeight="1">
      <c r="A82" s="132"/>
      <c r="B82" s="134"/>
      <c r="C82" s="134"/>
      <c r="D82" s="134"/>
      <c r="E82" s="134"/>
      <c r="F82" s="134"/>
      <c r="G82" s="134"/>
      <c r="H82" s="134"/>
      <c r="I82" s="134"/>
      <c r="J82" s="134"/>
      <c r="K82" s="134"/>
      <c r="L82" s="132"/>
    </row>
    <row r="83" spans="1:16" ht="16.5" customHeight="1">
      <c r="A83" s="132"/>
      <c r="B83" s="136" t="s">
        <v>129</v>
      </c>
      <c r="C83" s="317"/>
      <c r="D83" s="318"/>
      <c r="E83" s="318"/>
      <c r="F83" s="318"/>
      <c r="G83" s="136"/>
      <c r="H83" s="275"/>
      <c r="I83" s="276"/>
      <c r="J83" s="276"/>
      <c r="K83" s="276"/>
      <c r="L83" s="135"/>
    </row>
    <row r="84" spans="1:16" ht="9.9499999999999993" customHeight="1">
      <c r="A84" s="132"/>
      <c r="B84" s="137"/>
      <c r="C84" s="137"/>
      <c r="D84" s="137"/>
      <c r="E84" s="137"/>
      <c r="F84" s="137"/>
      <c r="G84" s="137"/>
      <c r="H84" s="137"/>
      <c r="I84" s="137"/>
      <c r="J84" s="137"/>
      <c r="K84" s="137"/>
      <c r="L84" s="132"/>
    </row>
    <row r="85" spans="1:16" ht="16.5" customHeight="1">
      <c r="A85" s="132"/>
      <c r="B85" s="136" t="s">
        <v>128</v>
      </c>
      <c r="C85" s="248" t="s">
        <v>122</v>
      </c>
      <c r="D85" s="248"/>
      <c r="E85" s="248" t="s">
        <v>121</v>
      </c>
      <c r="F85" s="248"/>
      <c r="G85" s="136" t="s">
        <v>123</v>
      </c>
      <c r="H85" s="136" t="s">
        <v>124</v>
      </c>
      <c r="I85" s="136" t="s">
        <v>125</v>
      </c>
      <c r="J85" s="136" t="s">
        <v>126</v>
      </c>
      <c r="K85" s="136" t="s">
        <v>127</v>
      </c>
      <c r="L85" s="135"/>
    </row>
    <row r="86" spans="1:16" ht="16.5" customHeight="1">
      <c r="A86" s="132"/>
      <c r="B86" s="138">
        <v>1</v>
      </c>
      <c r="C86" s="249"/>
      <c r="D86" s="249"/>
      <c r="E86" s="260"/>
      <c r="F86" s="261"/>
      <c r="G86" s="139"/>
      <c r="H86" s="139"/>
      <c r="I86" s="140"/>
      <c r="J86" s="141"/>
      <c r="K86" s="142"/>
      <c r="L86" s="135"/>
    </row>
    <row r="87" spans="1:16" ht="9.9499999999999993" customHeight="1">
      <c r="A87" s="132"/>
      <c r="B87" s="137"/>
      <c r="C87" s="137"/>
      <c r="D87" s="137"/>
      <c r="E87" s="137"/>
      <c r="F87" s="137"/>
      <c r="G87" s="137"/>
      <c r="H87" s="137"/>
      <c r="I87" s="137"/>
      <c r="J87" s="137"/>
      <c r="K87" s="137"/>
      <c r="L87" s="132"/>
    </row>
    <row r="88" spans="1:16" ht="16.5" customHeight="1">
      <c r="A88" s="132"/>
      <c r="B88" s="248" t="s">
        <v>50</v>
      </c>
      <c r="C88" s="259"/>
      <c r="D88" s="248" t="s">
        <v>5</v>
      </c>
      <c r="E88" s="259"/>
      <c r="F88" s="136" t="s">
        <v>51</v>
      </c>
      <c r="G88" s="136" t="s">
        <v>52</v>
      </c>
      <c r="H88" s="5" t="s">
        <v>815</v>
      </c>
      <c r="I88" s="5" t="s">
        <v>53</v>
      </c>
      <c r="J88" s="5" t="s">
        <v>325</v>
      </c>
      <c r="K88" s="5" t="s">
        <v>54</v>
      </c>
      <c r="L88" s="135"/>
      <c r="P88" s="192"/>
    </row>
    <row r="89" spans="1:16" ht="16.5" customHeight="1">
      <c r="A89" s="132"/>
      <c r="B89" s="246"/>
      <c r="C89" s="247"/>
      <c r="D89" s="246"/>
      <c r="E89" s="247"/>
      <c r="F89" s="169"/>
      <c r="G89" s="64"/>
      <c r="H89" s="92"/>
      <c r="I89" s="92"/>
      <c r="J89" s="17"/>
      <c r="K89" s="177">
        <v>0</v>
      </c>
      <c r="L89" s="135"/>
    </row>
    <row r="90" spans="1:16" ht="16.5" customHeight="1">
      <c r="A90" s="132"/>
      <c r="B90" s="246"/>
      <c r="C90" s="247"/>
      <c r="D90" s="246"/>
      <c r="E90" s="247"/>
      <c r="F90" s="169"/>
      <c r="G90" s="64"/>
      <c r="H90" s="92"/>
      <c r="I90" s="92"/>
      <c r="J90" s="17"/>
      <c r="K90" s="177">
        <v>0</v>
      </c>
      <c r="L90" s="135"/>
    </row>
    <row r="91" spans="1:16" ht="9.9499999999999993" customHeight="1">
      <c r="A91" s="132"/>
      <c r="B91" s="137"/>
      <c r="C91" s="137"/>
      <c r="D91" s="137"/>
      <c r="E91" s="137"/>
      <c r="F91" s="137"/>
      <c r="G91" s="137"/>
      <c r="H91" s="137"/>
      <c r="I91" s="137"/>
      <c r="J91" s="137"/>
      <c r="K91" s="137"/>
      <c r="L91" s="132"/>
    </row>
    <row r="92" spans="1:16" ht="16.5" customHeight="1">
      <c r="A92" s="132"/>
      <c r="B92" s="312" t="s">
        <v>55</v>
      </c>
      <c r="C92" s="312"/>
      <c r="D92" s="145"/>
      <c r="E92" s="145"/>
      <c r="F92" s="146"/>
      <c r="G92" s="132"/>
      <c r="H92" s="132"/>
      <c r="I92" s="132"/>
      <c r="J92" s="132"/>
      <c r="K92" s="132"/>
      <c r="L92" s="132"/>
    </row>
    <row r="93" spans="1:16" ht="16.5" customHeight="1">
      <c r="A93" s="132"/>
      <c r="B93" s="143"/>
      <c r="C93" s="284"/>
      <c r="D93" s="313"/>
      <c r="E93" s="313"/>
      <c r="F93" s="313"/>
      <c r="G93" s="313"/>
      <c r="H93" s="313"/>
      <c r="I93" s="313"/>
      <c r="J93" s="313"/>
      <c r="K93" s="313"/>
      <c r="L93" s="135"/>
      <c r="N93" s="44">
        <f>C93</f>
        <v>0</v>
      </c>
    </row>
    <row r="94" spans="1:16" ht="9.9499999999999993" customHeight="1">
      <c r="A94" s="132"/>
      <c r="B94" s="137"/>
      <c r="C94" s="137"/>
      <c r="D94" s="137"/>
      <c r="E94" s="137"/>
      <c r="F94" s="137"/>
      <c r="G94" s="137"/>
      <c r="H94" s="137"/>
      <c r="I94" s="137"/>
      <c r="J94" s="137"/>
      <c r="K94" s="137"/>
      <c r="L94" s="132"/>
    </row>
    <row r="95" spans="1:16" ht="9.9499999999999993" customHeight="1" thickBot="1">
      <c r="A95" s="132"/>
      <c r="B95" s="132"/>
      <c r="C95" s="132"/>
      <c r="D95" s="132"/>
      <c r="E95" s="132"/>
      <c r="F95" s="132"/>
      <c r="G95" s="132"/>
      <c r="H95" s="132"/>
      <c r="I95" s="132"/>
      <c r="J95" s="132"/>
      <c r="K95" s="132"/>
      <c r="L95" s="132"/>
    </row>
    <row r="96" spans="1:16" ht="44.25" customHeight="1" thickBot="1">
      <c r="A96" s="132"/>
      <c r="B96" s="298" t="s">
        <v>148</v>
      </c>
      <c r="C96" s="299"/>
      <c r="D96" s="299"/>
      <c r="E96" s="299"/>
      <c r="F96" s="299"/>
      <c r="G96" s="299"/>
      <c r="H96" s="299"/>
      <c r="I96" s="299"/>
      <c r="J96" s="299"/>
      <c r="K96" s="299"/>
      <c r="L96" s="133"/>
    </row>
    <row r="97" spans="1:12" ht="9.9499999999999993" customHeight="1">
      <c r="A97" s="132"/>
      <c r="B97" s="134"/>
      <c r="C97" s="134"/>
      <c r="D97" s="134"/>
      <c r="E97" s="134"/>
      <c r="F97" s="134"/>
      <c r="G97" s="134"/>
      <c r="H97" s="134"/>
      <c r="I97" s="134"/>
      <c r="J97" s="134"/>
      <c r="K97" s="134"/>
      <c r="L97" s="132"/>
    </row>
    <row r="98" spans="1:12" ht="16.5" customHeight="1">
      <c r="A98" s="132"/>
      <c r="B98" s="136" t="s">
        <v>129</v>
      </c>
      <c r="C98" s="273"/>
      <c r="D98" s="274"/>
      <c r="E98" s="274"/>
      <c r="F98" s="274"/>
      <c r="G98" s="136"/>
      <c r="H98" s="275"/>
      <c r="I98" s="276"/>
      <c r="J98" s="276"/>
      <c r="K98" s="276"/>
      <c r="L98" s="135"/>
    </row>
    <row r="99" spans="1:12" ht="9.9499999999999993" customHeight="1">
      <c r="A99" s="132"/>
      <c r="B99" s="137"/>
      <c r="C99" s="137"/>
      <c r="D99" s="137"/>
      <c r="E99" s="137"/>
      <c r="F99" s="137"/>
      <c r="G99" s="137"/>
      <c r="H99" s="137"/>
      <c r="I99" s="137"/>
      <c r="J99" s="137"/>
      <c r="K99" s="137"/>
      <c r="L99" s="132"/>
    </row>
    <row r="100" spans="1:12" ht="16.5" customHeight="1">
      <c r="A100" s="132"/>
      <c r="B100" s="136" t="s">
        <v>128</v>
      </c>
      <c r="C100" s="248" t="s">
        <v>122</v>
      </c>
      <c r="D100" s="248"/>
      <c r="E100" s="248" t="s">
        <v>121</v>
      </c>
      <c r="F100" s="248"/>
      <c r="G100" s="136" t="s">
        <v>123</v>
      </c>
      <c r="H100" s="136" t="s">
        <v>124</v>
      </c>
      <c r="I100" s="136" t="s">
        <v>125</v>
      </c>
      <c r="J100" s="136" t="s">
        <v>126</v>
      </c>
      <c r="K100" s="136" t="s">
        <v>127</v>
      </c>
      <c r="L100" s="135"/>
    </row>
    <row r="101" spans="1:12" ht="16.5" customHeight="1">
      <c r="A101" s="132"/>
      <c r="B101" s="138">
        <v>1</v>
      </c>
      <c r="C101" s="249"/>
      <c r="D101" s="249"/>
      <c r="E101" s="260"/>
      <c r="F101" s="261"/>
      <c r="G101" s="139"/>
      <c r="H101" s="139"/>
      <c r="I101" s="140"/>
      <c r="J101" s="141"/>
      <c r="K101" s="142"/>
      <c r="L101" s="135"/>
    </row>
    <row r="102" spans="1:12" ht="9.9499999999999993" customHeight="1">
      <c r="A102" s="132"/>
      <c r="B102" s="137"/>
      <c r="C102" s="137"/>
      <c r="D102" s="137"/>
      <c r="E102" s="137"/>
      <c r="F102" s="137"/>
      <c r="G102" s="137"/>
      <c r="H102" s="137"/>
      <c r="I102" s="137"/>
      <c r="J102" s="137"/>
      <c r="K102" s="137"/>
      <c r="L102" s="132"/>
    </row>
    <row r="103" spans="1:12" ht="16.5" customHeight="1">
      <c r="A103" s="132"/>
      <c r="B103" s="248" t="s">
        <v>50</v>
      </c>
      <c r="C103" s="259"/>
      <c r="D103" s="248" t="s">
        <v>5</v>
      </c>
      <c r="E103" s="259"/>
      <c r="F103" s="136" t="s">
        <v>51</v>
      </c>
      <c r="G103" s="136" t="s">
        <v>52</v>
      </c>
      <c r="H103" s="5" t="s">
        <v>815</v>
      </c>
      <c r="I103" s="5" t="s">
        <v>53</v>
      </c>
      <c r="J103" s="5" t="s">
        <v>325</v>
      </c>
      <c r="K103" s="5" t="s">
        <v>54</v>
      </c>
      <c r="L103" s="135"/>
    </row>
    <row r="104" spans="1:12" ht="16.5" customHeight="1">
      <c r="A104" s="132"/>
      <c r="B104" s="246"/>
      <c r="C104" s="247"/>
      <c r="D104" s="246"/>
      <c r="E104" s="247"/>
      <c r="F104" s="169"/>
      <c r="G104" s="64"/>
      <c r="H104" s="92"/>
      <c r="I104" s="92"/>
      <c r="J104" s="17"/>
      <c r="K104" s="177">
        <v>0</v>
      </c>
      <c r="L104" s="135"/>
    </row>
    <row r="105" spans="1:12" ht="16.5" customHeight="1">
      <c r="A105" s="132"/>
      <c r="B105" s="246"/>
      <c r="C105" s="247"/>
      <c r="D105" s="246"/>
      <c r="E105" s="247"/>
      <c r="F105" s="169"/>
      <c r="G105" s="64"/>
      <c r="H105" s="92"/>
      <c r="I105" s="92"/>
      <c r="J105" s="17"/>
      <c r="K105" s="177">
        <v>0</v>
      </c>
      <c r="L105" s="135"/>
    </row>
    <row r="106" spans="1:12" ht="9.9499999999999993" customHeight="1">
      <c r="A106" s="132"/>
      <c r="B106" s="137"/>
      <c r="C106" s="137"/>
      <c r="D106" s="137"/>
      <c r="E106" s="137"/>
      <c r="F106" s="137"/>
      <c r="G106" s="137"/>
      <c r="H106" s="137"/>
      <c r="I106" s="137"/>
      <c r="J106" s="137"/>
      <c r="K106" s="137"/>
      <c r="L106" s="132"/>
    </row>
    <row r="107" spans="1:12" ht="16.5" customHeight="1">
      <c r="A107" s="132"/>
      <c r="B107" s="312" t="s">
        <v>55</v>
      </c>
      <c r="C107" s="312"/>
      <c r="D107" s="145"/>
      <c r="E107" s="145"/>
      <c r="F107" s="146"/>
      <c r="G107" s="132"/>
      <c r="H107" s="132"/>
      <c r="I107" s="132"/>
      <c r="J107" s="132"/>
      <c r="K107" s="132"/>
      <c r="L107" s="132"/>
    </row>
    <row r="108" spans="1:12" ht="16.5" customHeight="1">
      <c r="A108" s="132"/>
      <c r="B108" s="143"/>
      <c r="C108" s="284"/>
      <c r="D108" s="313"/>
      <c r="E108" s="313"/>
      <c r="F108" s="313"/>
      <c r="G108" s="313"/>
      <c r="H108" s="313"/>
      <c r="I108" s="313"/>
      <c r="J108" s="313"/>
      <c r="K108" s="313"/>
      <c r="L108" s="135"/>
    </row>
    <row r="109" spans="1:12" ht="9.9499999999999993" customHeight="1">
      <c r="A109" s="132"/>
      <c r="B109" s="137"/>
      <c r="C109" s="137"/>
      <c r="D109" s="137"/>
      <c r="E109" s="137"/>
      <c r="F109" s="137"/>
      <c r="G109" s="137"/>
      <c r="H109" s="137"/>
      <c r="I109" s="137"/>
      <c r="J109" s="137"/>
      <c r="K109" s="137"/>
      <c r="L109" s="132"/>
    </row>
    <row r="110" spans="1:12" ht="9.9499999999999993" customHeight="1" thickBot="1">
      <c r="A110" s="132"/>
      <c r="B110" s="132"/>
      <c r="C110" s="132"/>
      <c r="D110" s="132"/>
      <c r="E110" s="132"/>
      <c r="F110" s="132"/>
      <c r="G110" s="132"/>
      <c r="H110" s="132"/>
      <c r="I110" s="132"/>
      <c r="J110" s="132"/>
      <c r="K110" s="132"/>
      <c r="L110" s="132"/>
    </row>
    <row r="111" spans="1:12" ht="44.25" customHeight="1" thickBot="1">
      <c r="A111" s="132"/>
      <c r="B111" s="298" t="s">
        <v>149</v>
      </c>
      <c r="C111" s="299"/>
      <c r="D111" s="299"/>
      <c r="E111" s="299"/>
      <c r="F111" s="299"/>
      <c r="G111" s="299"/>
      <c r="H111" s="299"/>
      <c r="I111" s="299"/>
      <c r="J111" s="299"/>
      <c r="K111" s="299"/>
      <c r="L111" s="133"/>
    </row>
    <row r="112" spans="1:12" ht="9.9499999999999993" customHeight="1">
      <c r="A112" s="132"/>
      <c r="B112" s="134"/>
      <c r="C112" s="134"/>
      <c r="D112" s="134"/>
      <c r="E112" s="134"/>
      <c r="F112" s="134"/>
      <c r="G112" s="134"/>
      <c r="H112" s="134"/>
      <c r="I112" s="134"/>
      <c r="J112" s="134"/>
      <c r="K112" s="134"/>
      <c r="L112" s="132"/>
    </row>
    <row r="113" spans="1:12" ht="16.5" customHeight="1">
      <c r="A113" s="132"/>
      <c r="B113" s="136" t="s">
        <v>129</v>
      </c>
      <c r="C113" s="273"/>
      <c r="D113" s="274"/>
      <c r="E113" s="274"/>
      <c r="F113" s="274"/>
      <c r="G113" s="136"/>
      <c r="H113" s="275"/>
      <c r="I113" s="276"/>
      <c r="J113" s="276"/>
      <c r="K113" s="276"/>
      <c r="L113" s="135"/>
    </row>
    <row r="114" spans="1:12" ht="9.9499999999999993" customHeight="1">
      <c r="A114" s="132"/>
      <c r="B114" s="137"/>
      <c r="C114" s="137"/>
      <c r="D114" s="137"/>
      <c r="E114" s="137"/>
      <c r="F114" s="137"/>
      <c r="G114" s="137"/>
      <c r="H114" s="137"/>
      <c r="I114" s="137"/>
      <c r="J114" s="137"/>
      <c r="K114" s="137"/>
      <c r="L114" s="132"/>
    </row>
    <row r="115" spans="1:12" ht="16.5" customHeight="1">
      <c r="A115" s="132"/>
      <c r="B115" s="136" t="s">
        <v>128</v>
      </c>
      <c r="C115" s="248" t="s">
        <v>122</v>
      </c>
      <c r="D115" s="248"/>
      <c r="E115" s="248" t="s">
        <v>121</v>
      </c>
      <c r="F115" s="248"/>
      <c r="G115" s="136" t="s">
        <v>123</v>
      </c>
      <c r="H115" s="136" t="s">
        <v>124</v>
      </c>
      <c r="I115" s="136" t="s">
        <v>125</v>
      </c>
      <c r="J115" s="136" t="s">
        <v>126</v>
      </c>
      <c r="K115" s="136" t="s">
        <v>127</v>
      </c>
      <c r="L115" s="135"/>
    </row>
    <row r="116" spans="1:12" ht="16.5" customHeight="1">
      <c r="A116" s="132"/>
      <c r="B116" s="138">
        <v>1</v>
      </c>
      <c r="C116" s="249"/>
      <c r="D116" s="249"/>
      <c r="E116" s="260"/>
      <c r="F116" s="261"/>
      <c r="G116" s="139"/>
      <c r="H116" s="139"/>
      <c r="I116" s="140"/>
      <c r="J116" s="141"/>
      <c r="K116" s="142"/>
      <c r="L116" s="135"/>
    </row>
    <row r="117" spans="1:12" ht="9.9499999999999993" customHeight="1">
      <c r="A117" s="132"/>
      <c r="B117" s="137"/>
      <c r="C117" s="137"/>
      <c r="D117" s="137"/>
      <c r="E117" s="137"/>
      <c r="F117" s="137"/>
      <c r="G117" s="137"/>
      <c r="H117" s="137"/>
      <c r="I117" s="137"/>
      <c r="J117" s="137"/>
      <c r="K117" s="137"/>
      <c r="L117" s="132"/>
    </row>
    <row r="118" spans="1:12" ht="16.5" customHeight="1">
      <c r="A118" s="132"/>
      <c r="B118" s="248" t="s">
        <v>50</v>
      </c>
      <c r="C118" s="259"/>
      <c r="D118" s="248" t="s">
        <v>5</v>
      </c>
      <c r="E118" s="259"/>
      <c r="F118" s="136" t="s">
        <v>51</v>
      </c>
      <c r="G118" s="136" t="s">
        <v>52</v>
      </c>
      <c r="H118" s="5" t="s">
        <v>815</v>
      </c>
      <c r="I118" s="5" t="s">
        <v>53</v>
      </c>
      <c r="J118" s="5" t="s">
        <v>325</v>
      </c>
      <c r="K118" s="5" t="s">
        <v>54</v>
      </c>
      <c r="L118" s="135"/>
    </row>
    <row r="119" spans="1:12" ht="16.5" customHeight="1">
      <c r="A119" s="132"/>
      <c r="B119" s="246"/>
      <c r="C119" s="247"/>
      <c r="D119" s="246"/>
      <c r="E119" s="247"/>
      <c r="F119" s="169"/>
      <c r="G119" s="64"/>
      <c r="H119" s="92"/>
      <c r="I119" s="92"/>
      <c r="J119" s="17"/>
      <c r="K119" s="177">
        <v>0</v>
      </c>
      <c r="L119" s="135"/>
    </row>
    <row r="120" spans="1:12" ht="16.5" customHeight="1">
      <c r="A120" s="132"/>
      <c r="B120" s="246"/>
      <c r="C120" s="247"/>
      <c r="D120" s="246"/>
      <c r="E120" s="247"/>
      <c r="F120" s="169"/>
      <c r="G120" s="64"/>
      <c r="H120" s="92"/>
      <c r="I120" s="92"/>
      <c r="J120" s="17"/>
      <c r="K120" s="177">
        <v>0</v>
      </c>
      <c r="L120" s="135"/>
    </row>
    <row r="121" spans="1:12" ht="9.9499999999999993" customHeight="1">
      <c r="A121" s="132"/>
      <c r="B121" s="137"/>
      <c r="C121" s="137"/>
      <c r="D121" s="137"/>
      <c r="E121" s="137"/>
      <c r="F121" s="137"/>
      <c r="G121" s="137"/>
      <c r="H121" s="137"/>
      <c r="I121" s="137"/>
      <c r="J121" s="137"/>
      <c r="K121" s="137"/>
      <c r="L121" s="132"/>
    </row>
    <row r="122" spans="1:12" ht="16.5" customHeight="1">
      <c r="A122" s="132"/>
      <c r="B122" s="312" t="s">
        <v>55</v>
      </c>
      <c r="C122" s="312"/>
      <c r="D122" s="145"/>
      <c r="E122" s="145"/>
      <c r="F122" s="146"/>
      <c r="G122" s="132"/>
      <c r="H122" s="132"/>
      <c r="I122" s="132"/>
      <c r="J122" s="132"/>
      <c r="K122" s="132"/>
      <c r="L122" s="132"/>
    </row>
    <row r="123" spans="1:12" ht="16.5" customHeight="1">
      <c r="A123" s="132"/>
      <c r="B123" s="143"/>
      <c r="C123" s="284"/>
      <c r="D123" s="313"/>
      <c r="E123" s="313"/>
      <c r="F123" s="313"/>
      <c r="G123" s="313"/>
      <c r="H123" s="313"/>
      <c r="I123" s="313"/>
      <c r="J123" s="313"/>
      <c r="K123" s="313"/>
      <c r="L123" s="135"/>
    </row>
    <row r="124" spans="1:12" ht="9.9499999999999993" customHeight="1">
      <c r="A124" s="132"/>
      <c r="B124" s="137"/>
      <c r="C124" s="137"/>
      <c r="D124" s="137"/>
      <c r="E124" s="137"/>
      <c r="F124" s="137"/>
      <c r="G124" s="137"/>
      <c r="H124" s="137"/>
      <c r="I124" s="137"/>
      <c r="J124" s="137"/>
      <c r="K124" s="137"/>
      <c r="L124" s="132"/>
    </row>
    <row r="125" spans="1:12" ht="9.9499999999999993" customHeight="1" thickBot="1">
      <c r="A125" s="132"/>
      <c r="B125" s="132"/>
      <c r="C125" s="132"/>
      <c r="D125" s="132"/>
      <c r="E125" s="132"/>
      <c r="F125" s="132"/>
      <c r="G125" s="132"/>
      <c r="H125" s="132"/>
      <c r="I125" s="132"/>
      <c r="J125" s="132"/>
      <c r="K125" s="132"/>
      <c r="L125" s="132"/>
    </row>
    <row r="126" spans="1:12" ht="44.25" customHeight="1" thickBot="1">
      <c r="A126" s="132"/>
      <c r="B126" s="298" t="s">
        <v>150</v>
      </c>
      <c r="C126" s="299"/>
      <c r="D126" s="299"/>
      <c r="E126" s="299"/>
      <c r="F126" s="299"/>
      <c r="G126" s="299"/>
      <c r="H126" s="299"/>
      <c r="I126" s="299"/>
      <c r="J126" s="299"/>
      <c r="K126" s="299"/>
      <c r="L126" s="133"/>
    </row>
    <row r="127" spans="1:12" ht="9.9499999999999993" customHeight="1">
      <c r="A127" s="132"/>
      <c r="B127" s="134"/>
      <c r="C127" s="134"/>
      <c r="D127" s="134"/>
      <c r="E127" s="134"/>
      <c r="F127" s="134"/>
      <c r="G127" s="134"/>
      <c r="H127" s="134"/>
      <c r="I127" s="134"/>
      <c r="J127" s="134"/>
      <c r="K127" s="134"/>
      <c r="L127" s="132"/>
    </row>
    <row r="128" spans="1:12" ht="16.5" customHeight="1">
      <c r="A128" s="132"/>
      <c r="B128" s="136" t="s">
        <v>129</v>
      </c>
      <c r="C128" s="273"/>
      <c r="D128" s="274"/>
      <c r="E128" s="274"/>
      <c r="F128" s="274"/>
      <c r="G128" s="136"/>
      <c r="H128" s="275"/>
      <c r="I128" s="276"/>
      <c r="J128" s="276"/>
      <c r="K128" s="276"/>
      <c r="L128" s="135"/>
    </row>
    <row r="129" spans="1:12" ht="9.9499999999999993" customHeight="1">
      <c r="A129" s="132"/>
      <c r="B129" s="137"/>
      <c r="C129" s="137"/>
      <c r="D129" s="137"/>
      <c r="E129" s="137"/>
      <c r="F129" s="137"/>
      <c r="G129" s="137"/>
      <c r="H129" s="137"/>
      <c r="I129" s="137"/>
      <c r="J129" s="137"/>
      <c r="K129" s="137"/>
      <c r="L129" s="132"/>
    </row>
    <row r="130" spans="1:12" ht="16.5" customHeight="1">
      <c r="A130" s="132"/>
      <c r="B130" s="136" t="s">
        <v>128</v>
      </c>
      <c r="C130" s="248" t="s">
        <v>122</v>
      </c>
      <c r="D130" s="248"/>
      <c r="E130" s="248" t="s">
        <v>121</v>
      </c>
      <c r="F130" s="248"/>
      <c r="G130" s="136" t="s">
        <v>123</v>
      </c>
      <c r="H130" s="136" t="s">
        <v>124</v>
      </c>
      <c r="I130" s="136" t="s">
        <v>125</v>
      </c>
      <c r="J130" s="136" t="s">
        <v>126</v>
      </c>
      <c r="K130" s="136" t="s">
        <v>127</v>
      </c>
      <c r="L130" s="135"/>
    </row>
    <row r="131" spans="1:12" ht="16.5" customHeight="1">
      <c r="A131" s="132"/>
      <c r="B131" s="138">
        <v>1</v>
      </c>
      <c r="C131" s="249"/>
      <c r="D131" s="249"/>
      <c r="E131" s="260"/>
      <c r="F131" s="261"/>
      <c r="G131" s="139"/>
      <c r="H131" s="139"/>
      <c r="I131" s="140"/>
      <c r="J131" s="141"/>
      <c r="K131" s="142"/>
      <c r="L131" s="135"/>
    </row>
    <row r="132" spans="1:12" ht="9.9499999999999993" customHeight="1">
      <c r="A132" s="132"/>
      <c r="B132" s="137"/>
      <c r="C132" s="137"/>
      <c r="D132" s="137"/>
      <c r="E132" s="137"/>
      <c r="F132" s="137"/>
      <c r="G132" s="137"/>
      <c r="H132" s="137"/>
      <c r="I132" s="137"/>
      <c r="J132" s="137"/>
      <c r="K132" s="137"/>
      <c r="L132" s="132"/>
    </row>
    <row r="133" spans="1:12" ht="16.5" customHeight="1">
      <c r="A133" s="132"/>
      <c r="B133" s="248" t="s">
        <v>50</v>
      </c>
      <c r="C133" s="259"/>
      <c r="D133" s="248" t="s">
        <v>5</v>
      </c>
      <c r="E133" s="259"/>
      <c r="F133" s="136" t="s">
        <v>51</v>
      </c>
      <c r="G133" s="136" t="s">
        <v>52</v>
      </c>
      <c r="H133" s="5" t="s">
        <v>815</v>
      </c>
      <c r="I133" s="5" t="s">
        <v>53</v>
      </c>
      <c r="J133" s="5" t="s">
        <v>325</v>
      </c>
      <c r="K133" s="5" t="s">
        <v>54</v>
      </c>
      <c r="L133" s="135"/>
    </row>
    <row r="134" spans="1:12" ht="16.5" customHeight="1">
      <c r="A134" s="132"/>
      <c r="B134" s="246"/>
      <c r="C134" s="247"/>
      <c r="D134" s="246"/>
      <c r="E134" s="247"/>
      <c r="F134" s="169"/>
      <c r="G134" s="64"/>
      <c r="H134" s="92"/>
      <c r="I134" s="92"/>
      <c r="J134" s="17"/>
      <c r="K134" s="177">
        <v>0</v>
      </c>
      <c r="L134" s="135"/>
    </row>
    <row r="135" spans="1:12" ht="16.5" customHeight="1">
      <c r="A135" s="132"/>
      <c r="B135" s="246"/>
      <c r="C135" s="247"/>
      <c r="D135" s="246"/>
      <c r="E135" s="247"/>
      <c r="F135" s="169"/>
      <c r="G135" s="64"/>
      <c r="H135" s="92"/>
      <c r="I135" s="92"/>
      <c r="J135" s="17"/>
      <c r="K135" s="177">
        <v>0</v>
      </c>
      <c r="L135" s="135"/>
    </row>
    <row r="136" spans="1:12" ht="9.9499999999999993" customHeight="1">
      <c r="A136" s="132"/>
      <c r="B136" s="137"/>
      <c r="C136" s="137"/>
      <c r="D136" s="137"/>
      <c r="E136" s="137"/>
      <c r="F136" s="137"/>
      <c r="G136" s="137"/>
      <c r="H136" s="137"/>
      <c r="I136" s="137"/>
      <c r="J136" s="137"/>
      <c r="K136" s="137"/>
      <c r="L136" s="132"/>
    </row>
    <row r="137" spans="1:12" ht="16.5" customHeight="1">
      <c r="A137" s="132"/>
      <c r="B137" s="312" t="s">
        <v>55</v>
      </c>
      <c r="C137" s="312"/>
      <c r="D137" s="145"/>
      <c r="E137" s="145"/>
      <c r="F137" s="146"/>
      <c r="G137" s="132"/>
      <c r="H137" s="132"/>
      <c r="I137" s="132"/>
      <c r="J137" s="132"/>
      <c r="K137" s="132"/>
      <c r="L137" s="132"/>
    </row>
    <row r="138" spans="1:12" ht="16.5" customHeight="1">
      <c r="A138" s="132"/>
      <c r="B138" s="143"/>
      <c r="C138" s="284"/>
      <c r="D138" s="313"/>
      <c r="E138" s="313"/>
      <c r="F138" s="313"/>
      <c r="G138" s="313"/>
      <c r="H138" s="313"/>
      <c r="I138" s="313"/>
      <c r="J138" s="313"/>
      <c r="K138" s="313"/>
      <c r="L138" s="135"/>
    </row>
    <row r="139" spans="1:12" ht="9.9499999999999993" customHeight="1">
      <c r="A139" s="132"/>
      <c r="B139" s="137"/>
      <c r="C139" s="137"/>
      <c r="D139" s="137"/>
      <c r="E139" s="137"/>
      <c r="F139" s="137"/>
      <c r="G139" s="137"/>
      <c r="H139" s="137"/>
      <c r="I139" s="137"/>
      <c r="J139" s="137"/>
      <c r="K139" s="137"/>
      <c r="L139" s="132"/>
    </row>
    <row r="140" spans="1:12" ht="9.9499999999999993" customHeight="1" thickBot="1">
      <c r="A140" s="132"/>
      <c r="B140" s="132"/>
      <c r="C140" s="132"/>
      <c r="D140" s="132"/>
      <c r="E140" s="132"/>
      <c r="F140" s="132"/>
      <c r="G140" s="132"/>
      <c r="H140" s="132"/>
      <c r="I140" s="132"/>
      <c r="J140" s="132"/>
      <c r="K140" s="132"/>
      <c r="L140" s="132"/>
    </row>
    <row r="141" spans="1:12" ht="44.25" customHeight="1" thickBot="1">
      <c r="A141" s="132"/>
      <c r="B141" s="298" t="s">
        <v>151</v>
      </c>
      <c r="C141" s="299"/>
      <c r="D141" s="299"/>
      <c r="E141" s="299"/>
      <c r="F141" s="299"/>
      <c r="G141" s="299"/>
      <c r="H141" s="299"/>
      <c r="I141" s="299"/>
      <c r="J141" s="299"/>
      <c r="K141" s="299"/>
      <c r="L141" s="133"/>
    </row>
    <row r="142" spans="1:12" ht="9.9499999999999993" customHeight="1">
      <c r="A142" s="132"/>
      <c r="B142" s="134"/>
      <c r="C142" s="134"/>
      <c r="D142" s="134"/>
      <c r="E142" s="134"/>
      <c r="F142" s="134"/>
      <c r="G142" s="134"/>
      <c r="H142" s="134"/>
      <c r="I142" s="134"/>
      <c r="J142" s="134"/>
      <c r="K142" s="134"/>
      <c r="L142" s="132"/>
    </row>
    <row r="143" spans="1:12" ht="16.5" customHeight="1">
      <c r="A143" s="132"/>
      <c r="B143" s="136" t="s">
        <v>129</v>
      </c>
      <c r="C143" s="273"/>
      <c r="D143" s="274"/>
      <c r="E143" s="274"/>
      <c r="F143" s="274"/>
      <c r="G143" s="136"/>
      <c r="H143" s="275"/>
      <c r="I143" s="276"/>
      <c r="J143" s="276"/>
      <c r="K143" s="276"/>
      <c r="L143" s="135"/>
    </row>
    <row r="144" spans="1:12" ht="9.9499999999999993" customHeight="1">
      <c r="A144" s="132"/>
      <c r="B144" s="137"/>
      <c r="C144" s="137"/>
      <c r="D144" s="137"/>
      <c r="E144" s="137"/>
      <c r="F144" s="137"/>
      <c r="G144" s="137"/>
      <c r="H144" s="137"/>
      <c r="I144" s="137"/>
      <c r="J144" s="137"/>
      <c r="K144" s="137"/>
      <c r="L144" s="132"/>
    </row>
    <row r="145" spans="1:12" ht="16.5" customHeight="1">
      <c r="A145" s="132"/>
      <c r="B145" s="136" t="s">
        <v>128</v>
      </c>
      <c r="C145" s="248" t="s">
        <v>122</v>
      </c>
      <c r="D145" s="248"/>
      <c r="E145" s="248" t="s">
        <v>121</v>
      </c>
      <c r="F145" s="248"/>
      <c r="G145" s="136" t="s">
        <v>123</v>
      </c>
      <c r="H145" s="136" t="s">
        <v>124</v>
      </c>
      <c r="I145" s="136" t="s">
        <v>125</v>
      </c>
      <c r="J145" s="136" t="s">
        <v>126</v>
      </c>
      <c r="K145" s="136" t="s">
        <v>127</v>
      </c>
      <c r="L145" s="135"/>
    </row>
    <row r="146" spans="1:12" ht="16.5" customHeight="1">
      <c r="A146" s="132"/>
      <c r="B146" s="138">
        <v>1</v>
      </c>
      <c r="C146" s="249"/>
      <c r="D146" s="249"/>
      <c r="E146" s="260"/>
      <c r="F146" s="261"/>
      <c r="G146" s="139"/>
      <c r="H146" s="139"/>
      <c r="I146" s="140"/>
      <c r="J146" s="141"/>
      <c r="K146" s="142"/>
      <c r="L146" s="135"/>
    </row>
    <row r="147" spans="1:12" ht="9.9499999999999993" customHeight="1">
      <c r="A147" s="132"/>
      <c r="B147" s="137"/>
      <c r="C147" s="137"/>
      <c r="D147" s="137"/>
      <c r="E147" s="137"/>
      <c r="F147" s="137"/>
      <c r="G147" s="137"/>
      <c r="H147" s="137"/>
      <c r="I147" s="137"/>
      <c r="J147" s="137"/>
      <c r="K147" s="137"/>
      <c r="L147" s="132"/>
    </row>
    <row r="148" spans="1:12" ht="16.5" customHeight="1">
      <c r="A148" s="132"/>
      <c r="B148" s="248" t="s">
        <v>50</v>
      </c>
      <c r="C148" s="259"/>
      <c r="D148" s="248" t="s">
        <v>5</v>
      </c>
      <c r="E148" s="259"/>
      <c r="F148" s="136" t="s">
        <v>51</v>
      </c>
      <c r="G148" s="136" t="s">
        <v>52</v>
      </c>
      <c r="H148" s="5" t="s">
        <v>815</v>
      </c>
      <c r="I148" s="5" t="s">
        <v>53</v>
      </c>
      <c r="J148" s="5" t="s">
        <v>325</v>
      </c>
      <c r="K148" s="5" t="s">
        <v>54</v>
      </c>
      <c r="L148" s="135"/>
    </row>
    <row r="149" spans="1:12" ht="16.5" customHeight="1">
      <c r="A149" s="132"/>
      <c r="B149" s="246"/>
      <c r="C149" s="247"/>
      <c r="D149" s="246"/>
      <c r="E149" s="247"/>
      <c r="F149" s="169"/>
      <c r="G149" s="64"/>
      <c r="H149" s="92"/>
      <c r="I149" s="92"/>
      <c r="J149" s="17"/>
      <c r="K149" s="177">
        <v>0</v>
      </c>
      <c r="L149" s="135"/>
    </row>
    <row r="150" spans="1:12" ht="16.5" customHeight="1">
      <c r="A150" s="132"/>
      <c r="B150" s="246"/>
      <c r="C150" s="247"/>
      <c r="D150" s="246"/>
      <c r="E150" s="247"/>
      <c r="F150" s="169"/>
      <c r="G150" s="64"/>
      <c r="H150" s="92"/>
      <c r="I150" s="92"/>
      <c r="J150" s="17"/>
      <c r="K150" s="177">
        <v>0</v>
      </c>
      <c r="L150" s="135"/>
    </row>
    <row r="151" spans="1:12" ht="9.9499999999999993" customHeight="1">
      <c r="A151" s="132"/>
      <c r="B151" s="137"/>
      <c r="C151" s="137"/>
      <c r="D151" s="137"/>
      <c r="E151" s="137"/>
      <c r="F151" s="137"/>
      <c r="G151" s="137"/>
      <c r="H151" s="137"/>
      <c r="I151" s="137"/>
      <c r="J151" s="137"/>
      <c r="K151" s="137"/>
      <c r="L151" s="132"/>
    </row>
    <row r="152" spans="1:12" ht="16.5" customHeight="1">
      <c r="A152" s="132"/>
      <c r="B152" s="312" t="s">
        <v>55</v>
      </c>
      <c r="C152" s="312"/>
      <c r="D152" s="145"/>
      <c r="E152" s="145"/>
      <c r="F152" s="146"/>
      <c r="G152" s="132"/>
      <c r="H152" s="132"/>
      <c r="I152" s="132"/>
      <c r="J152" s="132"/>
      <c r="K152" s="132"/>
      <c r="L152" s="132"/>
    </row>
    <row r="153" spans="1:12" ht="16.5" customHeight="1">
      <c r="A153" s="132"/>
      <c r="B153" s="143"/>
      <c r="C153" s="284"/>
      <c r="D153" s="313"/>
      <c r="E153" s="313"/>
      <c r="F153" s="313"/>
      <c r="G153" s="313"/>
      <c r="H153" s="313"/>
      <c r="I153" s="313"/>
      <c r="J153" s="313"/>
      <c r="K153" s="313"/>
      <c r="L153" s="135"/>
    </row>
    <row r="154" spans="1:12" ht="9.9499999999999993" customHeight="1">
      <c r="A154" s="132"/>
      <c r="B154" s="137"/>
      <c r="C154" s="137"/>
      <c r="D154" s="137"/>
      <c r="E154" s="137"/>
      <c r="F154" s="137"/>
      <c r="G154" s="137"/>
      <c r="H154" s="137"/>
      <c r="I154" s="137"/>
      <c r="J154" s="137"/>
      <c r="K154" s="137"/>
      <c r="L154" s="132"/>
    </row>
    <row r="155" spans="1:12" ht="9.9499999999999993" customHeight="1" thickBot="1">
      <c r="A155" s="132"/>
      <c r="B155" s="132"/>
      <c r="C155" s="132"/>
      <c r="D155" s="132"/>
      <c r="E155" s="132"/>
      <c r="F155" s="132"/>
      <c r="G155" s="132"/>
      <c r="H155" s="132"/>
      <c r="I155" s="132"/>
      <c r="J155" s="132"/>
      <c r="K155" s="132"/>
      <c r="L155" s="132"/>
    </row>
    <row r="156" spans="1:12" ht="44.25" customHeight="1" thickBot="1">
      <c r="A156" s="132"/>
      <c r="B156" s="298" t="s">
        <v>152</v>
      </c>
      <c r="C156" s="299"/>
      <c r="D156" s="299"/>
      <c r="E156" s="299"/>
      <c r="F156" s="299"/>
      <c r="G156" s="299"/>
      <c r="H156" s="299"/>
      <c r="I156" s="299"/>
      <c r="J156" s="299"/>
      <c r="K156" s="299"/>
      <c r="L156" s="133"/>
    </row>
    <row r="157" spans="1:12" ht="9.9499999999999993" customHeight="1">
      <c r="A157" s="132"/>
      <c r="B157" s="134"/>
      <c r="C157" s="134"/>
      <c r="D157" s="134"/>
      <c r="E157" s="134"/>
      <c r="F157" s="134"/>
      <c r="G157" s="134"/>
      <c r="H157" s="134"/>
      <c r="I157" s="134"/>
      <c r="J157" s="134"/>
      <c r="K157" s="134"/>
      <c r="L157" s="132"/>
    </row>
    <row r="158" spans="1:12" ht="16.5" customHeight="1">
      <c r="A158" s="132"/>
      <c r="B158" s="136" t="s">
        <v>129</v>
      </c>
      <c r="C158" s="273"/>
      <c r="D158" s="274"/>
      <c r="E158" s="274"/>
      <c r="F158" s="274"/>
      <c r="G158" s="136"/>
      <c r="H158" s="275"/>
      <c r="I158" s="276"/>
      <c r="J158" s="276"/>
      <c r="K158" s="276"/>
      <c r="L158" s="135"/>
    </row>
    <row r="159" spans="1:12" ht="9.9499999999999993" customHeight="1">
      <c r="A159" s="132"/>
      <c r="B159" s="137"/>
      <c r="C159" s="137"/>
      <c r="D159" s="137"/>
      <c r="E159" s="137"/>
      <c r="F159" s="137"/>
      <c r="G159" s="137"/>
      <c r="H159" s="137"/>
      <c r="I159" s="137"/>
      <c r="J159" s="137"/>
      <c r="K159" s="137"/>
      <c r="L159" s="132"/>
    </row>
    <row r="160" spans="1:12" ht="16.5" customHeight="1">
      <c r="A160" s="132"/>
      <c r="B160" s="136" t="s">
        <v>128</v>
      </c>
      <c r="C160" s="248" t="s">
        <v>122</v>
      </c>
      <c r="D160" s="248"/>
      <c r="E160" s="248" t="s">
        <v>121</v>
      </c>
      <c r="F160" s="248"/>
      <c r="G160" s="136" t="s">
        <v>123</v>
      </c>
      <c r="H160" s="136" t="s">
        <v>124</v>
      </c>
      <c r="I160" s="136" t="s">
        <v>125</v>
      </c>
      <c r="J160" s="136" t="s">
        <v>126</v>
      </c>
      <c r="K160" s="136" t="s">
        <v>127</v>
      </c>
      <c r="L160" s="135"/>
    </row>
    <row r="161" spans="1:12" ht="16.5" customHeight="1">
      <c r="A161" s="132"/>
      <c r="B161" s="138">
        <v>1</v>
      </c>
      <c r="C161" s="249"/>
      <c r="D161" s="249"/>
      <c r="E161" s="260"/>
      <c r="F161" s="261"/>
      <c r="G161" s="139"/>
      <c r="H161" s="139"/>
      <c r="I161" s="140"/>
      <c r="J161" s="141"/>
      <c r="K161" s="142"/>
      <c r="L161" s="135"/>
    </row>
    <row r="162" spans="1:12" ht="9.9499999999999993" customHeight="1">
      <c r="A162" s="132"/>
      <c r="B162" s="137"/>
      <c r="C162" s="137"/>
      <c r="D162" s="137"/>
      <c r="E162" s="137"/>
      <c r="F162" s="137"/>
      <c r="G162" s="137"/>
      <c r="H162" s="137"/>
      <c r="I162" s="137"/>
      <c r="J162" s="137"/>
      <c r="K162" s="137"/>
      <c r="L162" s="132"/>
    </row>
    <row r="163" spans="1:12" ht="16.5" customHeight="1">
      <c r="A163" s="132"/>
      <c r="B163" s="248" t="s">
        <v>50</v>
      </c>
      <c r="C163" s="259"/>
      <c r="D163" s="248" t="s">
        <v>5</v>
      </c>
      <c r="E163" s="259"/>
      <c r="F163" s="136" t="s">
        <v>51</v>
      </c>
      <c r="G163" s="136" t="s">
        <v>52</v>
      </c>
      <c r="H163" s="5" t="s">
        <v>815</v>
      </c>
      <c r="I163" s="5" t="s">
        <v>53</v>
      </c>
      <c r="J163" s="5" t="s">
        <v>325</v>
      </c>
      <c r="K163" s="5" t="s">
        <v>54</v>
      </c>
      <c r="L163" s="135"/>
    </row>
    <row r="164" spans="1:12" ht="16.5" customHeight="1">
      <c r="A164" s="132"/>
      <c r="B164" s="246"/>
      <c r="C164" s="247"/>
      <c r="D164" s="246"/>
      <c r="E164" s="247"/>
      <c r="F164" s="169"/>
      <c r="G164" s="64"/>
      <c r="H164" s="92"/>
      <c r="I164" s="92"/>
      <c r="J164" s="17"/>
      <c r="K164" s="177">
        <v>0</v>
      </c>
      <c r="L164" s="135"/>
    </row>
    <row r="165" spans="1:12" ht="16.5" customHeight="1">
      <c r="A165" s="132"/>
      <c r="B165" s="246"/>
      <c r="C165" s="247"/>
      <c r="D165" s="246"/>
      <c r="E165" s="247"/>
      <c r="F165" s="169"/>
      <c r="G165" s="64"/>
      <c r="H165" s="92"/>
      <c r="I165" s="92"/>
      <c r="J165" s="17"/>
      <c r="K165" s="177">
        <v>0</v>
      </c>
      <c r="L165" s="135"/>
    </row>
    <row r="166" spans="1:12" ht="9.9499999999999993" customHeight="1">
      <c r="A166" s="132"/>
      <c r="B166" s="137"/>
      <c r="C166" s="137"/>
      <c r="D166" s="137"/>
      <c r="E166" s="137"/>
      <c r="F166" s="137"/>
      <c r="G166" s="137"/>
      <c r="H166" s="137"/>
      <c r="I166" s="137"/>
      <c r="J166" s="137"/>
      <c r="K166" s="137"/>
      <c r="L166" s="132"/>
    </row>
    <row r="167" spans="1:12" ht="16.5" customHeight="1">
      <c r="A167" s="132"/>
      <c r="B167" s="312" t="s">
        <v>55</v>
      </c>
      <c r="C167" s="312"/>
      <c r="D167" s="145"/>
      <c r="E167" s="145"/>
      <c r="F167" s="146"/>
      <c r="G167" s="132"/>
      <c r="H167" s="132"/>
      <c r="I167" s="132"/>
      <c r="J167" s="132"/>
      <c r="K167" s="132"/>
      <c r="L167" s="132"/>
    </row>
    <row r="168" spans="1:12" ht="16.5" customHeight="1">
      <c r="A168" s="132"/>
      <c r="B168" s="143"/>
      <c r="C168" s="284"/>
      <c r="D168" s="313"/>
      <c r="E168" s="313"/>
      <c r="F168" s="313"/>
      <c r="G168" s="313"/>
      <c r="H168" s="313"/>
      <c r="I168" s="313"/>
      <c r="J168" s="313"/>
      <c r="K168" s="313"/>
      <c r="L168" s="135"/>
    </row>
    <row r="169" spans="1:12" ht="9.9499999999999993" customHeight="1">
      <c r="A169" s="132"/>
      <c r="B169" s="137"/>
      <c r="C169" s="137"/>
      <c r="D169" s="137"/>
      <c r="E169" s="137"/>
      <c r="F169" s="137"/>
      <c r="G169" s="137"/>
      <c r="H169" s="137"/>
      <c r="I169" s="137"/>
      <c r="J169" s="137"/>
      <c r="K169" s="137"/>
      <c r="L169" s="132"/>
    </row>
    <row r="170" spans="1:12" ht="9.9499999999999993" customHeight="1" thickBot="1">
      <c r="A170" s="132"/>
      <c r="B170" s="132"/>
      <c r="C170" s="132"/>
      <c r="D170" s="132"/>
      <c r="E170" s="132"/>
      <c r="F170" s="132"/>
      <c r="G170" s="132"/>
      <c r="H170" s="132"/>
      <c r="I170" s="132"/>
      <c r="J170" s="132"/>
      <c r="K170" s="132"/>
      <c r="L170" s="132"/>
    </row>
    <row r="171" spans="1:12" ht="44.25" customHeight="1" thickBot="1">
      <c r="A171" s="132"/>
      <c r="B171" s="314" t="s">
        <v>56</v>
      </c>
      <c r="C171" s="315"/>
      <c r="D171" s="315"/>
      <c r="E171" s="315"/>
      <c r="F171" s="315"/>
      <c r="G171" s="315"/>
      <c r="H171" s="315"/>
      <c r="I171" s="315"/>
      <c r="J171" s="315"/>
      <c r="K171" s="315"/>
      <c r="L171" s="133"/>
    </row>
    <row r="172" spans="1:12" ht="9.9499999999999993" customHeight="1">
      <c r="A172" s="132"/>
      <c r="B172" s="193"/>
      <c r="C172" s="193"/>
      <c r="D172" s="193"/>
      <c r="E172" s="193"/>
      <c r="F172" s="193"/>
      <c r="G172" s="193"/>
      <c r="H172" s="193"/>
      <c r="I172" s="193"/>
      <c r="J172" s="193"/>
      <c r="K172" s="193"/>
      <c r="L172" s="132"/>
    </row>
    <row r="173" spans="1:12" ht="16.5" customHeight="1">
      <c r="A173" s="132"/>
      <c r="B173" s="194" t="s">
        <v>129</v>
      </c>
      <c r="C173" s="273"/>
      <c r="D173" s="274"/>
      <c r="E173" s="274"/>
      <c r="F173" s="274"/>
      <c r="G173" s="194"/>
      <c r="H173" s="308"/>
      <c r="I173" s="309"/>
      <c r="J173" s="309"/>
      <c r="K173" s="309"/>
      <c r="L173" s="135"/>
    </row>
    <row r="174" spans="1:12" ht="9.9499999999999993" customHeight="1">
      <c r="A174" s="132"/>
      <c r="B174" s="195"/>
      <c r="C174" s="195"/>
      <c r="D174" s="195"/>
      <c r="E174" s="195"/>
      <c r="F174" s="195"/>
      <c r="G174" s="195"/>
      <c r="H174" s="195"/>
      <c r="I174" s="195"/>
      <c r="J174" s="195"/>
      <c r="K174" s="195"/>
      <c r="L174" s="132"/>
    </row>
    <row r="175" spans="1:12" ht="16.5" customHeight="1">
      <c r="A175" s="132"/>
      <c r="B175" s="194" t="s">
        <v>128</v>
      </c>
      <c r="C175" s="306" t="s">
        <v>122</v>
      </c>
      <c r="D175" s="306"/>
      <c r="E175" s="306" t="s">
        <v>121</v>
      </c>
      <c r="F175" s="306"/>
      <c r="G175" s="194" t="s">
        <v>123</v>
      </c>
      <c r="H175" s="194" t="s">
        <v>124</v>
      </c>
      <c r="I175" s="194" t="s">
        <v>125</v>
      </c>
      <c r="J175" s="194" t="s">
        <v>126</v>
      </c>
      <c r="K175" s="194" t="s">
        <v>127</v>
      </c>
      <c r="L175" s="135"/>
    </row>
    <row r="176" spans="1:12" ht="16.5" customHeight="1">
      <c r="A176" s="132"/>
      <c r="B176" s="196">
        <v>1</v>
      </c>
      <c r="C176" s="295"/>
      <c r="D176" s="295"/>
      <c r="E176" s="310"/>
      <c r="F176" s="311"/>
      <c r="G176" s="198"/>
      <c r="H176" s="198"/>
      <c r="I176" s="199"/>
      <c r="J176" s="200"/>
      <c r="K176" s="201"/>
      <c r="L176" s="135"/>
    </row>
    <row r="177" spans="1:12" ht="9.9499999999999993" customHeight="1">
      <c r="A177" s="132"/>
      <c r="B177" s="195"/>
      <c r="C177" s="195"/>
      <c r="D177" s="195"/>
      <c r="E177" s="195"/>
      <c r="F177" s="195"/>
      <c r="G177" s="195"/>
      <c r="H177" s="195"/>
      <c r="I177" s="195"/>
      <c r="J177" s="195"/>
      <c r="K177" s="195"/>
      <c r="L177" s="132"/>
    </row>
    <row r="178" spans="1:12" ht="16.5" customHeight="1">
      <c r="A178" s="132"/>
      <c r="B178" s="306" t="s">
        <v>50</v>
      </c>
      <c r="C178" s="307"/>
      <c r="D178" s="306" t="s">
        <v>5</v>
      </c>
      <c r="E178" s="307"/>
      <c r="F178" s="194" t="s">
        <v>51</v>
      </c>
      <c r="G178" s="194" t="s">
        <v>52</v>
      </c>
      <c r="H178" s="202" t="s">
        <v>815</v>
      </c>
      <c r="I178" s="202" t="s">
        <v>53</v>
      </c>
      <c r="J178" s="202" t="s">
        <v>325</v>
      </c>
      <c r="K178" s="202" t="s">
        <v>54</v>
      </c>
      <c r="L178" s="135"/>
    </row>
    <row r="179" spans="1:12" ht="16.5" customHeight="1">
      <c r="A179" s="132"/>
      <c r="B179" s="300"/>
      <c r="C179" s="301"/>
      <c r="D179" s="300"/>
      <c r="E179" s="301"/>
      <c r="F179" s="203"/>
      <c r="G179" s="204"/>
      <c r="H179" s="205"/>
      <c r="I179" s="205"/>
      <c r="J179" s="206"/>
      <c r="K179" s="207">
        <v>0</v>
      </c>
      <c r="L179" s="135"/>
    </row>
    <row r="180" spans="1:12" ht="16.5" customHeight="1">
      <c r="A180" s="132"/>
      <c r="B180" s="300"/>
      <c r="C180" s="301"/>
      <c r="D180" s="300"/>
      <c r="E180" s="301"/>
      <c r="F180" s="203"/>
      <c r="G180" s="204"/>
      <c r="H180" s="205"/>
      <c r="I180" s="205"/>
      <c r="J180" s="206"/>
      <c r="K180" s="207">
        <v>0</v>
      </c>
      <c r="L180" s="135"/>
    </row>
    <row r="181" spans="1:12" ht="9.9499999999999993" customHeight="1">
      <c r="A181" s="132"/>
      <c r="B181" s="195"/>
      <c r="C181" s="195"/>
      <c r="D181" s="195"/>
      <c r="E181" s="195"/>
      <c r="F181" s="195"/>
      <c r="G181" s="195"/>
      <c r="H181" s="195"/>
      <c r="I181" s="195"/>
      <c r="J181" s="195"/>
      <c r="K181" s="195"/>
      <c r="L181" s="132"/>
    </row>
    <row r="182" spans="1:12" ht="16.5" customHeight="1">
      <c r="A182" s="132"/>
      <c r="B182" s="302" t="s">
        <v>57</v>
      </c>
      <c r="C182" s="303"/>
      <c r="D182" s="303"/>
      <c r="E182" s="303"/>
      <c r="F182" s="303"/>
      <c r="G182" s="303"/>
      <c r="H182" s="303"/>
      <c r="I182" s="303"/>
      <c r="J182" s="303"/>
      <c r="K182" s="208" t="s">
        <v>153</v>
      </c>
      <c r="L182" s="135"/>
    </row>
    <row r="183" spans="1:12" ht="50.1" customHeight="1">
      <c r="A183" s="132"/>
      <c r="B183" s="304" t="s">
        <v>361</v>
      </c>
      <c r="C183" s="305"/>
      <c r="D183" s="305"/>
      <c r="E183" s="305"/>
      <c r="F183" s="305"/>
      <c r="G183" s="305"/>
      <c r="H183" s="305"/>
      <c r="I183" s="305"/>
      <c r="J183" s="305"/>
      <c r="K183" s="209" t="s">
        <v>64</v>
      </c>
      <c r="L183" s="135"/>
    </row>
    <row r="184" spans="1:12" ht="9.9499999999999993" customHeight="1">
      <c r="A184" s="132"/>
      <c r="B184" s="195"/>
      <c r="C184" s="195"/>
      <c r="D184" s="195"/>
      <c r="E184" s="195"/>
      <c r="F184" s="195"/>
      <c r="G184" s="195"/>
      <c r="H184" s="195"/>
      <c r="I184" s="195"/>
      <c r="J184" s="195"/>
      <c r="K184" s="195"/>
      <c r="L184" s="132"/>
    </row>
    <row r="185" spans="1:12" ht="16.5" customHeight="1">
      <c r="A185" s="132"/>
      <c r="B185" s="210">
        <v>0</v>
      </c>
      <c r="C185" s="211" t="s">
        <v>67</v>
      </c>
      <c r="D185" s="212"/>
      <c r="E185" s="212"/>
      <c r="F185" s="212"/>
      <c r="G185" s="212"/>
      <c r="H185" s="212"/>
      <c r="I185" s="212"/>
      <c r="J185" s="212"/>
      <c r="K185" s="212"/>
      <c r="L185" s="132"/>
    </row>
    <row r="186" spans="1:12" ht="16.5" customHeight="1">
      <c r="A186" s="132"/>
      <c r="B186" s="194" t="s">
        <v>58</v>
      </c>
      <c r="C186" s="306" t="s">
        <v>59</v>
      </c>
      <c r="D186" s="306"/>
      <c r="E186" s="306"/>
      <c r="F186" s="194" t="s">
        <v>60</v>
      </c>
      <c r="G186" s="194" t="s">
        <v>61</v>
      </c>
      <c r="H186" s="194" t="s">
        <v>62</v>
      </c>
      <c r="I186" s="194" t="s">
        <v>17</v>
      </c>
      <c r="J186" s="268" t="s">
        <v>63</v>
      </c>
      <c r="K186" s="269"/>
      <c r="L186" s="135"/>
    </row>
    <row r="187" spans="1:12" ht="16.5" customHeight="1">
      <c r="A187" s="132"/>
      <c r="B187" s="197" t="s">
        <v>144</v>
      </c>
      <c r="C187" s="295" t="s">
        <v>142</v>
      </c>
      <c r="D187" s="295"/>
      <c r="E187" s="295"/>
      <c r="F187" s="197" t="s">
        <v>145</v>
      </c>
      <c r="G187" s="197" t="s">
        <v>64</v>
      </c>
      <c r="H187" s="197" t="s">
        <v>86</v>
      </c>
      <c r="I187" s="197" t="s">
        <v>146</v>
      </c>
      <c r="J187" s="277"/>
      <c r="K187" s="278"/>
      <c r="L187" s="135"/>
    </row>
    <row r="188" spans="1:12" ht="16.5" customHeight="1">
      <c r="A188" s="132"/>
      <c r="B188" s="197" t="s">
        <v>144</v>
      </c>
      <c r="C188" s="295" t="s">
        <v>143</v>
      </c>
      <c r="D188" s="295"/>
      <c r="E188" s="295"/>
      <c r="F188" s="197" t="s">
        <v>145</v>
      </c>
      <c r="G188" s="197" t="s">
        <v>64</v>
      </c>
      <c r="H188" s="197" t="s">
        <v>86</v>
      </c>
      <c r="I188" s="197" t="s">
        <v>146</v>
      </c>
      <c r="J188" s="277"/>
      <c r="K188" s="278"/>
      <c r="L188" s="135"/>
    </row>
    <row r="189" spans="1:12" ht="16.5" customHeight="1">
      <c r="A189" s="132"/>
      <c r="B189" s="197"/>
      <c r="C189" s="295"/>
      <c r="D189" s="295"/>
      <c r="E189" s="295"/>
      <c r="F189" s="197"/>
      <c r="G189" s="197"/>
      <c r="H189" s="197"/>
      <c r="I189" s="197"/>
      <c r="J189" s="277"/>
      <c r="K189" s="278"/>
      <c r="L189" s="135"/>
    </row>
    <row r="190" spans="1:12" ht="16.5" customHeight="1">
      <c r="A190" s="132"/>
      <c r="B190" s="197"/>
      <c r="C190" s="295"/>
      <c r="D190" s="295"/>
      <c r="E190" s="295"/>
      <c r="F190" s="197"/>
      <c r="G190" s="197"/>
      <c r="H190" s="197"/>
      <c r="I190" s="197"/>
      <c r="J190" s="277"/>
      <c r="K190" s="278"/>
      <c r="L190" s="135"/>
    </row>
    <row r="191" spans="1:12" ht="9.9499999999999993" customHeight="1">
      <c r="A191" s="132"/>
      <c r="B191" s="195"/>
      <c r="C191" s="195"/>
      <c r="D191" s="195"/>
      <c r="E191" s="195"/>
      <c r="F191" s="195"/>
      <c r="G191" s="195"/>
      <c r="H191" s="195"/>
      <c r="I191" s="195"/>
      <c r="J191" s="195"/>
      <c r="K191" s="195"/>
      <c r="L191" s="132"/>
    </row>
    <row r="192" spans="1:12" ht="16.5" customHeight="1">
      <c r="A192" s="132"/>
      <c r="B192" s="213" t="s">
        <v>925</v>
      </c>
      <c r="C192" s="214"/>
      <c r="D192" s="212"/>
      <c r="E192" s="212"/>
      <c r="F192" s="212"/>
      <c r="G192" s="212"/>
      <c r="H192" s="212"/>
      <c r="I192" s="212"/>
      <c r="J192" s="212"/>
      <c r="K192" s="212"/>
      <c r="L192" s="132"/>
    </row>
    <row r="193" spans="1:12" ht="26.1" customHeight="1">
      <c r="A193" s="132"/>
      <c r="B193" s="296" t="s">
        <v>929</v>
      </c>
      <c r="C193" s="297"/>
      <c r="D193" s="297"/>
      <c r="E193" s="297"/>
      <c r="F193" s="297"/>
      <c r="G193" s="297"/>
      <c r="H193" s="297"/>
      <c r="I193" s="297"/>
      <c r="J193" s="297"/>
      <c r="K193" s="297"/>
      <c r="L193" s="135"/>
    </row>
    <row r="194" spans="1:12" ht="9.9499999999999993" customHeight="1">
      <c r="A194" s="132"/>
      <c r="B194" s="137"/>
      <c r="C194" s="137"/>
      <c r="D194" s="137"/>
      <c r="E194" s="137"/>
      <c r="F194" s="137"/>
      <c r="G194" s="137"/>
      <c r="H194" s="137"/>
      <c r="I194" s="137"/>
      <c r="J194" s="137"/>
      <c r="K194" s="137"/>
      <c r="L194" s="132"/>
    </row>
    <row r="195" spans="1:12" ht="9.9499999999999993" customHeight="1" thickBot="1">
      <c r="A195" s="132"/>
      <c r="B195" s="132"/>
      <c r="C195" s="132"/>
      <c r="D195" s="132"/>
      <c r="E195" s="132"/>
      <c r="F195" s="132"/>
      <c r="G195" s="132"/>
      <c r="H195" s="132"/>
      <c r="I195" s="132"/>
      <c r="J195" s="132"/>
      <c r="K195" s="132"/>
      <c r="L195" s="132"/>
    </row>
    <row r="196" spans="1:12" ht="42" customHeight="1" thickBot="1">
      <c r="A196" s="132"/>
      <c r="B196" s="298" t="s">
        <v>66</v>
      </c>
      <c r="C196" s="299"/>
      <c r="D196" s="299"/>
      <c r="E196" s="299"/>
      <c r="F196" s="299"/>
      <c r="G196" s="299"/>
      <c r="H196" s="299"/>
      <c r="I196" s="299"/>
      <c r="J196" s="299"/>
      <c r="K196" s="299"/>
      <c r="L196" s="133"/>
    </row>
    <row r="197" spans="1:12" ht="9.9499999999999993" customHeight="1">
      <c r="A197" s="132"/>
      <c r="B197" s="134"/>
      <c r="C197" s="134"/>
      <c r="D197" s="134"/>
      <c r="E197" s="134"/>
      <c r="F197" s="134"/>
      <c r="G197" s="134"/>
      <c r="H197" s="134"/>
      <c r="I197" s="134"/>
      <c r="J197" s="134"/>
      <c r="K197" s="134"/>
      <c r="L197" s="132"/>
    </row>
    <row r="198" spans="1:12" ht="16.5" customHeight="1">
      <c r="A198" s="132"/>
      <c r="B198" s="136" t="s">
        <v>129</v>
      </c>
      <c r="C198" s="273"/>
      <c r="D198" s="274"/>
      <c r="E198" s="274"/>
      <c r="F198" s="274"/>
      <c r="G198" s="136"/>
      <c r="H198" s="275"/>
      <c r="I198" s="276"/>
      <c r="J198" s="276"/>
      <c r="K198" s="276"/>
      <c r="L198" s="135"/>
    </row>
    <row r="199" spans="1:12">
      <c r="A199" s="132"/>
      <c r="B199" s="137"/>
      <c r="C199" s="137"/>
      <c r="D199" s="137"/>
      <c r="E199" s="137"/>
      <c r="F199" s="137"/>
      <c r="G199" s="137"/>
      <c r="H199" s="137"/>
      <c r="I199" s="137"/>
      <c r="J199" s="137"/>
      <c r="K199" s="137"/>
      <c r="L199" s="132"/>
    </row>
    <row r="200" spans="1:12" ht="16.5" customHeight="1">
      <c r="A200" s="132"/>
      <c r="B200" s="136" t="s">
        <v>128</v>
      </c>
      <c r="C200" s="248" t="s">
        <v>122</v>
      </c>
      <c r="D200" s="248"/>
      <c r="E200" s="248" t="s">
        <v>121</v>
      </c>
      <c r="F200" s="248"/>
      <c r="G200" s="136" t="s">
        <v>123</v>
      </c>
      <c r="H200" s="136" t="s">
        <v>124</v>
      </c>
      <c r="I200" s="136" t="s">
        <v>125</v>
      </c>
      <c r="J200" s="136" t="s">
        <v>126</v>
      </c>
      <c r="K200" s="136" t="s">
        <v>127</v>
      </c>
      <c r="L200" s="135"/>
    </row>
    <row r="201" spans="1:12" ht="16.5" customHeight="1">
      <c r="A201" s="132"/>
      <c r="B201" s="151">
        <v>1</v>
      </c>
      <c r="C201" s="249"/>
      <c r="D201" s="249"/>
      <c r="E201" s="260"/>
      <c r="F201" s="261"/>
      <c r="G201" s="139"/>
      <c r="H201" s="139"/>
      <c r="I201" s="140"/>
      <c r="J201" s="141"/>
      <c r="K201" s="142"/>
      <c r="L201" s="135"/>
    </row>
    <row r="202" spans="1:12" ht="9.9499999999999993" customHeight="1">
      <c r="A202" s="132"/>
      <c r="B202" s="137"/>
      <c r="C202" s="137"/>
      <c r="D202" s="137"/>
      <c r="E202" s="137"/>
      <c r="F202" s="137"/>
      <c r="G202" s="137"/>
      <c r="H202" s="137"/>
      <c r="I202" s="137"/>
      <c r="J202" s="137"/>
      <c r="K202" s="137"/>
      <c r="L202" s="132"/>
    </row>
    <row r="203" spans="1:12" ht="16.5" customHeight="1">
      <c r="A203" s="132"/>
      <c r="B203" s="248" t="s">
        <v>50</v>
      </c>
      <c r="C203" s="259"/>
      <c r="D203" s="248" t="s">
        <v>5</v>
      </c>
      <c r="E203" s="259"/>
      <c r="F203" s="136" t="s">
        <v>51</v>
      </c>
      <c r="G203" s="136" t="s">
        <v>52</v>
      </c>
      <c r="H203" s="5" t="s">
        <v>815</v>
      </c>
      <c r="I203" s="5" t="s">
        <v>53</v>
      </c>
      <c r="J203" s="5" t="s">
        <v>325</v>
      </c>
      <c r="K203" s="5" t="s">
        <v>54</v>
      </c>
      <c r="L203" s="135"/>
    </row>
    <row r="204" spans="1:12" ht="16.5" customHeight="1">
      <c r="A204" s="132"/>
      <c r="B204" s="246"/>
      <c r="C204" s="247"/>
      <c r="D204" s="246"/>
      <c r="E204" s="247"/>
      <c r="F204" s="169"/>
      <c r="G204" s="64"/>
      <c r="H204" s="92"/>
      <c r="I204" s="92"/>
      <c r="J204" s="17"/>
      <c r="K204" s="177">
        <v>0</v>
      </c>
      <c r="L204" s="135"/>
    </row>
    <row r="205" spans="1:12" ht="16.5" customHeight="1">
      <c r="A205" s="132"/>
      <c r="B205" s="246"/>
      <c r="C205" s="247"/>
      <c r="D205" s="246"/>
      <c r="E205" s="247"/>
      <c r="F205" s="169"/>
      <c r="G205" s="64"/>
      <c r="H205" s="92"/>
      <c r="I205" s="92"/>
      <c r="J205" s="17"/>
      <c r="K205" s="177">
        <v>0</v>
      </c>
      <c r="L205" s="135"/>
    </row>
    <row r="206" spans="1:12" ht="9.9499999999999993" customHeight="1">
      <c r="A206" s="132"/>
      <c r="B206" s="137"/>
      <c r="C206" s="137"/>
      <c r="D206" s="137"/>
      <c r="E206" s="137"/>
      <c r="F206" s="137"/>
      <c r="G206" s="137"/>
      <c r="H206" s="137"/>
      <c r="I206" s="137"/>
      <c r="J206" s="137"/>
      <c r="K206" s="137"/>
      <c r="L206" s="132"/>
    </row>
    <row r="207" spans="1:12" ht="16.5" customHeight="1">
      <c r="A207" s="132"/>
      <c r="B207" s="255" t="s">
        <v>155</v>
      </c>
      <c r="C207" s="255"/>
      <c r="D207" s="255"/>
      <c r="E207" s="255"/>
      <c r="F207" s="255"/>
      <c r="G207" s="255"/>
      <c r="H207" s="255"/>
      <c r="I207" s="255"/>
      <c r="J207" s="255"/>
      <c r="K207" s="152" t="s">
        <v>156</v>
      </c>
      <c r="L207" s="135"/>
    </row>
    <row r="208" spans="1:12" ht="13.5" customHeight="1">
      <c r="A208" s="132"/>
      <c r="B208" s="286" t="s">
        <v>954</v>
      </c>
      <c r="C208" s="258"/>
      <c r="D208" s="258"/>
      <c r="E208" s="258"/>
      <c r="F208" s="258"/>
      <c r="G208" s="258"/>
      <c r="H208" s="258"/>
      <c r="I208" s="258"/>
      <c r="J208" s="258"/>
      <c r="K208" s="219" t="s">
        <v>160</v>
      </c>
      <c r="L208" s="132"/>
    </row>
    <row r="209" spans="1:20" ht="13.5" customHeight="1">
      <c r="A209" s="132"/>
      <c r="B209" s="287" t="s">
        <v>955</v>
      </c>
      <c r="C209" s="287"/>
      <c r="D209" s="287"/>
      <c r="E209" s="287"/>
      <c r="F209" s="287"/>
      <c r="G209" s="287"/>
      <c r="H209" s="287"/>
      <c r="I209" s="287"/>
      <c r="J209" s="287"/>
      <c r="K209" s="220" t="s">
        <v>65</v>
      </c>
      <c r="L209" s="132"/>
    </row>
    <row r="210" spans="1:20" ht="13.5" customHeight="1">
      <c r="A210" s="132"/>
      <c r="B210" s="283" t="s">
        <v>956</v>
      </c>
      <c r="C210" s="283"/>
      <c r="D210" s="283"/>
      <c r="E210" s="283"/>
      <c r="F210" s="283"/>
      <c r="G210" s="283"/>
      <c r="H210" s="283"/>
      <c r="I210" s="283"/>
      <c r="J210" s="283"/>
      <c r="K210" s="221" t="s">
        <v>65</v>
      </c>
      <c r="L210" s="132"/>
    </row>
    <row r="211" spans="1:20" ht="9.9499999999999993" customHeight="1">
      <c r="A211" s="132"/>
      <c r="B211" s="137"/>
      <c r="C211" s="137"/>
      <c r="D211" s="137"/>
      <c r="E211" s="137"/>
      <c r="F211" s="137"/>
      <c r="G211" s="137"/>
      <c r="H211" s="137"/>
      <c r="I211" s="137"/>
      <c r="J211" s="137"/>
      <c r="K211" s="137"/>
      <c r="L211" s="132"/>
    </row>
    <row r="212" spans="1:20" ht="16.5" customHeight="1">
      <c r="A212" s="132"/>
      <c r="B212" s="147">
        <v>0</v>
      </c>
      <c r="C212" s="148" t="s">
        <v>67</v>
      </c>
      <c r="D212" s="132"/>
      <c r="E212" s="132"/>
      <c r="F212" s="132"/>
      <c r="G212" s="132"/>
      <c r="H212" s="132"/>
      <c r="I212" s="132"/>
      <c r="J212" s="132"/>
      <c r="K212" s="132"/>
      <c r="L212" s="132"/>
    </row>
    <row r="213" spans="1:20" ht="16.5" customHeight="1">
      <c r="A213" s="132"/>
      <c r="B213" s="136" t="s">
        <v>68</v>
      </c>
      <c r="C213" s="248" t="s">
        <v>59</v>
      </c>
      <c r="D213" s="259"/>
      <c r="E213" s="259"/>
      <c r="F213" s="259"/>
      <c r="G213" s="136" t="s">
        <v>61</v>
      </c>
      <c r="H213" s="136" t="s">
        <v>69</v>
      </c>
      <c r="I213" s="136" t="s">
        <v>70</v>
      </c>
      <c r="J213" s="268" t="s">
        <v>63</v>
      </c>
      <c r="K213" s="269"/>
      <c r="L213" s="135"/>
    </row>
    <row r="214" spans="1:20" ht="16.5" customHeight="1">
      <c r="A214" s="132"/>
      <c r="B214" s="154" t="s">
        <v>67</v>
      </c>
      <c r="C214" s="290" t="s">
        <v>71</v>
      </c>
      <c r="D214" s="291"/>
      <c r="E214" s="291"/>
      <c r="F214" s="291"/>
      <c r="G214" s="154" t="s">
        <v>65</v>
      </c>
      <c r="H214" s="144" t="s">
        <v>86</v>
      </c>
      <c r="I214" s="144" t="s">
        <v>86</v>
      </c>
      <c r="J214" s="277"/>
      <c r="K214" s="278"/>
      <c r="L214" s="135"/>
    </row>
    <row r="215" spans="1:20" ht="16.5" customHeight="1">
      <c r="A215" s="132"/>
      <c r="B215" s="154" t="s">
        <v>67</v>
      </c>
      <c r="C215" s="290" t="s">
        <v>72</v>
      </c>
      <c r="D215" s="291"/>
      <c r="E215" s="291"/>
      <c r="F215" s="291"/>
      <c r="G215" s="154" t="s">
        <v>65</v>
      </c>
      <c r="H215" s="144" t="s">
        <v>86</v>
      </c>
      <c r="I215" s="144" t="s">
        <v>86</v>
      </c>
      <c r="J215" s="277"/>
      <c r="K215" s="278"/>
      <c r="L215" s="135"/>
    </row>
    <row r="216" spans="1:20" ht="16.5" customHeight="1">
      <c r="A216" s="132"/>
      <c r="B216" s="154" t="s">
        <v>67</v>
      </c>
      <c r="C216" s="290" t="s">
        <v>73</v>
      </c>
      <c r="D216" s="291"/>
      <c r="E216" s="291"/>
      <c r="F216" s="291"/>
      <c r="G216" s="154" t="s">
        <v>65</v>
      </c>
      <c r="H216" s="144" t="s">
        <v>86</v>
      </c>
      <c r="I216" s="144" t="s">
        <v>86</v>
      </c>
      <c r="J216" s="277"/>
      <c r="K216" s="278"/>
      <c r="L216" s="135"/>
    </row>
    <row r="217" spans="1:20" ht="16.5" customHeight="1">
      <c r="A217" s="132"/>
      <c r="B217" s="154" t="s">
        <v>67</v>
      </c>
      <c r="C217" s="290" t="s">
        <v>74</v>
      </c>
      <c r="D217" s="291"/>
      <c r="E217" s="291"/>
      <c r="F217" s="291"/>
      <c r="G217" s="154" t="s">
        <v>65</v>
      </c>
      <c r="H217" s="144" t="s">
        <v>86</v>
      </c>
      <c r="I217" s="144" t="s">
        <v>86</v>
      </c>
      <c r="J217" s="277"/>
      <c r="K217" s="278"/>
      <c r="L217" s="135"/>
    </row>
    <row r="218" spans="1:20" ht="9.9499999999999993" customHeight="1">
      <c r="A218" s="132"/>
      <c r="B218" s="137"/>
      <c r="C218" s="137"/>
      <c r="D218" s="137"/>
      <c r="E218" s="137"/>
      <c r="F218" s="137"/>
      <c r="G218" s="137"/>
      <c r="H218" s="137"/>
      <c r="I218" s="137"/>
      <c r="J218" s="137"/>
      <c r="K218" s="137"/>
      <c r="L218" s="132"/>
    </row>
    <row r="219" spans="1:20" ht="16.5">
      <c r="A219" s="132"/>
      <c r="B219" s="147">
        <v>0</v>
      </c>
      <c r="C219" s="148" t="s">
        <v>75</v>
      </c>
      <c r="D219" s="132"/>
      <c r="E219" s="156">
        <v>0</v>
      </c>
      <c r="F219" s="157" t="s">
        <v>76</v>
      </c>
      <c r="G219" s="156">
        <v>0</v>
      </c>
      <c r="H219" s="157" t="s">
        <v>434</v>
      </c>
      <c r="I219" s="158">
        <v>0</v>
      </c>
      <c r="J219" s="159" t="s">
        <v>432</v>
      </c>
      <c r="K219" s="158">
        <v>0</v>
      </c>
      <c r="L219" s="132"/>
    </row>
    <row r="220" spans="1:20" ht="16.5" customHeight="1">
      <c r="A220" s="132"/>
      <c r="B220" s="136" t="s">
        <v>68</v>
      </c>
      <c r="C220" s="248" t="s">
        <v>59</v>
      </c>
      <c r="D220" s="259"/>
      <c r="E220" s="259"/>
      <c r="F220" s="259"/>
      <c r="G220" s="136" t="s">
        <v>61</v>
      </c>
      <c r="H220" s="136" t="s">
        <v>69</v>
      </c>
      <c r="I220" s="136" t="s">
        <v>70</v>
      </c>
      <c r="J220" s="268" t="s">
        <v>63</v>
      </c>
      <c r="K220" s="269"/>
      <c r="L220" s="135"/>
      <c r="P220" s="281"/>
      <c r="Q220" s="281"/>
      <c r="R220" s="26" t="s">
        <v>78</v>
      </c>
      <c r="S220" s="26" t="s">
        <v>79</v>
      </c>
      <c r="T220" s="26" t="s">
        <v>80</v>
      </c>
    </row>
    <row r="221" spans="1:20" ht="16.5" customHeight="1">
      <c r="A221" s="132"/>
      <c r="B221" s="144" t="s">
        <v>81</v>
      </c>
      <c r="C221" s="290" t="s">
        <v>71</v>
      </c>
      <c r="D221" s="291"/>
      <c r="E221" s="291"/>
      <c r="F221" s="291"/>
      <c r="G221" s="154" t="s">
        <v>65</v>
      </c>
      <c r="H221" s="144" t="s">
        <v>86</v>
      </c>
      <c r="I221" s="144" t="s">
        <v>86</v>
      </c>
      <c r="J221" s="277"/>
      <c r="K221" s="278"/>
      <c r="L221" s="135"/>
      <c r="P221" s="282" t="s">
        <v>82</v>
      </c>
      <c r="Q221" s="282"/>
      <c r="R221" s="83"/>
      <c r="S221" s="28">
        <f>ONEAR</f>
        <v>0</v>
      </c>
      <c r="T221" s="28">
        <f>RS_OnEar_L1-RS_OnEar_L0</f>
        <v>0</v>
      </c>
    </row>
    <row r="222" spans="1:20" ht="16.5" customHeight="1">
      <c r="A222" s="132"/>
      <c r="B222" s="144" t="s">
        <v>81</v>
      </c>
      <c r="C222" s="290" t="s">
        <v>72</v>
      </c>
      <c r="D222" s="291"/>
      <c r="E222" s="291"/>
      <c r="F222" s="291"/>
      <c r="G222" s="154" t="s">
        <v>65</v>
      </c>
      <c r="H222" s="144" t="s">
        <v>86</v>
      </c>
      <c r="I222" s="144" t="s">
        <v>86</v>
      </c>
      <c r="J222" s="277"/>
      <c r="K222" s="278"/>
      <c r="L222" s="135"/>
      <c r="P222" s="282" t="s">
        <v>83</v>
      </c>
      <c r="Q222" s="282"/>
      <c r="R222" s="83"/>
      <c r="S222" s="28">
        <f>OFFEAR</f>
        <v>0</v>
      </c>
      <c r="T222" s="28">
        <f>RS_OffEar_L1-RS_OffEar_L0</f>
        <v>0</v>
      </c>
    </row>
    <row r="223" spans="1:20" ht="16.5" customHeight="1">
      <c r="A223" s="132"/>
      <c r="B223" s="144" t="s">
        <v>81</v>
      </c>
      <c r="C223" s="290" t="s">
        <v>73</v>
      </c>
      <c r="D223" s="291"/>
      <c r="E223" s="291"/>
      <c r="F223" s="291"/>
      <c r="G223" s="154" t="s">
        <v>65</v>
      </c>
      <c r="H223" s="144" t="s">
        <v>86</v>
      </c>
      <c r="I223" s="144" t="s">
        <v>86</v>
      </c>
      <c r="J223" s="277"/>
      <c r="K223" s="278"/>
      <c r="L223" s="135"/>
    </row>
    <row r="224" spans="1:20" ht="16.5" customHeight="1">
      <c r="A224" s="132"/>
      <c r="B224" s="144" t="s">
        <v>81</v>
      </c>
      <c r="C224" s="290" t="s">
        <v>74</v>
      </c>
      <c r="D224" s="291"/>
      <c r="E224" s="291"/>
      <c r="F224" s="291"/>
      <c r="G224" s="154" t="s">
        <v>65</v>
      </c>
      <c r="H224" s="144" t="s">
        <v>86</v>
      </c>
      <c r="I224" s="144" t="s">
        <v>86</v>
      </c>
      <c r="J224" s="277"/>
      <c r="K224" s="278"/>
      <c r="L224" s="135"/>
    </row>
    <row r="225" spans="1:20" ht="24" customHeight="1">
      <c r="A225" s="132"/>
      <c r="B225" s="292" t="s">
        <v>180</v>
      </c>
      <c r="C225" s="293"/>
      <c r="D225" s="293"/>
      <c r="E225" s="293"/>
      <c r="F225" s="293"/>
      <c r="G225" s="293"/>
      <c r="H225" s="293"/>
      <c r="I225" s="293"/>
      <c r="J225" s="293"/>
      <c r="K225" s="293"/>
      <c r="L225" s="135"/>
    </row>
    <row r="226" spans="1:20" ht="9.9499999999999993" customHeight="1">
      <c r="A226" s="132"/>
      <c r="B226" s="155"/>
      <c r="C226" s="155"/>
      <c r="D226" s="155"/>
      <c r="E226" s="155"/>
      <c r="F226" s="155"/>
      <c r="G226" s="155"/>
      <c r="H226" s="155"/>
      <c r="I226" s="155"/>
      <c r="J226" s="155"/>
      <c r="K226" s="155"/>
      <c r="L226" s="132"/>
    </row>
    <row r="227" spans="1:20" ht="16.5" customHeight="1">
      <c r="A227" s="132"/>
      <c r="B227" s="147">
        <v>0</v>
      </c>
      <c r="C227" s="148" t="s">
        <v>84</v>
      </c>
      <c r="D227" s="132"/>
      <c r="E227" s="156">
        <v>0</v>
      </c>
      <c r="F227" s="160" t="s">
        <v>112</v>
      </c>
      <c r="G227" s="156">
        <v>0</v>
      </c>
      <c r="H227" s="157" t="s">
        <v>77</v>
      </c>
      <c r="I227" s="132"/>
      <c r="J227" s="132"/>
      <c r="K227" s="132"/>
      <c r="L227" s="132"/>
    </row>
    <row r="228" spans="1:20" ht="16.5" customHeight="1">
      <c r="A228" s="132"/>
      <c r="B228" s="136" t="s">
        <v>68</v>
      </c>
      <c r="C228" s="248" t="s">
        <v>59</v>
      </c>
      <c r="D228" s="259"/>
      <c r="E228" s="259"/>
      <c r="F228" s="259"/>
      <c r="G228" s="136" t="s">
        <v>61</v>
      </c>
      <c r="H228" s="136" t="s">
        <v>62</v>
      </c>
      <c r="I228" s="136" t="s">
        <v>70</v>
      </c>
      <c r="J228" s="268" t="s">
        <v>63</v>
      </c>
      <c r="K228" s="269"/>
      <c r="L228" s="135"/>
      <c r="P228" s="281"/>
      <c r="Q228" s="281"/>
      <c r="R228" s="26" t="s">
        <v>78</v>
      </c>
      <c r="S228" s="26" t="s">
        <v>79</v>
      </c>
      <c r="T228" s="26" t="s">
        <v>80</v>
      </c>
    </row>
    <row r="229" spans="1:20" ht="16.5" customHeight="1">
      <c r="A229" s="132"/>
      <c r="B229" s="144" t="s">
        <v>85</v>
      </c>
      <c r="C229" s="290" t="s">
        <v>207</v>
      </c>
      <c r="D229" s="291"/>
      <c r="E229" s="291"/>
      <c r="F229" s="291"/>
      <c r="G229" s="154" t="s">
        <v>65</v>
      </c>
      <c r="H229" s="144" t="s">
        <v>86</v>
      </c>
      <c r="I229" s="144" t="s">
        <v>86</v>
      </c>
      <c r="J229" s="277"/>
      <c r="K229" s="278"/>
      <c r="L229" s="135"/>
      <c r="P229" s="282" t="s">
        <v>82</v>
      </c>
      <c r="Q229" s="282"/>
      <c r="R229" s="83"/>
      <c r="S229" s="28">
        <f>ONEAR</f>
        <v>0</v>
      </c>
      <c r="T229" s="28">
        <f>RS_OnEar_L1-RS_OnEar_L0</f>
        <v>0</v>
      </c>
    </row>
    <row r="230" spans="1:20" ht="16.5" customHeight="1">
      <c r="A230" s="132"/>
      <c r="B230" s="144" t="s">
        <v>85</v>
      </c>
      <c r="C230" s="290" t="s">
        <v>208</v>
      </c>
      <c r="D230" s="291"/>
      <c r="E230" s="291"/>
      <c r="F230" s="291"/>
      <c r="G230" s="154" t="s">
        <v>65</v>
      </c>
      <c r="H230" s="144" t="s">
        <v>86</v>
      </c>
      <c r="I230" s="144" t="s">
        <v>86</v>
      </c>
      <c r="J230" s="277"/>
      <c r="K230" s="278"/>
      <c r="L230" s="135"/>
      <c r="P230" s="282" t="s">
        <v>83</v>
      </c>
      <c r="Q230" s="282"/>
      <c r="R230" s="83"/>
      <c r="S230" s="28">
        <f>OFFEAR</f>
        <v>0</v>
      </c>
      <c r="T230" s="28">
        <f>RS_OffEar_L1-RS_OffEar_L0</f>
        <v>0</v>
      </c>
    </row>
    <row r="231" spans="1:20" ht="16.5" customHeight="1">
      <c r="A231" s="132"/>
      <c r="B231" s="144" t="s">
        <v>85</v>
      </c>
      <c r="C231" s="290" t="s">
        <v>73</v>
      </c>
      <c r="D231" s="291"/>
      <c r="E231" s="291"/>
      <c r="F231" s="291"/>
      <c r="G231" s="154" t="s">
        <v>65</v>
      </c>
      <c r="H231" s="144" t="s">
        <v>86</v>
      </c>
      <c r="I231" s="144" t="s">
        <v>86</v>
      </c>
      <c r="J231" s="277"/>
      <c r="K231" s="278"/>
      <c r="L231" s="135"/>
    </row>
    <row r="232" spans="1:20" ht="16.5" customHeight="1">
      <c r="A232" s="132"/>
      <c r="B232" s="144" t="s">
        <v>85</v>
      </c>
      <c r="C232" s="290" t="s">
        <v>74</v>
      </c>
      <c r="D232" s="291"/>
      <c r="E232" s="291"/>
      <c r="F232" s="291"/>
      <c r="G232" s="154" t="s">
        <v>65</v>
      </c>
      <c r="H232" s="144" t="s">
        <v>86</v>
      </c>
      <c r="I232" s="144" t="s">
        <v>86</v>
      </c>
      <c r="J232" s="277"/>
      <c r="K232" s="278"/>
      <c r="L232" s="135"/>
    </row>
    <row r="233" spans="1:20" ht="9.9499999999999993" customHeight="1">
      <c r="A233" s="132"/>
      <c r="B233" s="137"/>
      <c r="C233" s="137"/>
      <c r="D233" s="137"/>
      <c r="E233" s="137"/>
      <c r="F233" s="137"/>
      <c r="G233" s="137"/>
      <c r="H233" s="137"/>
      <c r="I233" s="137"/>
      <c r="J233" s="137"/>
      <c r="K233" s="137"/>
      <c r="L233" s="132"/>
    </row>
    <row r="234" spans="1:20" ht="16.5" customHeight="1">
      <c r="A234" s="132"/>
      <c r="B234" s="147">
        <v>0</v>
      </c>
      <c r="C234" s="148" t="s">
        <v>87</v>
      </c>
      <c r="D234" s="132"/>
      <c r="E234" s="132"/>
      <c r="F234" s="132"/>
      <c r="G234" s="132"/>
      <c r="H234" s="132"/>
      <c r="I234" s="132"/>
      <c r="J234" s="132"/>
      <c r="K234" s="132"/>
      <c r="L234" s="132"/>
    </row>
    <row r="235" spans="1:20" ht="16.5" customHeight="1">
      <c r="A235" s="132"/>
      <c r="B235" s="136" t="s">
        <v>68</v>
      </c>
      <c r="C235" s="248" t="s">
        <v>59</v>
      </c>
      <c r="D235" s="259"/>
      <c r="E235" s="259"/>
      <c r="F235" s="259"/>
      <c r="G235" s="136" t="s">
        <v>61</v>
      </c>
      <c r="H235" s="136" t="s">
        <v>62</v>
      </c>
      <c r="I235" s="136" t="s">
        <v>70</v>
      </c>
      <c r="J235" s="268" t="s">
        <v>63</v>
      </c>
      <c r="K235" s="269"/>
      <c r="L235" s="135"/>
    </row>
    <row r="236" spans="1:20" ht="16.5" customHeight="1">
      <c r="A236" s="132"/>
      <c r="B236" s="144" t="s">
        <v>88</v>
      </c>
      <c r="C236" s="290" t="s">
        <v>71</v>
      </c>
      <c r="D236" s="291"/>
      <c r="E236" s="291"/>
      <c r="F236" s="291"/>
      <c r="G236" s="154" t="s">
        <v>65</v>
      </c>
      <c r="H236" s="144" t="s">
        <v>86</v>
      </c>
      <c r="I236" s="144" t="s">
        <v>86</v>
      </c>
      <c r="J236" s="277"/>
      <c r="K236" s="278"/>
      <c r="L236" s="135"/>
    </row>
    <row r="237" spans="1:20" ht="16.5" customHeight="1">
      <c r="A237" s="132"/>
      <c r="B237" s="144" t="s">
        <v>88</v>
      </c>
      <c r="C237" s="290" t="s">
        <v>72</v>
      </c>
      <c r="D237" s="291"/>
      <c r="E237" s="291"/>
      <c r="F237" s="291"/>
      <c r="G237" s="154" t="s">
        <v>65</v>
      </c>
      <c r="H237" s="144" t="s">
        <v>86</v>
      </c>
      <c r="I237" s="144" t="s">
        <v>86</v>
      </c>
      <c r="J237" s="277"/>
      <c r="K237" s="278"/>
      <c r="L237" s="135"/>
    </row>
    <row r="238" spans="1:20" ht="16.5" customHeight="1">
      <c r="A238" s="132"/>
      <c r="B238" s="144" t="s">
        <v>88</v>
      </c>
      <c r="C238" s="290" t="s">
        <v>73</v>
      </c>
      <c r="D238" s="291"/>
      <c r="E238" s="291"/>
      <c r="F238" s="291"/>
      <c r="G238" s="154" t="s">
        <v>65</v>
      </c>
      <c r="H238" s="144" t="s">
        <v>86</v>
      </c>
      <c r="I238" s="144" t="s">
        <v>86</v>
      </c>
      <c r="J238" s="277"/>
      <c r="K238" s="278"/>
      <c r="L238" s="135"/>
    </row>
    <row r="239" spans="1:20" ht="16.5" customHeight="1">
      <c r="A239" s="132"/>
      <c r="B239" s="144" t="s">
        <v>88</v>
      </c>
      <c r="C239" s="290" t="s">
        <v>74</v>
      </c>
      <c r="D239" s="291"/>
      <c r="E239" s="291"/>
      <c r="F239" s="291"/>
      <c r="G239" s="154" t="s">
        <v>65</v>
      </c>
      <c r="H239" s="144" t="s">
        <v>86</v>
      </c>
      <c r="I239" s="144" t="s">
        <v>86</v>
      </c>
      <c r="J239" s="277"/>
      <c r="K239" s="278"/>
      <c r="L239" s="135"/>
    </row>
    <row r="240" spans="1:20" ht="9.9499999999999993" customHeight="1">
      <c r="A240" s="132"/>
      <c r="B240" s="137"/>
      <c r="C240" s="137"/>
      <c r="D240" s="137"/>
      <c r="E240" s="137"/>
      <c r="F240" s="137"/>
      <c r="G240" s="137"/>
      <c r="H240" s="137"/>
      <c r="I240" s="137"/>
      <c r="J240" s="137"/>
      <c r="K240" s="137"/>
      <c r="L240" s="132"/>
    </row>
    <row r="241" spans="1:12" ht="16.5" customHeight="1">
      <c r="A241" s="132"/>
      <c r="B241" s="149" t="s">
        <v>925</v>
      </c>
      <c r="C241" s="150"/>
      <c r="D241" s="132"/>
      <c r="E241" s="132"/>
      <c r="F241" s="132"/>
      <c r="G241" s="132"/>
      <c r="H241" s="132"/>
      <c r="I241" s="132"/>
      <c r="J241" s="132"/>
      <c r="K241" s="132"/>
      <c r="L241" s="132"/>
    </row>
    <row r="242" spans="1:12" ht="26.1" customHeight="1">
      <c r="A242" s="132"/>
      <c r="B242" s="294" t="s">
        <v>929</v>
      </c>
      <c r="C242" s="289"/>
      <c r="D242" s="289"/>
      <c r="E242" s="289"/>
      <c r="F242" s="289"/>
      <c r="G242" s="289"/>
      <c r="H242" s="289"/>
      <c r="I242" s="289"/>
      <c r="J242" s="289"/>
      <c r="K242" s="289"/>
      <c r="L242" s="135"/>
    </row>
    <row r="243" spans="1:12" ht="9.9499999999999993" customHeight="1">
      <c r="A243" s="132"/>
      <c r="B243" s="137"/>
      <c r="C243" s="137"/>
      <c r="D243" s="137"/>
      <c r="E243" s="137"/>
      <c r="F243" s="137"/>
      <c r="G243" s="137"/>
      <c r="H243" s="137"/>
      <c r="I243" s="137"/>
      <c r="J243" s="137"/>
      <c r="K243" s="137"/>
      <c r="L243" s="132"/>
    </row>
    <row r="244" spans="1:12" ht="9.9499999999999993" customHeight="1" thickBot="1">
      <c r="A244" s="132"/>
      <c r="B244" s="132"/>
      <c r="C244" s="132"/>
      <c r="D244" s="132"/>
      <c r="E244" s="132"/>
      <c r="F244" s="132"/>
      <c r="G244" s="132"/>
      <c r="H244" s="132"/>
      <c r="I244" s="132"/>
      <c r="J244" s="132"/>
      <c r="K244" s="132"/>
      <c r="L244" s="132"/>
    </row>
    <row r="245" spans="1:12" ht="44.25" customHeight="1" thickBot="1">
      <c r="A245" s="132"/>
      <c r="B245" s="271" t="s">
        <v>89</v>
      </c>
      <c r="C245" s="272"/>
      <c r="D245" s="272"/>
      <c r="E245" s="272"/>
      <c r="F245" s="272"/>
      <c r="G245" s="272"/>
      <c r="H245" s="272"/>
      <c r="I245" s="272"/>
      <c r="J245" s="272"/>
      <c r="K245" s="272"/>
      <c r="L245" s="133"/>
    </row>
    <row r="246" spans="1:12" ht="9.9499999999999993" customHeight="1">
      <c r="A246" s="132"/>
      <c r="B246" s="134"/>
      <c r="C246" s="134"/>
      <c r="D246" s="134"/>
      <c r="E246" s="134"/>
      <c r="F246" s="134"/>
      <c r="G246" s="134"/>
      <c r="H246" s="134"/>
      <c r="I246" s="134"/>
      <c r="J246" s="134"/>
      <c r="K246" s="134"/>
      <c r="L246" s="132"/>
    </row>
    <row r="247" spans="1:12" ht="16.5" customHeight="1">
      <c r="A247" s="132"/>
      <c r="B247" s="136" t="s">
        <v>129</v>
      </c>
      <c r="C247" s="273"/>
      <c r="D247" s="274"/>
      <c r="E247" s="274"/>
      <c r="F247" s="274"/>
      <c r="G247" s="136"/>
      <c r="H247" s="275"/>
      <c r="I247" s="276"/>
      <c r="J247" s="276"/>
      <c r="K247" s="276"/>
      <c r="L247" s="135"/>
    </row>
    <row r="248" spans="1:12" ht="9.9499999999999993" customHeight="1">
      <c r="A248" s="132"/>
      <c r="B248" s="137"/>
      <c r="C248" s="137"/>
      <c r="D248" s="137"/>
      <c r="E248" s="137"/>
      <c r="F248" s="137"/>
      <c r="G248" s="137"/>
      <c r="H248" s="137"/>
      <c r="I248" s="137"/>
      <c r="J248" s="137"/>
      <c r="K248" s="137"/>
      <c r="L248" s="132"/>
    </row>
    <row r="249" spans="1:12" ht="16.5" customHeight="1">
      <c r="A249" s="132"/>
      <c r="B249" s="136" t="s">
        <v>128</v>
      </c>
      <c r="C249" s="248" t="s">
        <v>122</v>
      </c>
      <c r="D249" s="248"/>
      <c r="E249" s="248" t="s">
        <v>121</v>
      </c>
      <c r="F249" s="248"/>
      <c r="G249" s="136" t="s">
        <v>123</v>
      </c>
      <c r="H249" s="136" t="s">
        <v>124</v>
      </c>
      <c r="I249" s="136" t="s">
        <v>125</v>
      </c>
      <c r="J249" s="136" t="s">
        <v>126</v>
      </c>
      <c r="K249" s="136" t="s">
        <v>127</v>
      </c>
      <c r="L249" s="135"/>
    </row>
    <row r="250" spans="1:12" ht="16.5" customHeight="1">
      <c r="A250" s="132"/>
      <c r="B250" s="138">
        <v>1</v>
      </c>
      <c r="C250" s="249"/>
      <c r="D250" s="249"/>
      <c r="E250" s="260"/>
      <c r="F250" s="261"/>
      <c r="G250" s="139"/>
      <c r="H250" s="139"/>
      <c r="I250" s="140"/>
      <c r="J250" s="141"/>
      <c r="K250" s="142"/>
      <c r="L250" s="135"/>
    </row>
    <row r="251" spans="1:12" ht="9.9499999999999993" customHeight="1">
      <c r="A251" s="132"/>
      <c r="B251" s="137"/>
      <c r="C251" s="137"/>
      <c r="D251" s="137"/>
      <c r="E251" s="137"/>
      <c r="F251" s="137"/>
      <c r="G251" s="137"/>
      <c r="H251" s="137"/>
      <c r="I251" s="137"/>
      <c r="J251" s="137"/>
      <c r="K251" s="137"/>
      <c r="L251" s="132"/>
    </row>
    <row r="252" spans="1:12" ht="16.5" customHeight="1">
      <c r="A252" s="132"/>
      <c r="B252" s="248" t="s">
        <v>50</v>
      </c>
      <c r="C252" s="259"/>
      <c r="D252" s="248" t="s">
        <v>5</v>
      </c>
      <c r="E252" s="259"/>
      <c r="F252" s="136" t="s">
        <v>51</v>
      </c>
      <c r="G252" s="136" t="s">
        <v>52</v>
      </c>
      <c r="H252" s="5" t="s">
        <v>815</v>
      </c>
      <c r="I252" s="5" t="s">
        <v>53</v>
      </c>
      <c r="J252" s="5" t="s">
        <v>325</v>
      </c>
      <c r="K252" s="5" t="s">
        <v>54</v>
      </c>
      <c r="L252" s="135"/>
    </row>
    <row r="253" spans="1:12" ht="16.5" customHeight="1">
      <c r="A253" s="132"/>
      <c r="B253" s="246"/>
      <c r="C253" s="247"/>
      <c r="D253" s="246"/>
      <c r="E253" s="247"/>
      <c r="F253" s="169"/>
      <c r="G253" s="64"/>
      <c r="H253" s="92"/>
      <c r="I253" s="92"/>
      <c r="J253" s="17"/>
      <c r="K253" s="177">
        <v>0</v>
      </c>
      <c r="L253" s="135"/>
    </row>
    <row r="254" spans="1:12" ht="16.5" customHeight="1">
      <c r="A254" s="132"/>
      <c r="B254" s="246"/>
      <c r="C254" s="247"/>
      <c r="D254" s="246"/>
      <c r="E254" s="247"/>
      <c r="F254" s="169"/>
      <c r="G254" s="64"/>
      <c r="H254" s="92"/>
      <c r="I254" s="92"/>
      <c r="J254" s="17"/>
      <c r="K254" s="177">
        <v>0</v>
      </c>
      <c r="L254" s="135"/>
    </row>
    <row r="255" spans="1:12" ht="9.9499999999999993" customHeight="1">
      <c r="A255" s="132"/>
      <c r="B255" s="137"/>
      <c r="C255" s="137"/>
      <c r="D255" s="137"/>
      <c r="E255" s="137"/>
      <c r="F255" s="137"/>
      <c r="G255" s="137"/>
      <c r="H255" s="137"/>
      <c r="I255" s="137"/>
      <c r="J255" s="137"/>
      <c r="K255" s="137"/>
      <c r="L255" s="132"/>
    </row>
    <row r="256" spans="1:12" ht="16.5" customHeight="1">
      <c r="A256" s="132"/>
      <c r="B256" s="255" t="s">
        <v>155</v>
      </c>
      <c r="C256" s="255"/>
      <c r="D256" s="255"/>
      <c r="E256" s="255"/>
      <c r="F256" s="255"/>
      <c r="G256" s="255"/>
      <c r="H256" s="255"/>
      <c r="I256" s="255"/>
      <c r="J256" s="255"/>
      <c r="K256" s="152" t="s">
        <v>156</v>
      </c>
      <c r="L256" s="135"/>
    </row>
    <row r="257" spans="1:12" ht="13.5" customHeight="1">
      <c r="A257" s="132"/>
      <c r="B257" s="286" t="s">
        <v>951</v>
      </c>
      <c r="C257" s="258"/>
      <c r="D257" s="258"/>
      <c r="E257" s="258"/>
      <c r="F257" s="258"/>
      <c r="G257" s="258"/>
      <c r="H257" s="258"/>
      <c r="I257" s="258"/>
      <c r="J257" s="258"/>
      <c r="K257" s="219" t="s">
        <v>375</v>
      </c>
      <c r="L257" s="132"/>
    </row>
    <row r="258" spans="1:12" ht="13.5" customHeight="1">
      <c r="A258" s="132"/>
      <c r="B258" s="287" t="s">
        <v>952</v>
      </c>
      <c r="C258" s="287"/>
      <c r="D258" s="287"/>
      <c r="E258" s="287"/>
      <c r="F258" s="287"/>
      <c r="G258" s="287"/>
      <c r="H258" s="287"/>
      <c r="I258" s="287"/>
      <c r="J258" s="287"/>
      <c r="K258" s="220" t="s">
        <v>64</v>
      </c>
      <c r="L258" s="132"/>
    </row>
    <row r="259" spans="1:12" ht="13.5" customHeight="1">
      <c r="A259" s="132"/>
      <c r="B259" s="283" t="s">
        <v>953</v>
      </c>
      <c r="C259" s="283"/>
      <c r="D259" s="283"/>
      <c r="E259" s="283"/>
      <c r="F259" s="283"/>
      <c r="G259" s="283"/>
      <c r="H259" s="283"/>
      <c r="I259" s="283"/>
      <c r="J259" s="283"/>
      <c r="K259" s="221" t="s">
        <v>64</v>
      </c>
      <c r="L259" s="132"/>
    </row>
    <row r="260" spans="1:12" ht="9.9499999999999993" customHeight="1">
      <c r="A260" s="132"/>
      <c r="B260" s="137"/>
      <c r="C260" s="137"/>
      <c r="D260" s="137"/>
      <c r="E260" s="137"/>
      <c r="F260" s="137"/>
      <c r="G260" s="137"/>
      <c r="H260" s="137"/>
      <c r="I260" s="137"/>
      <c r="J260" s="137"/>
      <c r="K260" s="137"/>
      <c r="L260" s="132"/>
    </row>
    <row r="261" spans="1:12" ht="16.5" customHeight="1">
      <c r="A261" s="132"/>
      <c r="B261" s="147">
        <v>0</v>
      </c>
      <c r="C261" s="150" t="s">
        <v>90</v>
      </c>
      <c r="D261" s="132"/>
      <c r="E261" s="132"/>
      <c r="F261" s="132"/>
      <c r="G261" s="132"/>
      <c r="H261" s="132"/>
      <c r="I261" s="132"/>
      <c r="J261" s="132"/>
      <c r="K261" s="132"/>
      <c r="L261" s="132"/>
    </row>
    <row r="262" spans="1:12" ht="16.5" customHeight="1">
      <c r="A262" s="132"/>
      <c r="B262" s="136" t="s">
        <v>91</v>
      </c>
      <c r="C262" s="248" t="s">
        <v>92</v>
      </c>
      <c r="D262" s="259"/>
      <c r="E262" s="259"/>
      <c r="F262" s="259"/>
      <c r="G262" s="136" t="s">
        <v>61</v>
      </c>
      <c r="H262" s="136" t="s">
        <v>93</v>
      </c>
      <c r="I262" s="136" t="s">
        <v>94</v>
      </c>
      <c r="J262" s="268" t="s">
        <v>63</v>
      </c>
      <c r="K262" s="269"/>
      <c r="L262" s="135"/>
    </row>
    <row r="263" spans="1:12" ht="16.5" customHeight="1">
      <c r="A263" s="132"/>
      <c r="B263" s="144" t="s">
        <v>95</v>
      </c>
      <c r="C263" s="249" t="s">
        <v>96</v>
      </c>
      <c r="D263" s="254"/>
      <c r="E263" s="254"/>
      <c r="F263" s="254"/>
      <c r="G263" s="144" t="s">
        <v>64</v>
      </c>
      <c r="H263" s="144" t="s">
        <v>86</v>
      </c>
      <c r="I263" s="144" t="s">
        <v>86</v>
      </c>
      <c r="J263" s="277"/>
      <c r="K263" s="278"/>
      <c r="L263" s="135"/>
    </row>
    <row r="264" spans="1:12" ht="9.9499999999999993" customHeight="1">
      <c r="A264" s="132"/>
      <c r="B264" s="137"/>
      <c r="C264" s="137"/>
      <c r="D264" s="137"/>
      <c r="E264" s="137"/>
      <c r="F264" s="137"/>
      <c r="G264" s="137"/>
      <c r="H264" s="137"/>
      <c r="I264" s="137"/>
      <c r="J264" s="137"/>
      <c r="K264" s="137"/>
      <c r="L264" s="132"/>
    </row>
    <row r="265" spans="1:12" ht="16.5" customHeight="1">
      <c r="A265" s="132"/>
      <c r="B265" s="147">
        <v>0</v>
      </c>
      <c r="C265" s="150" t="s">
        <v>97</v>
      </c>
      <c r="D265" s="132"/>
      <c r="E265" s="132"/>
      <c r="F265" s="132"/>
      <c r="G265" s="132"/>
      <c r="H265" s="132"/>
      <c r="I265" s="132"/>
      <c r="J265" s="132"/>
      <c r="K265" s="132"/>
      <c r="L265" s="132"/>
    </row>
    <row r="266" spans="1:12" ht="16.5" customHeight="1">
      <c r="A266" s="132"/>
      <c r="B266" s="136" t="s">
        <v>91</v>
      </c>
      <c r="C266" s="248" t="s">
        <v>92</v>
      </c>
      <c r="D266" s="259"/>
      <c r="E266" s="259"/>
      <c r="F266" s="259"/>
      <c r="G266" s="136" t="s">
        <v>61</v>
      </c>
      <c r="H266" s="136" t="s">
        <v>93</v>
      </c>
      <c r="I266" s="136" t="s">
        <v>94</v>
      </c>
      <c r="J266" s="268" t="s">
        <v>63</v>
      </c>
      <c r="K266" s="269"/>
      <c r="L266" s="135"/>
    </row>
    <row r="267" spans="1:12" ht="16.5" customHeight="1">
      <c r="A267" s="132"/>
      <c r="B267" s="144" t="s">
        <v>98</v>
      </c>
      <c r="C267" s="249" t="s">
        <v>86</v>
      </c>
      <c r="D267" s="254"/>
      <c r="E267" s="254"/>
      <c r="F267" s="254"/>
      <c r="G267" s="144" t="s">
        <v>64</v>
      </c>
      <c r="H267" s="144" t="s">
        <v>86</v>
      </c>
      <c r="I267" s="144" t="s">
        <v>86</v>
      </c>
      <c r="J267" s="277"/>
      <c r="K267" s="278"/>
      <c r="L267" s="135"/>
    </row>
    <row r="268" spans="1:12" ht="9.9499999999999993" customHeight="1">
      <c r="A268" s="132"/>
      <c r="B268" s="137"/>
      <c r="C268" s="137"/>
      <c r="D268" s="137"/>
      <c r="E268" s="137"/>
      <c r="F268" s="137"/>
      <c r="G268" s="137"/>
      <c r="H268" s="137"/>
      <c r="I268" s="137"/>
      <c r="J268" s="137"/>
      <c r="K268" s="137"/>
      <c r="L268" s="132"/>
    </row>
    <row r="269" spans="1:12" ht="16.5" customHeight="1">
      <c r="A269" s="132"/>
      <c r="B269" s="147">
        <v>0</v>
      </c>
      <c r="C269" s="150" t="s">
        <v>99</v>
      </c>
      <c r="D269" s="132"/>
      <c r="E269" s="132"/>
      <c r="F269" s="132"/>
      <c r="G269" s="132"/>
      <c r="H269" s="132"/>
      <c r="I269" s="132"/>
      <c r="J269" s="132"/>
      <c r="K269" s="132"/>
      <c r="L269" s="132"/>
    </row>
    <row r="270" spans="1:12" ht="16.5" customHeight="1">
      <c r="A270" s="132"/>
      <c r="B270" s="136" t="s">
        <v>91</v>
      </c>
      <c r="C270" s="248" t="s">
        <v>92</v>
      </c>
      <c r="D270" s="259"/>
      <c r="E270" s="259"/>
      <c r="F270" s="259"/>
      <c r="G270" s="136" t="s">
        <v>61</v>
      </c>
      <c r="H270" s="136" t="s">
        <v>93</v>
      </c>
      <c r="I270" s="136" t="s">
        <v>94</v>
      </c>
      <c r="J270" s="268" t="s">
        <v>63</v>
      </c>
      <c r="K270" s="269"/>
      <c r="L270" s="135"/>
    </row>
    <row r="271" spans="1:12" ht="16.5" customHeight="1">
      <c r="A271" s="132"/>
      <c r="B271" s="144" t="s">
        <v>100</v>
      </c>
      <c r="C271" s="249" t="s">
        <v>86</v>
      </c>
      <c r="D271" s="254"/>
      <c r="E271" s="254"/>
      <c r="F271" s="254"/>
      <c r="G271" s="144" t="s">
        <v>64</v>
      </c>
      <c r="H271" s="144" t="s">
        <v>86</v>
      </c>
      <c r="I271" s="144" t="s">
        <v>86</v>
      </c>
      <c r="J271" s="277"/>
      <c r="K271" s="278"/>
      <c r="L271" s="135"/>
    </row>
    <row r="272" spans="1:12" ht="9.9499999999999993" customHeight="1">
      <c r="A272" s="132"/>
      <c r="B272" s="137"/>
      <c r="C272" s="137"/>
      <c r="D272" s="137"/>
      <c r="E272" s="137"/>
      <c r="F272" s="137"/>
      <c r="G272" s="137"/>
      <c r="H272" s="137"/>
      <c r="I272" s="137"/>
      <c r="J272" s="137"/>
      <c r="K272" s="137"/>
      <c r="L272" s="132"/>
    </row>
    <row r="273" spans="1:12" ht="16.5" customHeight="1">
      <c r="A273" s="132"/>
      <c r="B273" s="149" t="s">
        <v>925</v>
      </c>
      <c r="C273" s="150"/>
      <c r="D273" s="132"/>
      <c r="E273" s="132"/>
      <c r="F273" s="132"/>
      <c r="G273" s="132"/>
      <c r="H273" s="132"/>
      <c r="I273" s="132"/>
      <c r="J273" s="132"/>
      <c r="K273" s="132"/>
      <c r="L273" s="132"/>
    </row>
    <row r="274" spans="1:12" ht="26.1" customHeight="1">
      <c r="A274" s="132"/>
      <c r="B274" s="288" t="s">
        <v>179</v>
      </c>
      <c r="C274" s="289"/>
      <c r="D274" s="289"/>
      <c r="E274" s="289"/>
      <c r="F274" s="289"/>
      <c r="G274" s="289"/>
      <c r="H274" s="289"/>
      <c r="I274" s="289"/>
      <c r="J274" s="289"/>
      <c r="K274" s="289"/>
      <c r="L274" s="135"/>
    </row>
    <row r="275" spans="1:12" ht="9.9499999999999993" customHeight="1">
      <c r="A275" s="132"/>
      <c r="B275" s="137"/>
      <c r="C275" s="137"/>
      <c r="D275" s="137"/>
      <c r="E275" s="137"/>
      <c r="F275" s="137"/>
      <c r="G275" s="137"/>
      <c r="H275" s="137"/>
      <c r="I275" s="137"/>
      <c r="J275" s="137"/>
      <c r="K275" s="137"/>
      <c r="L275" s="132"/>
    </row>
    <row r="276" spans="1:12" ht="9.9499999999999993" customHeight="1" thickBot="1">
      <c r="A276" s="132"/>
      <c r="B276" s="132"/>
      <c r="C276" s="132"/>
      <c r="D276" s="132"/>
      <c r="E276" s="132"/>
      <c r="F276" s="132"/>
      <c r="G276" s="132"/>
      <c r="H276" s="132"/>
      <c r="I276" s="132"/>
      <c r="J276" s="132"/>
      <c r="K276" s="132"/>
      <c r="L276" s="132"/>
    </row>
    <row r="277" spans="1:12" ht="44.25" customHeight="1" thickBot="1">
      <c r="A277" s="132"/>
      <c r="B277" s="271" t="s">
        <v>101</v>
      </c>
      <c r="C277" s="272"/>
      <c r="D277" s="272"/>
      <c r="E277" s="272"/>
      <c r="F277" s="272"/>
      <c r="G277" s="272"/>
      <c r="H277" s="272"/>
      <c r="I277" s="272"/>
      <c r="J277" s="272"/>
      <c r="K277" s="272"/>
      <c r="L277" s="133"/>
    </row>
    <row r="278" spans="1:12" ht="9.9499999999999993" customHeight="1">
      <c r="A278" s="132"/>
      <c r="B278" s="134"/>
      <c r="C278" s="134"/>
      <c r="D278" s="134"/>
      <c r="E278" s="134"/>
      <c r="F278" s="134"/>
      <c r="G278" s="134"/>
      <c r="H278" s="134"/>
      <c r="I278" s="134"/>
      <c r="J278" s="134"/>
      <c r="K278" s="134"/>
      <c r="L278" s="132"/>
    </row>
    <row r="279" spans="1:12" ht="16.5" customHeight="1">
      <c r="A279" s="132"/>
      <c r="B279" s="136" t="s">
        <v>129</v>
      </c>
      <c r="C279" s="273"/>
      <c r="D279" s="274"/>
      <c r="E279" s="274"/>
      <c r="F279" s="274"/>
      <c r="G279" s="136"/>
      <c r="H279" s="275"/>
      <c r="I279" s="276"/>
      <c r="J279" s="276"/>
      <c r="K279" s="276"/>
      <c r="L279" s="135"/>
    </row>
    <row r="280" spans="1:12" ht="9.9499999999999993" customHeight="1">
      <c r="A280" s="132"/>
      <c r="B280" s="137"/>
      <c r="C280" s="137"/>
      <c r="D280" s="137"/>
      <c r="E280" s="137"/>
      <c r="F280" s="137"/>
      <c r="G280" s="137"/>
      <c r="H280" s="137"/>
      <c r="I280" s="137"/>
      <c r="J280" s="137"/>
      <c r="K280" s="137"/>
      <c r="L280" s="132"/>
    </row>
    <row r="281" spans="1:12" ht="16.5" customHeight="1">
      <c r="A281" s="132"/>
      <c r="B281" s="136" t="s">
        <v>128</v>
      </c>
      <c r="C281" s="248" t="s">
        <v>122</v>
      </c>
      <c r="D281" s="248"/>
      <c r="E281" s="248" t="s">
        <v>121</v>
      </c>
      <c r="F281" s="248"/>
      <c r="G281" s="136" t="s">
        <v>123</v>
      </c>
      <c r="H281" s="136" t="s">
        <v>124</v>
      </c>
      <c r="I281" s="136" t="s">
        <v>125</v>
      </c>
      <c r="J281" s="136" t="s">
        <v>126</v>
      </c>
      <c r="K281" s="136" t="s">
        <v>127</v>
      </c>
      <c r="L281" s="135"/>
    </row>
    <row r="282" spans="1:12" ht="16.5" customHeight="1">
      <c r="A282" s="132"/>
      <c r="B282" s="138">
        <v>1</v>
      </c>
      <c r="C282" s="249"/>
      <c r="D282" s="249"/>
      <c r="E282" s="260"/>
      <c r="F282" s="261"/>
      <c r="G282" s="139"/>
      <c r="H282" s="139"/>
      <c r="I282" s="140"/>
      <c r="J282" s="141"/>
      <c r="K282" s="142"/>
      <c r="L282" s="135"/>
    </row>
    <row r="283" spans="1:12" ht="9.9499999999999993" customHeight="1">
      <c r="A283" s="132"/>
      <c r="B283" s="137"/>
      <c r="C283" s="137"/>
      <c r="D283" s="137"/>
      <c r="E283" s="137"/>
      <c r="F283" s="137"/>
      <c r="G283" s="137"/>
      <c r="H283" s="137"/>
      <c r="I283" s="137"/>
      <c r="J283" s="137"/>
      <c r="K283" s="137"/>
      <c r="L283" s="132"/>
    </row>
    <row r="284" spans="1:12" ht="16.5" customHeight="1">
      <c r="A284" s="132"/>
      <c r="B284" s="248" t="s">
        <v>50</v>
      </c>
      <c r="C284" s="259"/>
      <c r="D284" s="248" t="s">
        <v>5</v>
      </c>
      <c r="E284" s="259"/>
      <c r="F284" s="136" t="s">
        <v>51</v>
      </c>
      <c r="G284" s="136" t="s">
        <v>52</v>
      </c>
      <c r="H284" s="5" t="s">
        <v>815</v>
      </c>
      <c r="I284" s="5" t="s">
        <v>53</v>
      </c>
      <c r="J284" s="5" t="s">
        <v>325</v>
      </c>
      <c r="K284" s="5" t="s">
        <v>54</v>
      </c>
      <c r="L284" s="135"/>
    </row>
    <row r="285" spans="1:12" ht="16.5" customHeight="1">
      <c r="A285" s="132"/>
      <c r="B285" s="246"/>
      <c r="C285" s="247"/>
      <c r="D285" s="246"/>
      <c r="E285" s="247"/>
      <c r="F285" s="169"/>
      <c r="G285" s="64"/>
      <c r="H285" s="92"/>
      <c r="I285" s="92"/>
      <c r="J285" s="17"/>
      <c r="K285" s="177">
        <v>0</v>
      </c>
      <c r="L285" s="135"/>
    </row>
    <row r="286" spans="1:12" ht="16.5" customHeight="1">
      <c r="A286" s="132"/>
      <c r="B286" s="246"/>
      <c r="C286" s="247"/>
      <c r="D286" s="246"/>
      <c r="E286" s="247"/>
      <c r="F286" s="169"/>
      <c r="G286" s="64"/>
      <c r="H286" s="92"/>
      <c r="I286" s="92"/>
      <c r="J286" s="17"/>
      <c r="K286" s="177">
        <v>0</v>
      </c>
      <c r="L286" s="135"/>
    </row>
    <row r="287" spans="1:12" ht="9.9499999999999993" customHeight="1">
      <c r="A287" s="132"/>
      <c r="B287" s="137"/>
      <c r="C287" s="137"/>
      <c r="D287" s="137"/>
      <c r="E287" s="137"/>
      <c r="F287" s="137"/>
      <c r="G287" s="137"/>
      <c r="H287" s="137"/>
      <c r="I287" s="137"/>
      <c r="J287" s="137"/>
      <c r="K287" s="137"/>
      <c r="L287" s="132"/>
    </row>
    <row r="288" spans="1:12" ht="16.5" customHeight="1">
      <c r="A288" s="132"/>
      <c r="B288" s="255" t="s">
        <v>155</v>
      </c>
      <c r="C288" s="255"/>
      <c r="D288" s="255"/>
      <c r="E288" s="255"/>
      <c r="F288" s="255"/>
      <c r="G288" s="255"/>
      <c r="H288" s="255"/>
      <c r="I288" s="255"/>
      <c r="J288" s="255"/>
      <c r="K288" s="152" t="s">
        <v>156</v>
      </c>
      <c r="L288" s="135"/>
    </row>
    <row r="289" spans="1:12" ht="13.5" customHeight="1">
      <c r="A289" s="132"/>
      <c r="B289" s="286" t="s">
        <v>947</v>
      </c>
      <c r="C289" s="258"/>
      <c r="D289" s="258"/>
      <c r="E289" s="258"/>
      <c r="F289" s="258"/>
      <c r="G289" s="258"/>
      <c r="H289" s="258"/>
      <c r="I289" s="258"/>
      <c r="J289" s="258"/>
      <c r="K289" s="219" t="s">
        <v>375</v>
      </c>
      <c r="L289" s="132"/>
    </row>
    <row r="290" spans="1:12" ht="13.5" customHeight="1">
      <c r="A290" s="132"/>
      <c r="B290" s="287" t="s">
        <v>948</v>
      </c>
      <c r="C290" s="287"/>
      <c r="D290" s="287"/>
      <c r="E290" s="287"/>
      <c r="F290" s="287"/>
      <c r="G290" s="287"/>
      <c r="H290" s="287"/>
      <c r="I290" s="287"/>
      <c r="J290" s="287"/>
      <c r="K290" s="220" t="s">
        <v>64</v>
      </c>
      <c r="L290" s="132"/>
    </row>
    <row r="291" spans="1:12" ht="13.5" customHeight="1">
      <c r="A291" s="132"/>
      <c r="B291" s="287" t="s">
        <v>949</v>
      </c>
      <c r="C291" s="287"/>
      <c r="D291" s="287"/>
      <c r="E291" s="287"/>
      <c r="F291" s="287"/>
      <c r="G291" s="287"/>
      <c r="H291" s="287"/>
      <c r="I291" s="287"/>
      <c r="J291" s="287"/>
      <c r="K291" s="220" t="s">
        <v>329</v>
      </c>
      <c r="L291" s="132"/>
    </row>
    <row r="292" spans="1:12" ht="13.5" customHeight="1">
      <c r="A292" s="132"/>
      <c r="B292" s="283" t="s">
        <v>950</v>
      </c>
      <c r="C292" s="283"/>
      <c r="D292" s="283"/>
      <c r="E292" s="283"/>
      <c r="F292" s="283"/>
      <c r="G292" s="283"/>
      <c r="H292" s="283"/>
      <c r="I292" s="283"/>
      <c r="J292" s="283"/>
      <c r="K292" s="221" t="s">
        <v>329</v>
      </c>
      <c r="L292" s="132"/>
    </row>
    <row r="293" spans="1:12" ht="9.9499999999999993" customHeight="1">
      <c r="A293" s="132"/>
      <c r="B293" s="137"/>
      <c r="C293" s="137"/>
      <c r="D293" s="137"/>
      <c r="E293" s="137"/>
      <c r="F293" s="137"/>
      <c r="G293" s="137"/>
      <c r="H293" s="137"/>
      <c r="I293" s="137"/>
      <c r="J293" s="137"/>
      <c r="K293" s="137"/>
      <c r="L293" s="132"/>
    </row>
    <row r="294" spans="1:12" ht="16.5" customHeight="1">
      <c r="A294" s="132"/>
      <c r="B294" s="147">
        <v>0</v>
      </c>
      <c r="C294" s="150" t="s">
        <v>90</v>
      </c>
      <c r="D294" s="132"/>
      <c r="E294" s="132"/>
      <c r="F294" s="132"/>
      <c r="G294" s="132"/>
      <c r="H294" s="132"/>
      <c r="I294" s="132"/>
      <c r="J294" s="132"/>
      <c r="K294" s="132"/>
      <c r="L294" s="132"/>
    </row>
    <row r="295" spans="1:12" ht="16.5" customHeight="1">
      <c r="A295" s="132"/>
      <c r="B295" s="136" t="s">
        <v>91</v>
      </c>
      <c r="C295" s="248" t="s">
        <v>92</v>
      </c>
      <c r="D295" s="259"/>
      <c r="E295" s="259"/>
      <c r="F295" s="259"/>
      <c r="G295" s="136" t="s">
        <v>61</v>
      </c>
      <c r="H295" s="136" t="s">
        <v>93</v>
      </c>
      <c r="I295" s="136" t="s">
        <v>94</v>
      </c>
      <c r="J295" s="268" t="s">
        <v>63</v>
      </c>
      <c r="K295" s="269"/>
      <c r="L295" s="135"/>
    </row>
    <row r="296" spans="1:12" ht="16.5" customHeight="1">
      <c r="A296" s="132"/>
      <c r="B296" s="144" t="s">
        <v>95</v>
      </c>
      <c r="C296" s="249" t="s">
        <v>96</v>
      </c>
      <c r="D296" s="254"/>
      <c r="E296" s="254"/>
      <c r="F296" s="254"/>
      <c r="G296" s="144" t="s">
        <v>64</v>
      </c>
      <c r="H296" s="144" t="s">
        <v>86</v>
      </c>
      <c r="I296" s="144" t="s">
        <v>86</v>
      </c>
      <c r="J296" s="277"/>
      <c r="K296" s="278"/>
      <c r="L296" s="135"/>
    </row>
    <row r="297" spans="1:12" ht="16.5" customHeight="1">
      <c r="A297" s="132"/>
      <c r="B297" s="144" t="s">
        <v>95</v>
      </c>
      <c r="C297" s="249" t="s">
        <v>102</v>
      </c>
      <c r="D297" s="254"/>
      <c r="E297" s="254"/>
      <c r="F297" s="254"/>
      <c r="G297" s="144" t="s">
        <v>64</v>
      </c>
      <c r="H297" s="144" t="s">
        <v>86</v>
      </c>
      <c r="I297" s="144" t="s">
        <v>86</v>
      </c>
      <c r="J297" s="277"/>
      <c r="K297" s="278"/>
      <c r="L297" s="135"/>
    </row>
    <row r="298" spans="1:12" ht="16.5" customHeight="1">
      <c r="A298" s="132"/>
      <c r="B298" s="144" t="s">
        <v>95</v>
      </c>
      <c r="C298" s="249" t="s">
        <v>103</v>
      </c>
      <c r="D298" s="254"/>
      <c r="E298" s="254"/>
      <c r="F298" s="254"/>
      <c r="G298" s="144" t="s">
        <v>64</v>
      </c>
      <c r="H298" s="144" t="s">
        <v>86</v>
      </c>
      <c r="I298" s="144" t="s">
        <v>86</v>
      </c>
      <c r="J298" s="277"/>
      <c r="K298" s="278"/>
      <c r="L298" s="135"/>
    </row>
    <row r="299" spans="1:12" ht="9.9499999999999993" customHeight="1">
      <c r="A299" s="132"/>
      <c r="B299" s="137"/>
      <c r="C299" s="137"/>
      <c r="D299" s="137"/>
      <c r="E299" s="137"/>
      <c r="F299" s="137"/>
      <c r="G299" s="137"/>
      <c r="H299" s="137"/>
      <c r="I299" s="137"/>
      <c r="J299" s="137"/>
      <c r="K299" s="137"/>
      <c r="L299" s="132"/>
    </row>
    <row r="300" spans="1:12" ht="16.5" customHeight="1">
      <c r="A300" s="132"/>
      <c r="B300" s="147">
        <v>0</v>
      </c>
      <c r="C300" s="150" t="s">
        <v>97</v>
      </c>
      <c r="D300" s="132"/>
      <c r="E300" s="132"/>
      <c r="F300" s="132"/>
      <c r="G300" s="132"/>
      <c r="H300" s="132"/>
      <c r="I300" s="132"/>
      <c r="J300" s="132"/>
      <c r="K300" s="132"/>
      <c r="L300" s="132"/>
    </row>
    <row r="301" spans="1:12" ht="16.5" customHeight="1">
      <c r="A301" s="132"/>
      <c r="B301" s="136" t="s">
        <v>91</v>
      </c>
      <c r="C301" s="248" t="s">
        <v>92</v>
      </c>
      <c r="D301" s="259"/>
      <c r="E301" s="259"/>
      <c r="F301" s="259"/>
      <c r="G301" s="136" t="s">
        <v>61</v>
      </c>
      <c r="H301" s="136" t="s">
        <v>93</v>
      </c>
      <c r="I301" s="136" t="s">
        <v>94</v>
      </c>
      <c r="J301" s="268" t="s">
        <v>63</v>
      </c>
      <c r="K301" s="269"/>
      <c r="L301" s="135"/>
    </row>
    <row r="302" spans="1:12" ht="16.5" customHeight="1">
      <c r="A302" s="132"/>
      <c r="B302" s="144" t="s">
        <v>185</v>
      </c>
      <c r="C302" s="249" t="s">
        <v>184</v>
      </c>
      <c r="D302" s="254"/>
      <c r="E302" s="254"/>
      <c r="F302" s="254"/>
      <c r="G302" s="144" t="s">
        <v>64</v>
      </c>
      <c r="H302" s="144" t="s">
        <v>86</v>
      </c>
      <c r="I302" s="144" t="s">
        <v>86</v>
      </c>
      <c r="J302" s="277"/>
      <c r="K302" s="278"/>
      <c r="L302" s="135"/>
    </row>
    <row r="303" spans="1:12" ht="9.9499999999999993" customHeight="1">
      <c r="A303" s="132"/>
      <c r="B303" s="137"/>
      <c r="C303" s="137"/>
      <c r="D303" s="137"/>
      <c r="E303" s="137"/>
      <c r="F303" s="137"/>
      <c r="G303" s="137"/>
      <c r="H303" s="137"/>
      <c r="I303" s="137"/>
      <c r="J303" s="137"/>
      <c r="K303" s="137"/>
      <c r="L303" s="132"/>
    </row>
    <row r="304" spans="1:12" ht="16.5" customHeight="1">
      <c r="A304" s="132"/>
      <c r="B304" s="147">
        <v>0</v>
      </c>
      <c r="C304" s="150" t="s">
        <v>99</v>
      </c>
      <c r="D304" s="132"/>
      <c r="E304" s="132"/>
      <c r="F304" s="132"/>
      <c r="G304" s="132"/>
      <c r="H304" s="132"/>
      <c r="I304" s="132"/>
      <c r="J304" s="132"/>
      <c r="K304" s="132"/>
      <c r="L304" s="132"/>
    </row>
    <row r="305" spans="1:12" ht="16.5" customHeight="1">
      <c r="A305" s="132"/>
      <c r="B305" s="136" t="s">
        <v>91</v>
      </c>
      <c r="C305" s="248" t="s">
        <v>92</v>
      </c>
      <c r="D305" s="259"/>
      <c r="E305" s="259"/>
      <c r="F305" s="259"/>
      <c r="G305" s="136" t="s">
        <v>61</v>
      </c>
      <c r="H305" s="136" t="s">
        <v>93</v>
      </c>
      <c r="I305" s="136" t="s">
        <v>94</v>
      </c>
      <c r="J305" s="268" t="s">
        <v>63</v>
      </c>
      <c r="K305" s="269"/>
      <c r="L305" s="135"/>
    </row>
    <row r="306" spans="1:12" ht="16.5" customHeight="1">
      <c r="A306" s="132"/>
      <c r="B306" s="144" t="s">
        <v>100</v>
      </c>
      <c r="C306" s="249" t="s">
        <v>86</v>
      </c>
      <c r="D306" s="254"/>
      <c r="E306" s="254"/>
      <c r="F306" s="254"/>
      <c r="G306" s="144" t="s">
        <v>104</v>
      </c>
      <c r="H306" s="144" t="s">
        <v>86</v>
      </c>
      <c r="I306" s="144" t="s">
        <v>86</v>
      </c>
      <c r="J306" s="277"/>
      <c r="K306" s="278"/>
      <c r="L306" s="135"/>
    </row>
    <row r="307" spans="1:12" ht="9.9499999999999993" customHeight="1">
      <c r="A307" s="132"/>
      <c r="B307" s="137"/>
      <c r="C307" s="137"/>
      <c r="D307" s="137"/>
      <c r="E307" s="137"/>
      <c r="F307" s="137"/>
      <c r="G307" s="137"/>
      <c r="H307" s="137"/>
      <c r="I307" s="137"/>
      <c r="J307" s="137"/>
      <c r="K307" s="137"/>
      <c r="L307" s="132"/>
    </row>
    <row r="308" spans="1:12" ht="16.5" customHeight="1">
      <c r="A308" s="132"/>
      <c r="B308" s="149" t="s">
        <v>925</v>
      </c>
      <c r="C308" s="149"/>
      <c r="D308" s="157"/>
      <c r="E308" s="157"/>
      <c r="F308" s="157"/>
      <c r="G308" s="157"/>
      <c r="H308" s="157"/>
      <c r="I308" s="157"/>
      <c r="J308" s="157"/>
      <c r="K308" s="157"/>
      <c r="L308" s="132"/>
    </row>
    <row r="309" spans="1:12" ht="26.1" customHeight="1">
      <c r="A309" s="132"/>
      <c r="B309" s="400" t="s">
        <v>179</v>
      </c>
      <c r="C309" s="251"/>
      <c r="D309" s="251"/>
      <c r="E309" s="251"/>
      <c r="F309" s="251"/>
      <c r="G309" s="251"/>
      <c r="H309" s="251"/>
      <c r="I309" s="251"/>
      <c r="J309" s="251"/>
      <c r="K309" s="251"/>
      <c r="L309" s="135"/>
    </row>
    <row r="310" spans="1:12" ht="9.9499999999999993" customHeight="1">
      <c r="A310" s="132"/>
      <c r="B310" s="137"/>
      <c r="C310" s="137"/>
      <c r="D310" s="137"/>
      <c r="E310" s="137"/>
      <c r="F310" s="137"/>
      <c r="G310" s="137"/>
      <c r="H310" s="137"/>
      <c r="I310" s="137"/>
      <c r="J310" s="137"/>
      <c r="K310" s="137"/>
      <c r="L310" s="132"/>
    </row>
    <row r="311" spans="1:12" ht="9.9499999999999993" customHeight="1" thickBot="1">
      <c r="A311" s="132"/>
      <c r="B311" s="132"/>
      <c r="C311" s="132"/>
      <c r="D311" s="132"/>
      <c r="E311" s="132"/>
      <c r="F311" s="132"/>
      <c r="G311" s="132"/>
      <c r="H311" s="132"/>
      <c r="I311" s="132"/>
      <c r="J311" s="132"/>
      <c r="K311" s="132"/>
      <c r="L311" s="132"/>
    </row>
    <row r="312" spans="1:12" ht="44.25" customHeight="1" thickBot="1">
      <c r="A312" s="132"/>
      <c r="B312" s="271" t="s">
        <v>105</v>
      </c>
      <c r="C312" s="272"/>
      <c r="D312" s="272"/>
      <c r="E312" s="272"/>
      <c r="F312" s="272"/>
      <c r="G312" s="272"/>
      <c r="H312" s="272"/>
      <c r="I312" s="272"/>
      <c r="J312" s="272"/>
      <c r="K312" s="272"/>
      <c r="L312" s="133"/>
    </row>
    <row r="313" spans="1:12" ht="9.9499999999999993" customHeight="1">
      <c r="A313" s="132"/>
      <c r="B313" s="134"/>
      <c r="C313" s="134"/>
      <c r="D313" s="134"/>
      <c r="E313" s="134"/>
      <c r="F313" s="134"/>
      <c r="G313" s="134"/>
      <c r="H313" s="134"/>
      <c r="I313" s="134"/>
      <c r="J313" s="134"/>
      <c r="K313" s="134"/>
      <c r="L313" s="132"/>
    </row>
    <row r="314" spans="1:12" ht="16.5" customHeight="1">
      <c r="A314" s="132"/>
      <c r="B314" s="136" t="s">
        <v>129</v>
      </c>
      <c r="C314" s="273"/>
      <c r="D314" s="274"/>
      <c r="E314" s="274"/>
      <c r="F314" s="274"/>
      <c r="G314" s="136"/>
      <c r="H314" s="275"/>
      <c r="I314" s="276"/>
      <c r="J314" s="276"/>
      <c r="K314" s="276"/>
      <c r="L314" s="135"/>
    </row>
    <row r="315" spans="1:12" ht="9.9499999999999993" customHeight="1">
      <c r="A315" s="132"/>
      <c r="B315" s="137"/>
      <c r="C315" s="137"/>
      <c r="D315" s="137"/>
      <c r="E315" s="137"/>
      <c r="F315" s="137"/>
      <c r="G315" s="137"/>
      <c r="H315" s="137"/>
      <c r="I315" s="137"/>
      <c r="J315" s="137"/>
      <c r="K315" s="137"/>
      <c r="L315" s="132"/>
    </row>
    <row r="316" spans="1:12" ht="16.5" customHeight="1">
      <c r="A316" s="132"/>
      <c r="B316" s="136" t="s">
        <v>128</v>
      </c>
      <c r="C316" s="248" t="s">
        <v>122</v>
      </c>
      <c r="D316" s="248"/>
      <c r="E316" s="248" t="s">
        <v>121</v>
      </c>
      <c r="F316" s="248"/>
      <c r="G316" s="136" t="s">
        <v>123</v>
      </c>
      <c r="H316" s="136" t="s">
        <v>124</v>
      </c>
      <c r="I316" s="136" t="s">
        <v>125</v>
      </c>
      <c r="J316" s="136" t="s">
        <v>126</v>
      </c>
      <c r="K316" s="136" t="s">
        <v>127</v>
      </c>
      <c r="L316" s="135"/>
    </row>
    <row r="317" spans="1:12" ht="16.5" customHeight="1">
      <c r="A317" s="132"/>
      <c r="B317" s="138">
        <v>1</v>
      </c>
      <c r="C317" s="249"/>
      <c r="D317" s="249"/>
      <c r="E317" s="260"/>
      <c r="F317" s="261"/>
      <c r="G317" s="139"/>
      <c r="H317" s="139"/>
      <c r="I317" s="140"/>
      <c r="J317" s="141"/>
      <c r="K317" s="142"/>
      <c r="L317" s="135"/>
    </row>
    <row r="318" spans="1:12" ht="9.9499999999999993" customHeight="1">
      <c r="A318" s="132"/>
      <c r="B318" s="137"/>
      <c r="C318" s="137"/>
      <c r="D318" s="137"/>
      <c r="E318" s="137"/>
      <c r="F318" s="137"/>
      <c r="G318" s="137"/>
      <c r="H318" s="137"/>
      <c r="I318" s="137"/>
      <c r="J318" s="137"/>
      <c r="K318" s="137"/>
      <c r="L318" s="132"/>
    </row>
    <row r="319" spans="1:12" ht="16.5" customHeight="1">
      <c r="A319" s="132"/>
      <c r="B319" s="248" t="s">
        <v>50</v>
      </c>
      <c r="C319" s="259"/>
      <c r="D319" s="248" t="s">
        <v>5</v>
      </c>
      <c r="E319" s="259"/>
      <c r="F319" s="136" t="s">
        <v>51</v>
      </c>
      <c r="G319" s="136" t="s">
        <v>52</v>
      </c>
      <c r="H319" s="5" t="s">
        <v>815</v>
      </c>
      <c r="I319" s="5" t="s">
        <v>53</v>
      </c>
      <c r="J319" s="5" t="s">
        <v>325</v>
      </c>
      <c r="K319" s="5" t="s">
        <v>54</v>
      </c>
      <c r="L319" s="135"/>
    </row>
    <row r="320" spans="1:12" ht="16.5" customHeight="1">
      <c r="A320" s="132"/>
      <c r="B320" s="246"/>
      <c r="C320" s="247"/>
      <c r="D320" s="246"/>
      <c r="E320" s="247"/>
      <c r="F320" s="169"/>
      <c r="G320" s="64"/>
      <c r="H320" s="92"/>
      <c r="I320" s="92"/>
      <c r="J320" s="17"/>
      <c r="K320" s="177">
        <v>0</v>
      </c>
      <c r="L320" s="135"/>
    </row>
    <row r="321" spans="1:12" ht="16.5" customHeight="1">
      <c r="A321" s="132"/>
      <c r="B321" s="246"/>
      <c r="C321" s="247"/>
      <c r="D321" s="246"/>
      <c r="E321" s="247"/>
      <c r="F321" s="169"/>
      <c r="G321" s="64"/>
      <c r="H321" s="92"/>
      <c r="I321" s="92"/>
      <c r="J321" s="17"/>
      <c r="K321" s="177">
        <v>0</v>
      </c>
      <c r="L321" s="135"/>
    </row>
    <row r="322" spans="1:12" ht="9.9499999999999993" customHeight="1">
      <c r="A322" s="132"/>
      <c r="B322" s="137"/>
      <c r="C322" s="137"/>
      <c r="D322" s="137"/>
      <c r="E322" s="137"/>
      <c r="F322" s="137"/>
      <c r="G322" s="137"/>
      <c r="H322" s="137"/>
      <c r="I322" s="137"/>
      <c r="J322" s="137"/>
      <c r="K322" s="137"/>
      <c r="L322" s="132"/>
    </row>
    <row r="323" spans="1:12" ht="16.5" customHeight="1">
      <c r="A323" s="132"/>
      <c r="B323" s="255" t="s">
        <v>155</v>
      </c>
      <c r="C323" s="255"/>
      <c r="D323" s="255"/>
      <c r="E323" s="255"/>
      <c r="F323" s="255"/>
      <c r="G323" s="255"/>
      <c r="H323" s="255"/>
      <c r="I323" s="255"/>
      <c r="J323" s="255"/>
      <c r="K323" s="152" t="s">
        <v>156</v>
      </c>
      <c r="L323" s="135"/>
    </row>
    <row r="324" spans="1:12" ht="13.5" customHeight="1">
      <c r="A324" s="132"/>
      <c r="B324" s="286" t="s">
        <v>941</v>
      </c>
      <c r="C324" s="258"/>
      <c r="D324" s="258"/>
      <c r="E324" s="258"/>
      <c r="F324" s="258"/>
      <c r="G324" s="258"/>
      <c r="H324" s="258"/>
      <c r="I324" s="258"/>
      <c r="J324" s="258"/>
      <c r="K324" s="219" t="s">
        <v>65</v>
      </c>
      <c r="L324" s="132"/>
    </row>
    <row r="325" spans="1:12" ht="13.5" customHeight="1">
      <c r="A325" s="132"/>
      <c r="B325" s="287" t="s">
        <v>942</v>
      </c>
      <c r="C325" s="287"/>
      <c r="D325" s="287"/>
      <c r="E325" s="287"/>
      <c r="F325" s="287"/>
      <c r="G325" s="287"/>
      <c r="H325" s="287"/>
      <c r="I325" s="287"/>
      <c r="J325" s="287"/>
      <c r="K325" s="220" t="s">
        <v>65</v>
      </c>
      <c r="L325" s="132"/>
    </row>
    <row r="326" spans="1:12" ht="13.5" customHeight="1">
      <c r="A326" s="132"/>
      <c r="B326" s="287" t="s">
        <v>943</v>
      </c>
      <c r="C326" s="287"/>
      <c r="D326" s="287"/>
      <c r="E326" s="287"/>
      <c r="F326" s="287"/>
      <c r="G326" s="287"/>
      <c r="H326" s="287"/>
      <c r="I326" s="287"/>
      <c r="J326" s="287"/>
      <c r="K326" s="220" t="s">
        <v>65</v>
      </c>
      <c r="L326" s="132"/>
    </row>
    <row r="327" spans="1:12" ht="13.5" customHeight="1">
      <c r="A327" s="132"/>
      <c r="B327" s="287" t="s">
        <v>944</v>
      </c>
      <c r="C327" s="287"/>
      <c r="D327" s="287"/>
      <c r="E327" s="287"/>
      <c r="F327" s="287"/>
      <c r="G327" s="287"/>
      <c r="H327" s="287"/>
      <c r="I327" s="287"/>
      <c r="J327" s="287"/>
      <c r="K327" s="220" t="s">
        <v>65</v>
      </c>
      <c r="L327" s="132"/>
    </row>
    <row r="328" spans="1:12" ht="13.5" customHeight="1">
      <c r="A328" s="132"/>
      <c r="B328" s="287" t="s">
        <v>945</v>
      </c>
      <c r="C328" s="287"/>
      <c r="D328" s="287"/>
      <c r="E328" s="287"/>
      <c r="F328" s="287"/>
      <c r="G328" s="287"/>
      <c r="H328" s="287"/>
      <c r="I328" s="287"/>
      <c r="J328" s="287"/>
      <c r="K328" s="220" t="s">
        <v>65</v>
      </c>
      <c r="L328" s="132"/>
    </row>
    <row r="329" spans="1:12" ht="13.5" customHeight="1">
      <c r="A329" s="132"/>
      <c r="B329" s="283" t="s">
        <v>946</v>
      </c>
      <c r="C329" s="283"/>
      <c r="D329" s="283"/>
      <c r="E329" s="283"/>
      <c r="F329" s="283"/>
      <c r="G329" s="283"/>
      <c r="H329" s="283"/>
      <c r="I329" s="283"/>
      <c r="J329" s="283"/>
      <c r="K329" s="221" t="s">
        <v>65</v>
      </c>
      <c r="L329" s="132"/>
    </row>
    <row r="330" spans="1:12" ht="9.9499999999999993" customHeight="1">
      <c r="A330" s="132"/>
      <c r="B330" s="137"/>
      <c r="C330" s="137"/>
      <c r="D330" s="137"/>
      <c r="E330" s="137"/>
      <c r="F330" s="137"/>
      <c r="G330" s="137"/>
      <c r="H330" s="137"/>
      <c r="I330" s="137"/>
      <c r="J330" s="137"/>
      <c r="K330" s="137"/>
      <c r="L330" s="132"/>
    </row>
    <row r="331" spans="1:12" ht="16.5" customHeight="1">
      <c r="A331" s="132"/>
      <c r="B331" s="147">
        <v>0</v>
      </c>
      <c r="C331" s="150" t="s">
        <v>90</v>
      </c>
      <c r="D331" s="132"/>
      <c r="E331" s="132"/>
      <c r="F331" s="132"/>
      <c r="G331" s="132"/>
      <c r="H331" s="132"/>
      <c r="I331" s="132"/>
      <c r="J331" s="132"/>
      <c r="K331" s="132"/>
      <c r="L331" s="132"/>
    </row>
    <row r="332" spans="1:12" ht="16.5" customHeight="1">
      <c r="A332" s="132"/>
      <c r="B332" s="136" t="s">
        <v>91</v>
      </c>
      <c r="C332" s="248" t="s">
        <v>92</v>
      </c>
      <c r="D332" s="259"/>
      <c r="E332" s="259"/>
      <c r="F332" s="136" t="s">
        <v>106</v>
      </c>
      <c r="G332" s="136" t="s">
        <v>61</v>
      </c>
      <c r="H332" s="248" t="s">
        <v>107</v>
      </c>
      <c r="I332" s="259"/>
      <c r="J332" s="268" t="s">
        <v>63</v>
      </c>
      <c r="K332" s="269"/>
      <c r="L332" s="135"/>
    </row>
    <row r="333" spans="1:12" ht="16.5" customHeight="1">
      <c r="A333" s="132"/>
      <c r="B333" s="144" t="s">
        <v>95</v>
      </c>
      <c r="C333" s="249" t="s">
        <v>108</v>
      </c>
      <c r="D333" s="254"/>
      <c r="E333" s="254"/>
      <c r="F333" s="144" t="s">
        <v>86</v>
      </c>
      <c r="G333" s="144" t="s">
        <v>65</v>
      </c>
      <c r="H333" s="249" t="s">
        <v>86</v>
      </c>
      <c r="I333" s="254"/>
      <c r="J333" s="277"/>
      <c r="K333" s="278"/>
      <c r="L333" s="135"/>
    </row>
    <row r="334" spans="1:12" ht="9.9499999999999993" customHeight="1">
      <c r="A334" s="132"/>
      <c r="B334" s="137"/>
      <c r="C334" s="137"/>
      <c r="D334" s="137"/>
      <c r="E334" s="137"/>
      <c r="F334" s="137"/>
      <c r="G334" s="137"/>
      <c r="H334" s="137"/>
      <c r="I334" s="137"/>
      <c r="J334" s="137"/>
      <c r="K334" s="137"/>
      <c r="L334" s="132"/>
    </row>
    <row r="335" spans="1:12" ht="16.5" customHeight="1">
      <c r="A335" s="132"/>
      <c r="B335" s="147">
        <v>0</v>
      </c>
      <c r="C335" s="150" t="s">
        <v>97</v>
      </c>
      <c r="D335" s="132"/>
      <c r="E335" s="132"/>
      <c r="F335" s="132"/>
      <c r="G335" s="132"/>
      <c r="H335" s="132"/>
      <c r="I335" s="132"/>
      <c r="J335" s="132"/>
      <c r="K335" s="132"/>
      <c r="L335" s="132"/>
    </row>
    <row r="336" spans="1:12" ht="16.5" customHeight="1">
      <c r="A336" s="132"/>
      <c r="B336" s="136" t="s">
        <v>91</v>
      </c>
      <c r="C336" s="248" t="s">
        <v>92</v>
      </c>
      <c r="D336" s="259"/>
      <c r="E336" s="259"/>
      <c r="F336" s="136" t="s">
        <v>106</v>
      </c>
      <c r="G336" s="136" t="s">
        <v>61</v>
      </c>
      <c r="H336" s="248" t="s">
        <v>107</v>
      </c>
      <c r="I336" s="259"/>
      <c r="J336" s="268" t="s">
        <v>63</v>
      </c>
      <c r="K336" s="269"/>
      <c r="L336" s="135"/>
    </row>
    <row r="337" spans="1:20" ht="16.5" customHeight="1">
      <c r="A337" s="132"/>
      <c r="B337" s="144" t="s">
        <v>98</v>
      </c>
      <c r="C337" s="249" t="s">
        <v>86</v>
      </c>
      <c r="D337" s="254"/>
      <c r="E337" s="254"/>
      <c r="F337" s="144" t="s">
        <v>86</v>
      </c>
      <c r="G337" s="144" t="s">
        <v>65</v>
      </c>
      <c r="H337" s="249" t="s">
        <v>86</v>
      </c>
      <c r="I337" s="254"/>
      <c r="J337" s="277"/>
      <c r="K337" s="278"/>
      <c r="L337" s="135"/>
    </row>
    <row r="338" spans="1:20" ht="9.9499999999999993" customHeight="1">
      <c r="A338" s="132"/>
      <c r="B338" s="137"/>
      <c r="C338" s="137"/>
      <c r="D338" s="137"/>
      <c r="E338" s="137"/>
      <c r="F338" s="137"/>
      <c r="G338" s="137"/>
      <c r="H338" s="137"/>
      <c r="I338" s="137"/>
      <c r="J338" s="137"/>
      <c r="K338" s="137"/>
      <c r="L338" s="132"/>
    </row>
    <row r="339" spans="1:20" ht="16.5" customHeight="1">
      <c r="A339" s="132"/>
      <c r="B339" s="147">
        <v>0</v>
      </c>
      <c r="C339" s="150" t="s">
        <v>99</v>
      </c>
      <c r="D339" s="132"/>
      <c r="E339" s="132"/>
      <c r="F339" s="132"/>
      <c r="G339" s="132"/>
      <c r="H339" s="132"/>
      <c r="I339" s="132"/>
      <c r="J339" s="132"/>
      <c r="K339" s="132"/>
      <c r="L339" s="132"/>
    </row>
    <row r="340" spans="1:20" ht="16.5" customHeight="1">
      <c r="A340" s="132"/>
      <c r="B340" s="136" t="s">
        <v>91</v>
      </c>
      <c r="C340" s="248" t="s">
        <v>92</v>
      </c>
      <c r="D340" s="259"/>
      <c r="E340" s="259"/>
      <c r="F340" s="136" t="s">
        <v>106</v>
      </c>
      <c r="G340" s="136" t="s">
        <v>61</v>
      </c>
      <c r="H340" s="248" t="s">
        <v>107</v>
      </c>
      <c r="I340" s="259"/>
      <c r="J340" s="268" t="s">
        <v>63</v>
      </c>
      <c r="K340" s="269"/>
      <c r="L340" s="135"/>
    </row>
    <row r="341" spans="1:20" ht="16.5" customHeight="1">
      <c r="A341" s="132"/>
      <c r="B341" s="144" t="s">
        <v>109</v>
      </c>
      <c r="C341" s="249" t="s">
        <v>86</v>
      </c>
      <c r="D341" s="254"/>
      <c r="E341" s="254"/>
      <c r="F341" s="144" t="s">
        <v>86</v>
      </c>
      <c r="G341" s="144" t="s">
        <v>65</v>
      </c>
      <c r="H341" s="249" t="s">
        <v>86</v>
      </c>
      <c r="I341" s="254"/>
      <c r="J341" s="277"/>
      <c r="K341" s="278"/>
      <c r="L341" s="135"/>
    </row>
    <row r="342" spans="1:20" ht="9.9499999999999993" customHeight="1">
      <c r="A342" s="132"/>
      <c r="B342" s="137"/>
      <c r="C342" s="137"/>
      <c r="D342" s="137"/>
      <c r="E342" s="137"/>
      <c r="F342" s="137"/>
      <c r="G342" s="137"/>
      <c r="H342" s="137"/>
      <c r="I342" s="137"/>
      <c r="J342" s="137"/>
      <c r="K342" s="137"/>
      <c r="L342" s="132"/>
    </row>
    <row r="343" spans="1:20" ht="16.5">
      <c r="A343" s="132"/>
      <c r="B343" s="147">
        <v>0</v>
      </c>
      <c r="C343" s="150" t="s">
        <v>75</v>
      </c>
      <c r="D343" s="132"/>
      <c r="E343" s="156">
        <v>0</v>
      </c>
      <c r="F343" s="160" t="s">
        <v>76</v>
      </c>
      <c r="G343" s="156">
        <v>0</v>
      </c>
      <c r="H343" s="160" t="s">
        <v>433</v>
      </c>
      <c r="I343" s="158">
        <v>0</v>
      </c>
      <c r="J343" s="159" t="s">
        <v>432</v>
      </c>
      <c r="K343" s="158">
        <v>0</v>
      </c>
      <c r="L343" s="132"/>
    </row>
    <row r="344" spans="1:20" ht="16.5" customHeight="1">
      <c r="A344" s="132"/>
      <c r="B344" s="136" t="s">
        <v>91</v>
      </c>
      <c r="C344" s="248" t="s">
        <v>92</v>
      </c>
      <c r="D344" s="259"/>
      <c r="E344" s="259"/>
      <c r="F344" s="136" t="s">
        <v>106</v>
      </c>
      <c r="G344" s="136" t="s">
        <v>61</v>
      </c>
      <c r="H344" s="248" t="s">
        <v>107</v>
      </c>
      <c r="I344" s="259"/>
      <c r="J344" s="268" t="s">
        <v>63</v>
      </c>
      <c r="K344" s="269"/>
      <c r="L344" s="135"/>
      <c r="P344" s="281"/>
      <c r="Q344" s="281"/>
      <c r="R344" s="26" t="s">
        <v>78</v>
      </c>
      <c r="S344" s="26" t="s">
        <v>79</v>
      </c>
      <c r="T344" s="26" t="s">
        <v>80</v>
      </c>
    </row>
    <row r="345" spans="1:20" ht="16.5" customHeight="1">
      <c r="A345" s="132"/>
      <c r="B345" s="144" t="s">
        <v>110</v>
      </c>
      <c r="C345" s="249" t="s">
        <v>86</v>
      </c>
      <c r="D345" s="254"/>
      <c r="E345" s="254"/>
      <c r="F345" s="144" t="s">
        <v>86</v>
      </c>
      <c r="G345" s="144" t="s">
        <v>65</v>
      </c>
      <c r="H345" s="249" t="s">
        <v>86</v>
      </c>
      <c r="I345" s="254"/>
      <c r="J345" s="277"/>
      <c r="K345" s="278"/>
      <c r="L345" s="135"/>
      <c r="P345" s="282" t="s">
        <v>82</v>
      </c>
      <c r="Q345" s="282"/>
      <c r="R345" s="27"/>
      <c r="S345" s="28">
        <f>ONEAR</f>
        <v>0</v>
      </c>
      <c r="T345" s="28">
        <f>R345-S345</f>
        <v>0</v>
      </c>
    </row>
    <row r="346" spans="1:20" ht="16.5" customHeight="1">
      <c r="A346" s="132"/>
      <c r="B346" s="144" t="s">
        <v>111</v>
      </c>
      <c r="C346" s="249" t="s">
        <v>86</v>
      </c>
      <c r="D346" s="254"/>
      <c r="E346" s="254"/>
      <c r="F346" s="144" t="s">
        <v>86</v>
      </c>
      <c r="G346" s="144" t="s">
        <v>65</v>
      </c>
      <c r="H346" s="249" t="s">
        <v>86</v>
      </c>
      <c r="I346" s="254"/>
      <c r="J346" s="277"/>
      <c r="K346" s="278"/>
      <c r="L346" s="135"/>
      <c r="P346" s="282" t="s">
        <v>83</v>
      </c>
      <c r="Q346" s="282"/>
      <c r="R346" s="27"/>
      <c r="S346" s="28">
        <f>OFFEAR</f>
        <v>0</v>
      </c>
      <c r="T346" s="28">
        <f>R346-S346</f>
        <v>0</v>
      </c>
    </row>
    <row r="347" spans="1:20" ht="24" customHeight="1">
      <c r="A347" s="132"/>
      <c r="B347" s="284" t="s">
        <v>180</v>
      </c>
      <c r="C347" s="285"/>
      <c r="D347" s="285"/>
      <c r="E347" s="285"/>
      <c r="F347" s="285"/>
      <c r="G347" s="285"/>
      <c r="H347" s="285"/>
      <c r="I347" s="285"/>
      <c r="J347" s="285"/>
      <c r="K347" s="285"/>
      <c r="L347" s="135"/>
    </row>
    <row r="348" spans="1:20" ht="9.9499999999999993" customHeight="1">
      <c r="A348" s="132"/>
      <c r="B348" s="137"/>
      <c r="C348" s="137"/>
      <c r="D348" s="137"/>
      <c r="E348" s="137"/>
      <c r="F348" s="137"/>
      <c r="G348" s="137"/>
      <c r="H348" s="137"/>
      <c r="I348" s="137"/>
      <c r="J348" s="137"/>
      <c r="K348" s="137"/>
      <c r="L348" s="132"/>
    </row>
    <row r="349" spans="1:20" ht="16.5" customHeight="1">
      <c r="A349" s="132"/>
      <c r="B349" s="147">
        <v>0</v>
      </c>
      <c r="C349" s="150" t="s">
        <v>84</v>
      </c>
      <c r="D349" s="132"/>
      <c r="E349" s="156">
        <v>0</v>
      </c>
      <c r="F349" s="160" t="s">
        <v>112</v>
      </c>
      <c r="G349" s="156">
        <v>0</v>
      </c>
      <c r="H349" s="160" t="s">
        <v>930</v>
      </c>
      <c r="I349" s="132"/>
      <c r="J349" s="132"/>
      <c r="K349" s="132"/>
      <c r="L349" s="132"/>
    </row>
    <row r="350" spans="1:20" ht="16.5" customHeight="1">
      <c r="A350" s="132"/>
      <c r="B350" s="136" t="s">
        <v>91</v>
      </c>
      <c r="C350" s="248" t="s">
        <v>92</v>
      </c>
      <c r="D350" s="259"/>
      <c r="E350" s="259"/>
      <c r="F350" s="136" t="s">
        <v>106</v>
      </c>
      <c r="G350" s="136" t="s">
        <v>61</v>
      </c>
      <c r="H350" s="248" t="s">
        <v>107</v>
      </c>
      <c r="I350" s="259"/>
      <c r="J350" s="268" t="s">
        <v>63</v>
      </c>
      <c r="K350" s="269"/>
      <c r="L350" s="135"/>
    </row>
    <row r="351" spans="1:20" ht="16.5" customHeight="1">
      <c r="A351" s="132"/>
      <c r="B351" s="144" t="s">
        <v>112</v>
      </c>
      <c r="C351" s="249" t="s">
        <v>86</v>
      </c>
      <c r="D351" s="254"/>
      <c r="E351" s="254"/>
      <c r="F351" s="144" t="s">
        <v>86</v>
      </c>
      <c r="G351" s="144" t="s">
        <v>65</v>
      </c>
      <c r="H351" s="249" t="s">
        <v>86</v>
      </c>
      <c r="I351" s="254"/>
      <c r="J351" s="277"/>
      <c r="K351" s="278"/>
      <c r="L351" s="135"/>
    </row>
    <row r="352" spans="1:20" ht="9.9499999999999993" customHeight="1">
      <c r="A352" s="132"/>
      <c r="B352" s="137"/>
      <c r="C352" s="137"/>
      <c r="D352" s="137"/>
      <c r="E352" s="137"/>
      <c r="F352" s="137"/>
      <c r="G352" s="137"/>
      <c r="H352" s="137"/>
      <c r="I352" s="137"/>
      <c r="J352" s="137"/>
      <c r="K352" s="137"/>
      <c r="L352" s="132"/>
    </row>
    <row r="353" spans="1:12" ht="16.5" customHeight="1">
      <c r="A353" s="132"/>
      <c r="B353" s="147">
        <v>0</v>
      </c>
      <c r="C353" s="150" t="s">
        <v>87</v>
      </c>
      <c r="D353" s="132"/>
      <c r="E353" s="132"/>
      <c r="F353" s="132"/>
      <c r="G353" s="132"/>
      <c r="H353" s="132"/>
      <c r="I353" s="132"/>
      <c r="J353" s="132"/>
      <c r="K353" s="132"/>
      <c r="L353" s="132"/>
    </row>
    <row r="354" spans="1:12" ht="16.5" customHeight="1">
      <c r="A354" s="132"/>
      <c r="B354" s="136" t="s">
        <v>91</v>
      </c>
      <c r="C354" s="248" t="s">
        <v>92</v>
      </c>
      <c r="D354" s="259"/>
      <c r="E354" s="259"/>
      <c r="F354" s="136" t="s">
        <v>106</v>
      </c>
      <c r="G354" s="136" t="s">
        <v>61</v>
      </c>
      <c r="H354" s="248" t="s">
        <v>107</v>
      </c>
      <c r="I354" s="259"/>
      <c r="J354" s="268" t="s">
        <v>63</v>
      </c>
      <c r="K354" s="269"/>
      <c r="L354" s="135"/>
    </row>
    <row r="355" spans="1:12" ht="16.5" customHeight="1">
      <c r="A355" s="132"/>
      <c r="B355" s="144" t="s">
        <v>112</v>
      </c>
      <c r="C355" s="249" t="s">
        <v>86</v>
      </c>
      <c r="D355" s="254"/>
      <c r="E355" s="254"/>
      <c r="F355" s="144" t="s">
        <v>86</v>
      </c>
      <c r="G355" s="144" t="s">
        <v>65</v>
      </c>
      <c r="H355" s="249" t="s">
        <v>86</v>
      </c>
      <c r="I355" s="254"/>
      <c r="J355" s="277"/>
      <c r="K355" s="278"/>
      <c r="L355" s="135"/>
    </row>
    <row r="356" spans="1:12" ht="9.9499999999999993" customHeight="1">
      <c r="A356" s="132"/>
      <c r="B356" s="137"/>
      <c r="C356" s="137"/>
      <c r="D356" s="137"/>
      <c r="E356" s="137"/>
      <c r="F356" s="137"/>
      <c r="G356" s="137"/>
      <c r="H356" s="137"/>
      <c r="I356" s="137"/>
      <c r="J356" s="137"/>
      <c r="K356" s="137"/>
      <c r="L356" s="132"/>
    </row>
    <row r="357" spans="1:12" ht="16.5" customHeight="1">
      <c r="A357" s="132"/>
      <c r="B357" s="149" t="s">
        <v>925</v>
      </c>
      <c r="C357" s="149"/>
      <c r="D357" s="157"/>
      <c r="E357" s="157"/>
      <c r="F357" s="157"/>
      <c r="G357" s="157"/>
      <c r="H357" s="157"/>
      <c r="I357" s="157"/>
      <c r="J357" s="157"/>
      <c r="K357" s="157"/>
      <c r="L357" s="132"/>
    </row>
    <row r="358" spans="1:12" ht="26.1" customHeight="1">
      <c r="A358" s="132"/>
      <c r="B358" s="400" t="s">
        <v>179</v>
      </c>
      <c r="C358" s="251"/>
      <c r="D358" s="251"/>
      <c r="E358" s="251"/>
      <c r="F358" s="251"/>
      <c r="G358" s="251"/>
      <c r="H358" s="251"/>
      <c r="I358" s="251"/>
      <c r="J358" s="251"/>
      <c r="K358" s="251"/>
      <c r="L358" s="135"/>
    </row>
    <row r="359" spans="1:12" ht="9.9499999999999993" customHeight="1">
      <c r="A359" s="132"/>
      <c r="B359" s="137"/>
      <c r="C359" s="137"/>
      <c r="D359" s="137"/>
      <c r="E359" s="137"/>
      <c r="F359" s="137"/>
      <c r="G359" s="137"/>
      <c r="H359" s="137"/>
      <c r="I359" s="137"/>
      <c r="J359" s="137"/>
      <c r="K359" s="137"/>
      <c r="L359" s="132"/>
    </row>
    <row r="360" spans="1:12" ht="9.9499999999999993" customHeight="1" thickBot="1">
      <c r="A360" s="132"/>
      <c r="B360" s="132"/>
      <c r="C360" s="132"/>
      <c r="D360" s="132"/>
      <c r="E360" s="132"/>
      <c r="F360" s="132"/>
      <c r="G360" s="132"/>
      <c r="H360" s="132"/>
      <c r="I360" s="132"/>
      <c r="J360" s="132"/>
      <c r="K360" s="132"/>
      <c r="L360" s="132"/>
    </row>
    <row r="361" spans="1:12" ht="44.25" customHeight="1" thickBot="1">
      <c r="A361" s="132"/>
      <c r="B361" s="271" t="s">
        <v>113</v>
      </c>
      <c r="C361" s="272"/>
      <c r="D361" s="272"/>
      <c r="E361" s="272"/>
      <c r="F361" s="272"/>
      <c r="G361" s="272"/>
      <c r="H361" s="272"/>
      <c r="I361" s="272"/>
      <c r="J361" s="272"/>
      <c r="K361" s="272"/>
      <c r="L361" s="133"/>
    </row>
    <row r="362" spans="1:12" ht="9.9499999999999993" customHeight="1">
      <c r="A362" s="132"/>
      <c r="B362" s="134"/>
      <c r="C362" s="134"/>
      <c r="D362" s="134"/>
      <c r="E362" s="134"/>
      <c r="F362" s="134"/>
      <c r="G362" s="134"/>
      <c r="H362" s="134"/>
      <c r="I362" s="134"/>
      <c r="J362" s="134"/>
      <c r="K362" s="134"/>
      <c r="L362" s="132"/>
    </row>
    <row r="363" spans="1:12" ht="16.5" customHeight="1">
      <c r="A363" s="132"/>
      <c r="B363" s="136" t="s">
        <v>129</v>
      </c>
      <c r="C363" s="273"/>
      <c r="D363" s="274"/>
      <c r="E363" s="274"/>
      <c r="F363" s="274"/>
      <c r="G363" s="136"/>
      <c r="H363" s="275"/>
      <c r="I363" s="276"/>
      <c r="J363" s="276"/>
      <c r="K363" s="276"/>
      <c r="L363" s="135"/>
    </row>
    <row r="364" spans="1:12" ht="9.9499999999999993" customHeight="1">
      <c r="A364" s="132"/>
      <c r="B364" s="137"/>
      <c r="C364" s="137"/>
      <c r="D364" s="137"/>
      <c r="E364" s="137"/>
      <c r="F364" s="137"/>
      <c r="G364" s="137"/>
      <c r="H364" s="137"/>
      <c r="I364" s="137"/>
      <c r="J364" s="137"/>
      <c r="K364" s="137"/>
      <c r="L364" s="132"/>
    </row>
    <row r="365" spans="1:12" ht="16.5" customHeight="1">
      <c r="A365" s="132"/>
      <c r="B365" s="136" t="s">
        <v>128</v>
      </c>
      <c r="C365" s="248" t="s">
        <v>122</v>
      </c>
      <c r="D365" s="248"/>
      <c r="E365" s="248" t="s">
        <v>121</v>
      </c>
      <c r="F365" s="248"/>
      <c r="G365" s="136" t="s">
        <v>123</v>
      </c>
      <c r="H365" s="136" t="s">
        <v>124</v>
      </c>
      <c r="I365" s="136" t="s">
        <v>125</v>
      </c>
      <c r="J365" s="136" t="s">
        <v>126</v>
      </c>
      <c r="K365" s="136" t="s">
        <v>127</v>
      </c>
      <c r="L365" s="135"/>
    </row>
    <row r="366" spans="1:12" ht="16.5" customHeight="1">
      <c r="A366" s="132"/>
      <c r="B366" s="138">
        <v>1</v>
      </c>
      <c r="C366" s="249"/>
      <c r="D366" s="249"/>
      <c r="E366" s="260"/>
      <c r="F366" s="261"/>
      <c r="G366" s="139"/>
      <c r="H366" s="139"/>
      <c r="I366" s="140"/>
      <c r="J366" s="141"/>
      <c r="K366" s="142"/>
      <c r="L366" s="135"/>
    </row>
    <row r="367" spans="1:12" ht="9.9499999999999993" customHeight="1">
      <c r="A367" s="132"/>
      <c r="B367" s="137"/>
      <c r="C367" s="137"/>
      <c r="D367" s="137"/>
      <c r="E367" s="137"/>
      <c r="F367" s="137"/>
      <c r="G367" s="137"/>
      <c r="H367" s="137"/>
      <c r="I367" s="137"/>
      <c r="J367" s="137"/>
      <c r="K367" s="137"/>
      <c r="L367" s="132"/>
    </row>
    <row r="368" spans="1:12" ht="16.5" customHeight="1">
      <c r="A368" s="132"/>
      <c r="B368" s="248" t="s">
        <v>50</v>
      </c>
      <c r="C368" s="259"/>
      <c r="D368" s="248" t="s">
        <v>5</v>
      </c>
      <c r="E368" s="259"/>
      <c r="F368" s="136" t="s">
        <v>51</v>
      </c>
      <c r="G368" s="136" t="s">
        <v>52</v>
      </c>
      <c r="H368" s="5" t="s">
        <v>815</v>
      </c>
      <c r="I368" s="5" t="s">
        <v>53</v>
      </c>
      <c r="J368" s="5" t="s">
        <v>325</v>
      </c>
      <c r="K368" s="5" t="s">
        <v>54</v>
      </c>
      <c r="L368" s="135"/>
    </row>
    <row r="369" spans="1:12" ht="16.5" customHeight="1">
      <c r="A369" s="132"/>
      <c r="B369" s="246"/>
      <c r="C369" s="247"/>
      <c r="D369" s="246"/>
      <c r="E369" s="247"/>
      <c r="F369" s="169"/>
      <c r="G369" s="64"/>
      <c r="H369" s="92"/>
      <c r="I369" s="92"/>
      <c r="J369" s="17"/>
      <c r="K369" s="177">
        <v>0</v>
      </c>
      <c r="L369" s="135"/>
    </row>
    <row r="370" spans="1:12" ht="16.5" customHeight="1">
      <c r="A370" s="132"/>
      <c r="B370" s="246"/>
      <c r="C370" s="247"/>
      <c r="D370" s="246"/>
      <c r="E370" s="247"/>
      <c r="F370" s="169"/>
      <c r="G370" s="64"/>
      <c r="H370" s="92"/>
      <c r="I370" s="92"/>
      <c r="J370" s="17"/>
      <c r="K370" s="177">
        <v>0</v>
      </c>
      <c r="L370" s="135"/>
    </row>
    <row r="371" spans="1:12" ht="9.9499999999999993" customHeight="1">
      <c r="A371" s="132"/>
      <c r="B371" s="137"/>
      <c r="C371" s="137"/>
      <c r="D371" s="137"/>
      <c r="E371" s="137"/>
      <c r="F371" s="137"/>
      <c r="G371" s="137"/>
      <c r="H371" s="137"/>
      <c r="I371" s="137"/>
      <c r="J371" s="137"/>
      <c r="K371" s="137"/>
      <c r="L371" s="132"/>
    </row>
    <row r="372" spans="1:12" ht="16.5" customHeight="1">
      <c r="A372" s="132"/>
      <c r="B372" s="255" t="s">
        <v>155</v>
      </c>
      <c r="C372" s="255"/>
      <c r="D372" s="255"/>
      <c r="E372" s="255"/>
      <c r="F372" s="255"/>
      <c r="G372" s="255"/>
      <c r="H372" s="255"/>
      <c r="I372" s="255"/>
      <c r="J372" s="255"/>
      <c r="K372" s="152" t="s">
        <v>156</v>
      </c>
      <c r="L372" s="135"/>
    </row>
    <row r="373" spans="1:12" ht="50.1" customHeight="1">
      <c r="A373" s="132"/>
      <c r="B373" s="279" t="s">
        <v>327</v>
      </c>
      <c r="C373" s="280"/>
      <c r="D373" s="280"/>
      <c r="E373" s="280"/>
      <c r="F373" s="280"/>
      <c r="G373" s="280"/>
      <c r="H373" s="280"/>
      <c r="I373" s="280"/>
      <c r="J373" s="280"/>
      <c r="K373" s="153" t="s">
        <v>160</v>
      </c>
      <c r="L373" s="135"/>
    </row>
    <row r="374" spans="1:12" ht="9.9499999999999993" customHeight="1">
      <c r="A374" s="132"/>
      <c r="B374" s="137"/>
      <c r="C374" s="137"/>
      <c r="D374" s="137"/>
      <c r="E374" s="137"/>
      <c r="F374" s="137"/>
      <c r="G374" s="137"/>
      <c r="H374" s="137"/>
      <c r="I374" s="137"/>
      <c r="J374" s="137"/>
      <c r="K374" s="137"/>
      <c r="L374" s="132"/>
    </row>
    <row r="375" spans="1:12" ht="16.5" customHeight="1">
      <c r="A375" s="132"/>
      <c r="B375" s="147">
        <v>0</v>
      </c>
      <c r="C375" s="150" t="s">
        <v>67</v>
      </c>
      <c r="D375" s="132"/>
      <c r="E375" s="132"/>
      <c r="F375" s="132"/>
      <c r="G375" s="132"/>
      <c r="H375" s="132"/>
      <c r="I375" s="132"/>
      <c r="J375" s="132"/>
      <c r="K375" s="132"/>
      <c r="L375" s="132"/>
    </row>
    <row r="376" spans="1:12" ht="16.5" customHeight="1">
      <c r="A376" s="132"/>
      <c r="B376" s="136" t="s">
        <v>68</v>
      </c>
      <c r="C376" s="248" t="s">
        <v>59</v>
      </c>
      <c r="D376" s="259"/>
      <c r="E376" s="259"/>
      <c r="F376" s="259"/>
      <c r="G376" s="136" t="s">
        <v>61</v>
      </c>
      <c r="H376" s="248" t="s">
        <v>107</v>
      </c>
      <c r="I376" s="259"/>
      <c r="J376" s="268" t="s">
        <v>63</v>
      </c>
      <c r="K376" s="269"/>
      <c r="L376" s="135"/>
    </row>
    <row r="377" spans="1:12" ht="16.5" customHeight="1">
      <c r="A377" s="132"/>
      <c r="B377" s="144" t="s">
        <v>67</v>
      </c>
      <c r="C377" s="249" t="s">
        <v>114</v>
      </c>
      <c r="D377" s="254"/>
      <c r="E377" s="254"/>
      <c r="F377" s="254"/>
      <c r="G377" s="144" t="s">
        <v>65</v>
      </c>
      <c r="H377" s="249" t="s">
        <v>86</v>
      </c>
      <c r="I377" s="254"/>
      <c r="J377" s="277"/>
      <c r="K377" s="278"/>
      <c r="L377" s="135"/>
    </row>
    <row r="378" spans="1:12" ht="16.5" customHeight="1">
      <c r="A378" s="132"/>
      <c r="B378" s="144" t="s">
        <v>67</v>
      </c>
      <c r="C378" s="249" t="s">
        <v>115</v>
      </c>
      <c r="D378" s="254"/>
      <c r="E378" s="254"/>
      <c r="F378" s="254"/>
      <c r="G378" s="144" t="s">
        <v>65</v>
      </c>
      <c r="H378" s="249" t="s">
        <v>86</v>
      </c>
      <c r="I378" s="254"/>
      <c r="J378" s="277"/>
      <c r="K378" s="278"/>
      <c r="L378" s="135"/>
    </row>
    <row r="379" spans="1:12" ht="16.5" customHeight="1">
      <c r="A379" s="132"/>
      <c r="B379" s="144" t="s">
        <v>67</v>
      </c>
      <c r="C379" s="249" t="s">
        <v>116</v>
      </c>
      <c r="D379" s="254"/>
      <c r="E379" s="254"/>
      <c r="F379" s="254"/>
      <c r="G379" s="144" t="s">
        <v>65</v>
      </c>
      <c r="H379" s="249" t="s">
        <v>86</v>
      </c>
      <c r="I379" s="254"/>
      <c r="J379" s="277"/>
      <c r="K379" s="278"/>
      <c r="L379" s="135"/>
    </row>
    <row r="380" spans="1:12" ht="9.9499999999999993" customHeight="1">
      <c r="A380" s="132"/>
      <c r="B380" s="137"/>
      <c r="C380" s="137"/>
      <c r="D380" s="137"/>
      <c r="E380" s="137"/>
      <c r="F380" s="137"/>
      <c r="G380" s="137"/>
      <c r="H380" s="137"/>
      <c r="I380" s="137"/>
      <c r="J380" s="137"/>
      <c r="K380" s="137"/>
      <c r="L380" s="132"/>
    </row>
    <row r="381" spans="1:12" ht="16.5" customHeight="1">
      <c r="A381" s="132"/>
      <c r="B381" s="149" t="s">
        <v>925</v>
      </c>
      <c r="C381" s="149"/>
      <c r="D381" s="157"/>
      <c r="E381" s="157"/>
      <c r="F381" s="157"/>
      <c r="G381" s="157"/>
      <c r="H381" s="157"/>
      <c r="I381" s="157"/>
      <c r="J381" s="157"/>
      <c r="K381" s="157"/>
      <c r="L381" s="132"/>
    </row>
    <row r="382" spans="1:12" ht="26.1" customHeight="1">
      <c r="A382" s="132"/>
      <c r="B382" s="270" t="s">
        <v>179</v>
      </c>
      <c r="C382" s="251"/>
      <c r="D382" s="251"/>
      <c r="E382" s="251"/>
      <c r="F382" s="251"/>
      <c r="G382" s="251"/>
      <c r="H382" s="251"/>
      <c r="I382" s="251"/>
      <c r="J382" s="251"/>
      <c r="K382" s="251"/>
      <c r="L382" s="135"/>
    </row>
    <row r="383" spans="1:12" ht="9.9499999999999993" customHeight="1">
      <c r="A383" s="132"/>
      <c r="B383" s="137"/>
      <c r="C383" s="137"/>
      <c r="D383" s="137"/>
      <c r="E383" s="137"/>
      <c r="F383" s="137"/>
      <c r="G383" s="137"/>
      <c r="H383" s="137"/>
      <c r="I383" s="137"/>
      <c r="J383" s="137"/>
      <c r="K383" s="137"/>
      <c r="L383" s="132"/>
    </row>
    <row r="384" spans="1:12" ht="9.9499999999999993" customHeight="1" thickBot="1">
      <c r="A384" s="132"/>
      <c r="B384" s="132"/>
      <c r="C384" s="132"/>
      <c r="D384" s="132"/>
      <c r="E384" s="132"/>
      <c r="F384" s="132"/>
      <c r="G384" s="132"/>
      <c r="H384" s="132"/>
      <c r="I384" s="132"/>
      <c r="J384" s="132"/>
      <c r="K384" s="132"/>
      <c r="L384" s="132"/>
    </row>
    <row r="385" spans="1:12" ht="44.25" customHeight="1" thickBot="1">
      <c r="A385" s="132"/>
      <c r="B385" s="271" t="s">
        <v>117</v>
      </c>
      <c r="C385" s="272"/>
      <c r="D385" s="272"/>
      <c r="E385" s="272"/>
      <c r="F385" s="272"/>
      <c r="G385" s="272"/>
      <c r="H385" s="272"/>
      <c r="I385" s="272"/>
      <c r="J385" s="272"/>
      <c r="K385" s="272"/>
      <c r="L385" s="133"/>
    </row>
    <row r="386" spans="1:12" ht="9.9499999999999993" customHeight="1">
      <c r="A386" s="132"/>
      <c r="B386" s="134"/>
      <c r="C386" s="134"/>
      <c r="D386" s="134"/>
      <c r="E386" s="134"/>
      <c r="F386" s="134"/>
      <c r="G386" s="134"/>
      <c r="H386" s="134"/>
      <c r="I386" s="134"/>
      <c r="J386" s="134"/>
      <c r="K386" s="134"/>
      <c r="L386" s="132"/>
    </row>
    <row r="387" spans="1:12" ht="16.5" customHeight="1">
      <c r="A387" s="132"/>
      <c r="B387" s="136" t="s">
        <v>129</v>
      </c>
      <c r="C387" s="273" t="s">
        <v>262</v>
      </c>
      <c r="D387" s="274"/>
      <c r="E387" s="274"/>
      <c r="F387" s="274"/>
      <c r="G387" s="136"/>
      <c r="H387" s="275"/>
      <c r="I387" s="276"/>
      <c r="J387" s="276"/>
      <c r="K387" s="276"/>
      <c r="L387" s="135"/>
    </row>
    <row r="388" spans="1:12" ht="9.9499999999999993" customHeight="1">
      <c r="A388" s="132"/>
      <c r="B388" s="137"/>
      <c r="C388" s="137"/>
      <c r="D388" s="137"/>
      <c r="E388" s="137"/>
      <c r="F388" s="137"/>
      <c r="G388" s="137"/>
      <c r="H388" s="137"/>
      <c r="I388" s="137"/>
      <c r="J388" s="137"/>
      <c r="K388" s="137"/>
      <c r="L388" s="132"/>
    </row>
    <row r="389" spans="1:12" ht="16.5" customHeight="1">
      <c r="A389" s="132"/>
      <c r="B389" s="136" t="s">
        <v>128</v>
      </c>
      <c r="C389" s="248" t="s">
        <v>122</v>
      </c>
      <c r="D389" s="248"/>
      <c r="E389" s="248" t="s">
        <v>121</v>
      </c>
      <c r="F389" s="248"/>
      <c r="G389" s="136" t="s">
        <v>123</v>
      </c>
      <c r="H389" s="136" t="s">
        <v>124</v>
      </c>
      <c r="I389" s="136" t="s">
        <v>125</v>
      </c>
      <c r="J389" s="136" t="s">
        <v>126</v>
      </c>
      <c r="K389" s="136" t="s">
        <v>127</v>
      </c>
      <c r="L389" s="135"/>
    </row>
    <row r="390" spans="1:12" ht="16.5" customHeight="1">
      <c r="A390" s="132"/>
      <c r="B390" s="138">
        <v>1</v>
      </c>
      <c r="C390" s="249"/>
      <c r="D390" s="249"/>
      <c r="E390" s="260"/>
      <c r="F390" s="261"/>
      <c r="G390" s="139"/>
      <c r="H390" s="139"/>
      <c r="I390" s="140"/>
      <c r="J390" s="141"/>
      <c r="K390" s="142"/>
      <c r="L390" s="135"/>
    </row>
    <row r="391" spans="1:12" ht="9.9499999999999993" customHeight="1">
      <c r="A391" s="132"/>
      <c r="B391" s="137"/>
      <c r="C391" s="137"/>
      <c r="D391" s="137"/>
      <c r="E391" s="137"/>
      <c r="F391" s="137"/>
      <c r="G391" s="137"/>
      <c r="H391" s="137"/>
      <c r="I391" s="137"/>
      <c r="J391" s="137"/>
      <c r="K391" s="137"/>
      <c r="L391" s="132"/>
    </row>
    <row r="392" spans="1:12" ht="16.5" customHeight="1">
      <c r="A392" s="132"/>
      <c r="B392" s="248" t="s">
        <v>50</v>
      </c>
      <c r="C392" s="259"/>
      <c r="D392" s="248" t="s">
        <v>5</v>
      </c>
      <c r="E392" s="259"/>
      <c r="F392" s="136" t="s">
        <v>51</v>
      </c>
      <c r="G392" s="136" t="s">
        <v>52</v>
      </c>
      <c r="H392" s="5" t="s">
        <v>815</v>
      </c>
      <c r="I392" s="5" t="s">
        <v>53</v>
      </c>
      <c r="J392" s="5" t="s">
        <v>325</v>
      </c>
      <c r="K392" s="5" t="s">
        <v>54</v>
      </c>
      <c r="L392" s="135"/>
    </row>
    <row r="393" spans="1:12" ht="16.5" customHeight="1">
      <c r="A393" s="132"/>
      <c r="B393" s="246"/>
      <c r="C393" s="247"/>
      <c r="D393" s="246"/>
      <c r="E393" s="247"/>
      <c r="F393" s="169"/>
      <c r="G393" s="64"/>
      <c r="H393" s="92"/>
      <c r="I393" s="92"/>
      <c r="J393" s="17"/>
      <c r="K393" s="177">
        <v>0</v>
      </c>
      <c r="L393" s="135"/>
    </row>
    <row r="394" spans="1:12" ht="16.5" customHeight="1">
      <c r="A394" s="132"/>
      <c r="B394" s="246"/>
      <c r="C394" s="247"/>
      <c r="D394" s="246"/>
      <c r="E394" s="247"/>
      <c r="F394" s="169"/>
      <c r="G394" s="64"/>
      <c r="H394" s="92"/>
      <c r="I394" s="92"/>
      <c r="J394" s="17"/>
      <c r="K394" s="177">
        <v>0</v>
      </c>
      <c r="L394" s="135"/>
    </row>
    <row r="395" spans="1:12" ht="9.9499999999999993" customHeight="1">
      <c r="A395" s="132"/>
      <c r="B395" s="137"/>
      <c r="C395" s="137"/>
      <c r="D395" s="137"/>
      <c r="E395" s="137"/>
      <c r="F395" s="137"/>
      <c r="G395" s="137"/>
      <c r="H395" s="137"/>
      <c r="I395" s="137"/>
      <c r="J395" s="137"/>
      <c r="K395" s="137"/>
      <c r="L395" s="132"/>
    </row>
    <row r="396" spans="1:12" ht="16.5" customHeight="1">
      <c r="A396" s="132"/>
      <c r="B396" s="255" t="s">
        <v>155</v>
      </c>
      <c r="C396" s="255"/>
      <c r="D396" s="255"/>
      <c r="E396" s="255"/>
      <c r="F396" s="255"/>
      <c r="G396" s="255"/>
      <c r="H396" s="255"/>
      <c r="I396" s="255"/>
      <c r="J396" s="255"/>
      <c r="K396" s="152" t="s">
        <v>156</v>
      </c>
      <c r="L396" s="135"/>
    </row>
    <row r="397" spans="1:12" ht="13.5" customHeight="1">
      <c r="A397" s="132"/>
      <c r="B397" s="256" t="s">
        <v>940</v>
      </c>
      <c r="C397" s="257"/>
      <c r="D397" s="257"/>
      <c r="E397" s="257"/>
      <c r="F397" s="257"/>
      <c r="G397" s="257"/>
      <c r="H397" s="257"/>
      <c r="I397" s="257"/>
      <c r="J397" s="258"/>
      <c r="K397" s="219" t="s">
        <v>375</v>
      </c>
      <c r="L397" s="132"/>
    </row>
    <row r="398" spans="1:12" ht="13.5" customHeight="1">
      <c r="A398" s="132"/>
      <c r="B398" s="262" t="s">
        <v>938</v>
      </c>
      <c r="C398" s="263"/>
      <c r="D398" s="263"/>
      <c r="E398" s="263"/>
      <c r="F398" s="263"/>
      <c r="G398" s="263"/>
      <c r="H398" s="263"/>
      <c r="I398" s="263"/>
      <c r="J398" s="264"/>
      <c r="K398" s="220" t="s">
        <v>104</v>
      </c>
      <c r="L398" s="132"/>
    </row>
    <row r="399" spans="1:12" ht="13.5" customHeight="1">
      <c r="A399" s="132"/>
      <c r="B399" s="265" t="s">
        <v>939</v>
      </c>
      <c r="C399" s="266"/>
      <c r="D399" s="266"/>
      <c r="E399" s="266"/>
      <c r="F399" s="266"/>
      <c r="G399" s="266"/>
      <c r="H399" s="266"/>
      <c r="I399" s="266"/>
      <c r="J399" s="267"/>
      <c r="K399" s="221" t="s">
        <v>104</v>
      </c>
      <c r="L399" s="132"/>
    </row>
    <row r="400" spans="1:12" ht="9.9499999999999993" customHeight="1">
      <c r="A400" s="132"/>
      <c r="B400" s="137"/>
      <c r="C400" s="137"/>
      <c r="D400" s="137"/>
      <c r="E400" s="137"/>
      <c r="F400" s="137"/>
      <c r="G400" s="137"/>
      <c r="H400" s="137"/>
      <c r="I400" s="137"/>
      <c r="J400" s="137"/>
      <c r="K400" s="137"/>
      <c r="L400" s="132"/>
    </row>
    <row r="401" spans="1:12" ht="16.5" customHeight="1">
      <c r="A401" s="132"/>
      <c r="B401" s="147">
        <v>0</v>
      </c>
      <c r="C401" s="150" t="s">
        <v>90</v>
      </c>
      <c r="D401" s="132"/>
      <c r="E401" s="132"/>
      <c r="F401" s="132"/>
      <c r="G401" s="132"/>
      <c r="H401" s="132"/>
      <c r="I401" s="132"/>
      <c r="J401" s="132"/>
      <c r="K401" s="132"/>
      <c r="L401" s="132"/>
    </row>
    <row r="402" spans="1:12" ht="16.5" customHeight="1">
      <c r="A402" s="132"/>
      <c r="B402" s="136" t="s">
        <v>91</v>
      </c>
      <c r="C402" s="248" t="s">
        <v>92</v>
      </c>
      <c r="D402" s="259"/>
      <c r="E402" s="259"/>
      <c r="F402" s="136" t="s">
        <v>118</v>
      </c>
      <c r="G402" s="136" t="s">
        <v>61</v>
      </c>
      <c r="H402" s="248" t="s">
        <v>62</v>
      </c>
      <c r="I402" s="259"/>
      <c r="J402" s="268" t="s">
        <v>63</v>
      </c>
      <c r="K402" s="269"/>
      <c r="L402" s="135"/>
    </row>
    <row r="403" spans="1:12" ht="16.5" customHeight="1">
      <c r="A403" s="132"/>
      <c r="B403" s="144" t="s">
        <v>95</v>
      </c>
      <c r="C403" s="249" t="s">
        <v>119</v>
      </c>
      <c r="D403" s="254"/>
      <c r="E403" s="254"/>
      <c r="F403" s="144">
        <v>0.5</v>
      </c>
      <c r="G403" s="144" t="s">
        <v>64</v>
      </c>
      <c r="H403" s="249" t="s">
        <v>86</v>
      </c>
      <c r="I403" s="254"/>
      <c r="J403" s="277"/>
      <c r="K403" s="278"/>
      <c r="L403" s="135"/>
    </row>
    <row r="404" spans="1:12" ht="16.5" customHeight="1">
      <c r="A404" s="132"/>
      <c r="B404" s="144" t="s">
        <v>95</v>
      </c>
      <c r="C404" s="252" t="s">
        <v>253</v>
      </c>
      <c r="D404" s="253"/>
      <c r="E404" s="253"/>
      <c r="F404" s="144">
        <v>30</v>
      </c>
      <c r="G404" s="144" t="s">
        <v>104</v>
      </c>
      <c r="H404" s="249" t="s">
        <v>86</v>
      </c>
      <c r="I404" s="254"/>
      <c r="J404" s="277"/>
      <c r="K404" s="278"/>
      <c r="L404" s="135"/>
    </row>
    <row r="405" spans="1:12" ht="16.5" customHeight="1">
      <c r="A405" s="132"/>
      <c r="B405" s="144" t="s">
        <v>95</v>
      </c>
      <c r="C405" s="249" t="s">
        <v>119</v>
      </c>
      <c r="D405" s="254"/>
      <c r="E405" s="254"/>
      <c r="F405" s="144">
        <v>300</v>
      </c>
      <c r="G405" s="144" t="s">
        <v>104</v>
      </c>
      <c r="H405" s="249" t="s">
        <v>86</v>
      </c>
      <c r="I405" s="254"/>
      <c r="J405" s="277"/>
      <c r="K405" s="278"/>
      <c r="L405" s="135"/>
    </row>
    <row r="406" spans="1:12" ht="9.9499999999999993" customHeight="1">
      <c r="A406" s="132"/>
      <c r="B406" s="137"/>
      <c r="C406" s="137"/>
      <c r="D406" s="137"/>
      <c r="E406" s="137"/>
      <c r="F406" s="137"/>
      <c r="G406" s="137"/>
      <c r="H406" s="137"/>
      <c r="I406" s="137"/>
      <c r="J406" s="137"/>
      <c r="K406" s="137"/>
      <c r="L406" s="132"/>
    </row>
    <row r="407" spans="1:12" ht="16.5" customHeight="1">
      <c r="A407" s="132"/>
      <c r="B407" s="149" t="s">
        <v>925</v>
      </c>
      <c r="C407" s="149"/>
      <c r="D407" s="157"/>
      <c r="E407" s="157"/>
      <c r="F407" s="157"/>
      <c r="G407" s="157"/>
      <c r="H407" s="157"/>
      <c r="I407" s="157"/>
      <c r="J407" s="157"/>
      <c r="K407" s="157"/>
      <c r="L407" s="132"/>
    </row>
    <row r="408" spans="1:12" ht="26.1" customHeight="1">
      <c r="A408" s="132"/>
      <c r="B408" s="250" t="s">
        <v>179</v>
      </c>
      <c r="C408" s="251"/>
      <c r="D408" s="251"/>
      <c r="E408" s="251"/>
      <c r="F408" s="251"/>
      <c r="G408" s="251"/>
      <c r="H408" s="251"/>
      <c r="I408" s="251"/>
      <c r="J408" s="251"/>
      <c r="K408" s="251"/>
      <c r="L408" s="135"/>
    </row>
    <row r="409" spans="1:12" ht="9.9499999999999993" customHeight="1">
      <c r="A409" s="132"/>
      <c r="B409" s="137"/>
      <c r="C409" s="137"/>
      <c r="D409" s="137"/>
      <c r="E409" s="137"/>
      <c r="F409" s="137"/>
      <c r="G409" s="137"/>
      <c r="H409" s="137"/>
      <c r="I409" s="137"/>
      <c r="J409" s="137"/>
      <c r="K409" s="137"/>
      <c r="L409" s="132"/>
    </row>
    <row r="410" spans="1:12"/>
    <row r="411" spans="1:12" ht="13.5" customHeight="1"/>
    <row r="412" spans="1:12" ht="13.5" customHeight="1"/>
    <row r="413" spans="1:12" ht="13.5" customHeight="1"/>
    <row r="414" spans="1:12" ht="13.5" customHeight="1"/>
    <row r="415" spans="1:12" ht="13.5" customHeight="1"/>
    <row r="416" spans="1:12" ht="13.5" customHeight="1"/>
    <row r="417" ht="13.5" customHeight="1"/>
    <row r="418"/>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sheetData>
  <sheetProtection selectLockedCells="1"/>
  <dataConsolidate/>
  <mergeCells count="499">
    <mergeCell ref="C355:E355"/>
    <mergeCell ref="H355:I355"/>
    <mergeCell ref="J354:K354"/>
    <mergeCell ref="J355:K355"/>
    <mergeCell ref="B321:C321"/>
    <mergeCell ref="D321:E321"/>
    <mergeCell ref="B323:J323"/>
    <mergeCell ref="B324:J324"/>
    <mergeCell ref="B254:C254"/>
    <mergeCell ref="D254:E254"/>
    <mergeCell ref="C266:F266"/>
    <mergeCell ref="C267:F267"/>
    <mergeCell ref="C270:F270"/>
    <mergeCell ref="B256:J256"/>
    <mergeCell ref="B257:J257"/>
    <mergeCell ref="C262:F262"/>
    <mergeCell ref="C263:F263"/>
    <mergeCell ref="B258:J258"/>
    <mergeCell ref="B259:J259"/>
    <mergeCell ref="J262:K262"/>
    <mergeCell ref="J263:K263"/>
    <mergeCell ref="J266:K266"/>
    <mergeCell ref="J267:K267"/>
    <mergeCell ref="J270:K270"/>
    <mergeCell ref="J403:K403"/>
    <mergeCell ref="J404:K404"/>
    <mergeCell ref="J405:K405"/>
    <mergeCell ref="J305:K305"/>
    <mergeCell ref="J306:K306"/>
    <mergeCell ref="J332:K332"/>
    <mergeCell ref="J333:K333"/>
    <mergeCell ref="J336:K336"/>
    <mergeCell ref="J337:K337"/>
    <mergeCell ref="J340:K340"/>
    <mergeCell ref="B358:K358"/>
    <mergeCell ref="B361:K361"/>
    <mergeCell ref="C363:F363"/>
    <mergeCell ref="H363:K363"/>
    <mergeCell ref="C365:D365"/>
    <mergeCell ref="E365:F365"/>
    <mergeCell ref="C354:E354"/>
    <mergeCell ref="H354:I354"/>
    <mergeCell ref="C332:E332"/>
    <mergeCell ref="H332:I332"/>
    <mergeCell ref="B325:J325"/>
    <mergeCell ref="B326:J326"/>
    <mergeCell ref="B327:J327"/>
    <mergeCell ref="B328:J328"/>
    <mergeCell ref="C17:G17"/>
    <mergeCell ref="H17:J17"/>
    <mergeCell ref="C18:G18"/>
    <mergeCell ref="H18:J18"/>
    <mergeCell ref="B370:C370"/>
    <mergeCell ref="D370:E370"/>
    <mergeCell ref="C305:F305"/>
    <mergeCell ref="C306:F306"/>
    <mergeCell ref="C317:D317"/>
    <mergeCell ref="E317:F317"/>
    <mergeCell ref="B319:C319"/>
    <mergeCell ref="D319:E319"/>
    <mergeCell ref="B320:C320"/>
    <mergeCell ref="D320:E320"/>
    <mergeCell ref="B309:K309"/>
    <mergeCell ref="B312:K312"/>
    <mergeCell ref="C314:F314"/>
    <mergeCell ref="H314:K314"/>
    <mergeCell ref="C316:D316"/>
    <mergeCell ref="E316:F316"/>
    <mergeCell ref="C333:E333"/>
    <mergeCell ref="H333:I333"/>
    <mergeCell ref="C336:E336"/>
    <mergeCell ref="H336:I336"/>
    <mergeCell ref="H23:J23"/>
    <mergeCell ref="C24:G24"/>
    <mergeCell ref="H24:J24"/>
    <mergeCell ref="C25:G25"/>
    <mergeCell ref="H25:J25"/>
    <mergeCell ref="A1:L3"/>
    <mergeCell ref="C5:D5"/>
    <mergeCell ref="I5:J5"/>
    <mergeCell ref="C8:D8"/>
    <mergeCell ref="F8:G8"/>
    <mergeCell ref="C9:G9"/>
    <mergeCell ref="I9:J9"/>
    <mergeCell ref="C16:G16"/>
    <mergeCell ref="H16:J16"/>
    <mergeCell ref="C11:G11"/>
    <mergeCell ref="C12:G12"/>
    <mergeCell ref="H12:J12"/>
    <mergeCell ref="B13:B18"/>
    <mergeCell ref="C13:G13"/>
    <mergeCell ref="H13:J13"/>
    <mergeCell ref="C14:G14"/>
    <mergeCell ref="H14:J14"/>
    <mergeCell ref="C15:G15"/>
    <mergeCell ref="H15:J15"/>
    <mergeCell ref="C26:K26"/>
    <mergeCell ref="B19:B25"/>
    <mergeCell ref="C19:G19"/>
    <mergeCell ref="H19:J19"/>
    <mergeCell ref="C20:G20"/>
    <mergeCell ref="H20:J20"/>
    <mergeCell ref="B39:E39"/>
    <mergeCell ref="F39:K39"/>
    <mergeCell ref="B29:K29"/>
    <mergeCell ref="B30:K30"/>
    <mergeCell ref="B32:K32"/>
    <mergeCell ref="B35:K35"/>
    <mergeCell ref="B36:E36"/>
    <mergeCell ref="G36:H36"/>
    <mergeCell ref="J36:K36"/>
    <mergeCell ref="B37:E37"/>
    <mergeCell ref="F37:K37"/>
    <mergeCell ref="B38:E38"/>
    <mergeCell ref="F38:K38"/>
    <mergeCell ref="C21:G21"/>
    <mergeCell ref="H21:J21"/>
    <mergeCell ref="C22:G22"/>
    <mergeCell ref="H22:J22"/>
    <mergeCell ref="C23:G23"/>
    <mergeCell ref="B43:E43"/>
    <mergeCell ref="G43:K43"/>
    <mergeCell ref="B44:E44"/>
    <mergeCell ref="G44:K44"/>
    <mergeCell ref="B45:K45"/>
    <mergeCell ref="B46:K46"/>
    <mergeCell ref="B40:E40"/>
    <mergeCell ref="F40:K40"/>
    <mergeCell ref="B41:E41"/>
    <mergeCell ref="F41:K41"/>
    <mergeCell ref="B42:E42"/>
    <mergeCell ref="F42:K42"/>
    <mergeCell ref="B55:K55"/>
    <mergeCell ref="B57:K57"/>
    <mergeCell ref="C58:D58"/>
    <mergeCell ref="E58:F58"/>
    <mergeCell ref="G58:H58"/>
    <mergeCell ref="C59:D59"/>
    <mergeCell ref="E59:F59"/>
    <mergeCell ref="G59:H59"/>
    <mergeCell ref="B49:K49"/>
    <mergeCell ref="B52:K52"/>
    <mergeCell ref="C53:D53"/>
    <mergeCell ref="E53:K53"/>
    <mergeCell ref="C54:D54"/>
    <mergeCell ref="E54:K54"/>
    <mergeCell ref="C60:D60"/>
    <mergeCell ref="E60:F60"/>
    <mergeCell ref="G60:H60"/>
    <mergeCell ref="B61:K61"/>
    <mergeCell ref="B64:K64"/>
    <mergeCell ref="B65:C65"/>
    <mergeCell ref="D65:E65"/>
    <mergeCell ref="F65:G65"/>
    <mergeCell ref="H65:I65"/>
    <mergeCell ref="J65:K65"/>
    <mergeCell ref="B69:K69"/>
    <mergeCell ref="B70:C70"/>
    <mergeCell ref="D70:E70"/>
    <mergeCell ref="F70:G70"/>
    <mergeCell ref="H70:I70"/>
    <mergeCell ref="J70:K70"/>
    <mergeCell ref="B66:C66"/>
    <mergeCell ref="D66:E66"/>
    <mergeCell ref="F66:G66"/>
    <mergeCell ref="H66:I66"/>
    <mergeCell ref="J66:K66"/>
    <mergeCell ref="B67:C67"/>
    <mergeCell ref="D67:E67"/>
    <mergeCell ref="F67:G67"/>
    <mergeCell ref="H67:I67"/>
    <mergeCell ref="J67:K67"/>
    <mergeCell ref="B71:C71"/>
    <mergeCell ref="D71:E71"/>
    <mergeCell ref="F71:G71"/>
    <mergeCell ref="H71:I71"/>
    <mergeCell ref="J71:K71"/>
    <mergeCell ref="B72:C72"/>
    <mergeCell ref="D72:E72"/>
    <mergeCell ref="F72:G72"/>
    <mergeCell ref="H72:I72"/>
    <mergeCell ref="J72:K72"/>
    <mergeCell ref="B73:K73"/>
    <mergeCell ref="B74:K74"/>
    <mergeCell ref="B75:E75"/>
    <mergeCell ref="F75:I75"/>
    <mergeCell ref="J75:K75"/>
    <mergeCell ref="B76:C76"/>
    <mergeCell ref="D76:E76"/>
    <mergeCell ref="F76:G76"/>
    <mergeCell ref="H76:I76"/>
    <mergeCell ref="B81:K81"/>
    <mergeCell ref="C83:F83"/>
    <mergeCell ref="H83:K83"/>
    <mergeCell ref="C85:D85"/>
    <mergeCell ref="E85:F85"/>
    <mergeCell ref="C86:D86"/>
    <mergeCell ref="E86:F86"/>
    <mergeCell ref="B77:C77"/>
    <mergeCell ref="D77:E77"/>
    <mergeCell ref="F77:G77"/>
    <mergeCell ref="H77:I77"/>
    <mergeCell ref="B78:C78"/>
    <mergeCell ref="D78:E78"/>
    <mergeCell ref="F78:G78"/>
    <mergeCell ref="H78:I78"/>
    <mergeCell ref="B92:C92"/>
    <mergeCell ref="C93:K93"/>
    <mergeCell ref="B96:K96"/>
    <mergeCell ref="B88:C88"/>
    <mergeCell ref="D88:E88"/>
    <mergeCell ref="B89:C89"/>
    <mergeCell ref="D89:E89"/>
    <mergeCell ref="B90:C90"/>
    <mergeCell ref="D90:E90"/>
    <mergeCell ref="B103:C103"/>
    <mergeCell ref="D103:E103"/>
    <mergeCell ref="B104:C104"/>
    <mergeCell ref="D104:E104"/>
    <mergeCell ref="C98:F98"/>
    <mergeCell ref="H98:K98"/>
    <mergeCell ref="C100:D100"/>
    <mergeCell ref="E100:F100"/>
    <mergeCell ref="C101:D101"/>
    <mergeCell ref="E101:F101"/>
    <mergeCell ref="B105:C105"/>
    <mergeCell ref="D105:E105"/>
    <mergeCell ref="B120:C120"/>
    <mergeCell ref="D120:E120"/>
    <mergeCell ref="B122:C122"/>
    <mergeCell ref="C123:K123"/>
    <mergeCell ref="B126:K126"/>
    <mergeCell ref="B118:C118"/>
    <mergeCell ref="D118:E118"/>
    <mergeCell ref="B119:C119"/>
    <mergeCell ref="D119:E119"/>
    <mergeCell ref="C113:F113"/>
    <mergeCell ref="H113:K113"/>
    <mergeCell ref="C115:D115"/>
    <mergeCell ref="E115:F115"/>
    <mergeCell ref="C116:D116"/>
    <mergeCell ref="E116:F116"/>
    <mergeCell ref="B107:C107"/>
    <mergeCell ref="C108:K108"/>
    <mergeCell ref="B111:K111"/>
    <mergeCell ref="B133:C133"/>
    <mergeCell ref="D133:E133"/>
    <mergeCell ref="B134:C134"/>
    <mergeCell ref="D134:E134"/>
    <mergeCell ref="C128:F128"/>
    <mergeCell ref="H128:K128"/>
    <mergeCell ref="C130:D130"/>
    <mergeCell ref="E130:F130"/>
    <mergeCell ref="C131:D131"/>
    <mergeCell ref="E131:F131"/>
    <mergeCell ref="C143:F143"/>
    <mergeCell ref="H143:K143"/>
    <mergeCell ref="C145:D145"/>
    <mergeCell ref="E145:F145"/>
    <mergeCell ref="C146:D146"/>
    <mergeCell ref="E146:F146"/>
    <mergeCell ref="B135:C135"/>
    <mergeCell ref="D135:E135"/>
    <mergeCell ref="B137:C137"/>
    <mergeCell ref="C138:K138"/>
    <mergeCell ref="B141:K141"/>
    <mergeCell ref="B152:C152"/>
    <mergeCell ref="C153:K153"/>
    <mergeCell ref="B156:K156"/>
    <mergeCell ref="B148:C148"/>
    <mergeCell ref="D148:E148"/>
    <mergeCell ref="B149:C149"/>
    <mergeCell ref="D149:E149"/>
    <mergeCell ref="B150:C150"/>
    <mergeCell ref="D150:E150"/>
    <mergeCell ref="B163:C163"/>
    <mergeCell ref="D163:E163"/>
    <mergeCell ref="B164:C164"/>
    <mergeCell ref="D164:E164"/>
    <mergeCell ref="C158:F158"/>
    <mergeCell ref="H158:K158"/>
    <mergeCell ref="C160:D160"/>
    <mergeCell ref="E160:F160"/>
    <mergeCell ref="C161:D161"/>
    <mergeCell ref="E161:F161"/>
    <mergeCell ref="B165:C165"/>
    <mergeCell ref="D165:E165"/>
    <mergeCell ref="B180:C180"/>
    <mergeCell ref="D180:E180"/>
    <mergeCell ref="B182:J182"/>
    <mergeCell ref="B183:J183"/>
    <mergeCell ref="C186:E186"/>
    <mergeCell ref="B178:C178"/>
    <mergeCell ref="D178:E178"/>
    <mergeCell ref="B179:C179"/>
    <mergeCell ref="D179:E179"/>
    <mergeCell ref="J186:K186"/>
    <mergeCell ref="C173:F173"/>
    <mergeCell ref="H173:K173"/>
    <mergeCell ref="C175:D175"/>
    <mergeCell ref="E175:F175"/>
    <mergeCell ref="C176:D176"/>
    <mergeCell ref="E176:F176"/>
    <mergeCell ref="B167:C167"/>
    <mergeCell ref="C168:K168"/>
    <mergeCell ref="B171:K171"/>
    <mergeCell ref="C190:E190"/>
    <mergeCell ref="B193:K193"/>
    <mergeCell ref="B196:K196"/>
    <mergeCell ref="C198:F198"/>
    <mergeCell ref="H198:K198"/>
    <mergeCell ref="C187:E187"/>
    <mergeCell ref="C188:E188"/>
    <mergeCell ref="C189:E189"/>
    <mergeCell ref="B204:C204"/>
    <mergeCell ref="D204:E204"/>
    <mergeCell ref="J187:K187"/>
    <mergeCell ref="J188:K188"/>
    <mergeCell ref="J189:K189"/>
    <mergeCell ref="J190:K190"/>
    <mergeCell ref="B205:C205"/>
    <mergeCell ref="D205:E205"/>
    <mergeCell ref="C200:D200"/>
    <mergeCell ref="E200:F200"/>
    <mergeCell ref="C201:D201"/>
    <mergeCell ref="E201:F201"/>
    <mergeCell ref="B203:C203"/>
    <mergeCell ref="D203:E203"/>
    <mergeCell ref="C215:F215"/>
    <mergeCell ref="C216:F216"/>
    <mergeCell ref="C217:F217"/>
    <mergeCell ref="B207:J207"/>
    <mergeCell ref="B208:J208"/>
    <mergeCell ref="C213:F213"/>
    <mergeCell ref="C214:F214"/>
    <mergeCell ref="B209:J209"/>
    <mergeCell ref="B210:J210"/>
    <mergeCell ref="C222:F222"/>
    <mergeCell ref="J213:K213"/>
    <mergeCell ref="J214:K214"/>
    <mergeCell ref="J215:K215"/>
    <mergeCell ref="J216:K216"/>
    <mergeCell ref="J217:K217"/>
    <mergeCell ref="J220:K220"/>
    <mergeCell ref="J221:K221"/>
    <mergeCell ref="J222:K222"/>
    <mergeCell ref="P222:Q222"/>
    <mergeCell ref="C223:F223"/>
    <mergeCell ref="C224:F224"/>
    <mergeCell ref="C220:F220"/>
    <mergeCell ref="P220:Q220"/>
    <mergeCell ref="C221:F221"/>
    <mergeCell ref="P221:Q221"/>
    <mergeCell ref="C231:F231"/>
    <mergeCell ref="C232:F232"/>
    <mergeCell ref="P228:Q228"/>
    <mergeCell ref="P229:Q229"/>
    <mergeCell ref="P230:Q230"/>
    <mergeCell ref="J223:K223"/>
    <mergeCell ref="J224:K224"/>
    <mergeCell ref="J228:K228"/>
    <mergeCell ref="J229:K229"/>
    <mergeCell ref="J230:K230"/>
    <mergeCell ref="J231:K231"/>
    <mergeCell ref="J232:K232"/>
    <mergeCell ref="C235:F235"/>
    <mergeCell ref="B225:K225"/>
    <mergeCell ref="C228:F228"/>
    <mergeCell ref="C229:F229"/>
    <mergeCell ref="C230:F230"/>
    <mergeCell ref="B242:K242"/>
    <mergeCell ref="B245:K245"/>
    <mergeCell ref="C247:F247"/>
    <mergeCell ref="H247:K247"/>
    <mergeCell ref="C236:F236"/>
    <mergeCell ref="C237:F237"/>
    <mergeCell ref="C238:F238"/>
    <mergeCell ref="J235:K235"/>
    <mergeCell ref="J236:K236"/>
    <mergeCell ref="J237:K237"/>
    <mergeCell ref="J238:K238"/>
    <mergeCell ref="J239:K239"/>
    <mergeCell ref="B253:C253"/>
    <mergeCell ref="D253:E253"/>
    <mergeCell ref="C249:D249"/>
    <mergeCell ref="E249:F249"/>
    <mergeCell ref="C250:D250"/>
    <mergeCell ref="E250:F250"/>
    <mergeCell ref="B252:C252"/>
    <mergeCell ref="D252:E252"/>
    <mergeCell ref="C239:F239"/>
    <mergeCell ref="C281:D281"/>
    <mergeCell ref="E281:F281"/>
    <mergeCell ref="C282:D282"/>
    <mergeCell ref="E282:F282"/>
    <mergeCell ref="B284:C284"/>
    <mergeCell ref="D284:E284"/>
    <mergeCell ref="C271:F271"/>
    <mergeCell ref="B274:K274"/>
    <mergeCell ref="B277:K277"/>
    <mergeCell ref="C279:F279"/>
    <mergeCell ref="H279:K279"/>
    <mergeCell ref="J271:K271"/>
    <mergeCell ref="B288:J288"/>
    <mergeCell ref="B289:J289"/>
    <mergeCell ref="C295:F295"/>
    <mergeCell ref="C296:F296"/>
    <mergeCell ref="B285:C285"/>
    <mergeCell ref="D285:E285"/>
    <mergeCell ref="B286:C286"/>
    <mergeCell ref="D286:E286"/>
    <mergeCell ref="C302:F302"/>
    <mergeCell ref="C297:F297"/>
    <mergeCell ref="C298:F298"/>
    <mergeCell ref="C301:F301"/>
    <mergeCell ref="B290:J290"/>
    <mergeCell ref="B291:J291"/>
    <mergeCell ref="B292:J292"/>
    <mergeCell ref="J295:K295"/>
    <mergeCell ref="J296:K296"/>
    <mergeCell ref="J297:K297"/>
    <mergeCell ref="J298:K298"/>
    <mergeCell ref="J301:K301"/>
    <mergeCell ref="J302:K302"/>
    <mergeCell ref="B329:J329"/>
    <mergeCell ref="C341:E341"/>
    <mergeCell ref="H341:I341"/>
    <mergeCell ref="C337:E337"/>
    <mergeCell ref="H337:I337"/>
    <mergeCell ref="C340:E340"/>
    <mergeCell ref="H340:I340"/>
    <mergeCell ref="B347:K347"/>
    <mergeCell ref="J341:K341"/>
    <mergeCell ref="J344:K344"/>
    <mergeCell ref="J345:K345"/>
    <mergeCell ref="J346:K346"/>
    <mergeCell ref="C350:E350"/>
    <mergeCell ref="H350:I350"/>
    <mergeCell ref="C351:E351"/>
    <mergeCell ref="H351:I351"/>
    <mergeCell ref="P344:Q344"/>
    <mergeCell ref="C345:E345"/>
    <mergeCell ref="H345:I345"/>
    <mergeCell ref="P345:Q345"/>
    <mergeCell ref="C346:E346"/>
    <mergeCell ref="H346:I346"/>
    <mergeCell ref="P346:Q346"/>
    <mergeCell ref="J350:K350"/>
    <mergeCell ref="J351:K351"/>
    <mergeCell ref="C344:E344"/>
    <mergeCell ref="H344:I344"/>
    <mergeCell ref="B372:J372"/>
    <mergeCell ref="B373:J373"/>
    <mergeCell ref="C376:F376"/>
    <mergeCell ref="H376:I376"/>
    <mergeCell ref="C366:D366"/>
    <mergeCell ref="E366:F366"/>
    <mergeCell ref="B368:C368"/>
    <mergeCell ref="D368:E368"/>
    <mergeCell ref="B369:C369"/>
    <mergeCell ref="D369:E369"/>
    <mergeCell ref="J376:K376"/>
    <mergeCell ref="C379:F379"/>
    <mergeCell ref="H379:I379"/>
    <mergeCell ref="B382:K382"/>
    <mergeCell ref="B385:K385"/>
    <mergeCell ref="C387:F387"/>
    <mergeCell ref="H387:K387"/>
    <mergeCell ref="C377:F377"/>
    <mergeCell ref="H377:I377"/>
    <mergeCell ref="C378:F378"/>
    <mergeCell ref="H378:I378"/>
    <mergeCell ref="J377:K377"/>
    <mergeCell ref="J378:K378"/>
    <mergeCell ref="J379:K379"/>
    <mergeCell ref="B393:C393"/>
    <mergeCell ref="D393:E393"/>
    <mergeCell ref="B394:C394"/>
    <mergeCell ref="D394:E394"/>
    <mergeCell ref="C389:D389"/>
    <mergeCell ref="E389:F389"/>
    <mergeCell ref="C390:D390"/>
    <mergeCell ref="B408:K408"/>
    <mergeCell ref="C404:E404"/>
    <mergeCell ref="H404:I404"/>
    <mergeCell ref="C405:E405"/>
    <mergeCell ref="H405:I405"/>
    <mergeCell ref="B396:J396"/>
    <mergeCell ref="B397:J397"/>
    <mergeCell ref="C402:E402"/>
    <mergeCell ref="H402:I402"/>
    <mergeCell ref="C403:E403"/>
    <mergeCell ref="H403:I403"/>
    <mergeCell ref="E390:F390"/>
    <mergeCell ref="B392:C392"/>
    <mergeCell ref="D392:E392"/>
    <mergeCell ref="B398:J398"/>
    <mergeCell ref="B399:J399"/>
    <mergeCell ref="J402:K402"/>
  </mergeCells>
  <phoneticPr fontId="3" type="noConversion"/>
  <dataValidations count="45">
    <dataValidation type="list" allowBlank="1" showInputMessage="1" sqref="C59:D60" xr:uid="{FE67EF76-749B-41B5-8188-07A169EF8522}">
      <formula1>"AC Input 1 phase, AC Output 1 phase, AC Input 3 phase, AC Output 3 phase, DC Input, DC Output, Internal Battery, External Battery"</formula1>
    </dataValidation>
    <dataValidation type="list" allowBlank="1" showInputMessage="1" showErrorMessage="1" sqref="H187:H190" xr:uid="{CF983793-3BC4-4C2E-9FC5-563F0927D711}">
      <formula1>"해당무, A, B, C, ,"</formula1>
    </dataValidation>
    <dataValidation type="list" allowBlank="1" showInputMessage="1" sqref="I187:I190" xr:uid="{5BFF0254-B9C3-4470-9680-EF2DFD6E0232}">
      <formula1>"-, 주1), 주2), 주3), 주4), 주5)"</formula1>
    </dataValidation>
    <dataValidation type="list" allowBlank="1" showInputMessage="1" showErrorMessage="1" sqref="F187:F190" xr:uid="{59E9A2D0-DF50-4869-B587-10358EC9F533}">
      <formula1>"접촉방전, 기중방전"</formula1>
    </dataValidation>
    <dataValidation type="list" allowBlank="1" showInputMessage="1" showErrorMessage="1" sqref="B187:B190" xr:uid="{D975C9AF-D257-47A4-9002-34A11CD28D44}">
      <formula1>"간접인가, 직접인가"</formula1>
    </dataValidation>
    <dataValidation type="list" allowBlank="1" showInputMessage="1" showErrorMessage="1" sqref="G44:K44" xr:uid="{E2FDC716-B49C-4BD1-A6D1-82BE2C767A8E}">
      <formula1>"구성품 이원화, 기술 변경, 기술 파생"</formula1>
    </dataValidation>
    <dataValidation type="list" allowBlank="1" showInputMessage="1" sqref="C271:F271" xr:uid="{EDE9CCEF-6EF5-416D-802F-1E7A6934A649}">
      <formula1>"해당무, LAN, RJ45, HDMI, DP,"</formula1>
    </dataValidation>
    <dataValidation type="list" allowBlank="1" showInputMessage="1" sqref="C267:F267" xr:uid="{61EDDB13-9684-488F-AF9F-AA6146EE6BC3}">
      <formula1>"DC (+) - DC (-), DC (+) - DC (-) - PE, 해당무"</formula1>
    </dataValidation>
    <dataValidation type="list" allowBlank="1" showInputMessage="1" showErrorMessage="1" sqref="H263:I263 H267:I267 H271:I271" xr:uid="{37B905D2-0C84-4334-88D8-D432C21E14C2}">
      <formula1>"A, B 주1), B 주2), B 주3), 해당무"</formula1>
    </dataValidation>
    <dataValidation type="list" allowBlank="1" showInputMessage="1" sqref="C263:F263" xr:uid="{84698BC0-4F2A-4741-957E-7011D0E4D725}">
      <formula1>"N - L1, N - L1 - PE, L1 - L2 - L3, L1 - L2 - L3 - N, L1 - L2 - L3 - PE, L1 - L2 - L3 - N - PE"</formula1>
    </dataValidation>
    <dataValidation type="list" allowBlank="1" showInputMessage="1" sqref="H214:I217 H221:I224 H229:I232 H236:I239" xr:uid="{745E6988-BB16-4680-8CBF-C72E795A67EA}">
      <formula1>"A, 해당무"</formula1>
    </dataValidation>
    <dataValidation type="list" allowBlank="1" showInputMessage="1" showErrorMessage="1" sqref="C214:F217 C221:F224 C229:F232 C236:F239" xr:uid="{F9C510D7-B2B0-4115-964B-F4F85EEF5CB9}">
      <formula1>"전  면, 후  면, 우측면, 좌측면"</formula1>
    </dataValidation>
    <dataValidation type="list" allowBlank="1" showInputMessage="1" sqref="H403:I405" xr:uid="{AE572B24-8749-41DF-94EA-3EC3DAABF7A1}">
      <formula1>"A, B 주1), B 주2), B 주3), C 주1),  C 주2), C 주3), 해당무"</formula1>
    </dataValidation>
    <dataValidation type="list" allowBlank="1" showInputMessage="1" sqref="H377:I379" xr:uid="{81999F96-69E1-4DF3-9DA7-DCD1CF7E21A1}">
      <formula1>"A, B, C, 해당무"</formula1>
    </dataValidation>
    <dataValidation type="list" allowBlank="1" showInputMessage="1" sqref="C341:E341" xr:uid="{C598EAFF-3542-4858-8272-5D7451E58C73}">
      <formula1>"해당무, LAN, RJ 45, HDMI, DVI"</formula1>
    </dataValidation>
    <dataValidation type="list" allowBlank="1" showInputMessage="1" sqref="C337:E337" xr:uid="{41BAF624-B211-4684-BF1B-D98DA796E592}">
      <formula1>"해당무, 주 전원 포트, 직류 전원 입력 포트, DC 입력 포트"</formula1>
    </dataValidation>
    <dataValidation type="list" allowBlank="1" showInputMessage="1" sqref="C333:E333" xr:uid="{B5C6E02C-B519-4D81-8F24-DA545E9896E4}">
      <formula1>"주 전원 포트"</formula1>
    </dataValidation>
    <dataValidation type="list" allowBlank="1" showInputMessage="1" showErrorMessage="1" sqref="H333:I333 H337:I337 H341:I341 H355:I355 H351:I351 H345:I346" xr:uid="{3E3868D8-0AE4-4F80-9B1D-87E3FC50E952}">
      <formula1>"A, B, C, 해당무"</formula1>
    </dataValidation>
    <dataValidation type="list" allowBlank="1" showInputMessage="1" showErrorMessage="1" sqref="G377:G379 G355 G351 G236:G239 G341 G337 G333 G214:G217 G221:G224 G229:G232 G345:G346" xr:uid="{DCBEEAA6-8A47-4807-9023-33B8BD4A77F3}">
      <formula1>"A"</formula1>
    </dataValidation>
    <dataValidation type="list" allowBlank="1" showInputMessage="1" sqref="F355 F351 F345:F346" xr:uid="{CDE67F1C-E18B-41BB-88B4-E74FFE572A55}">
      <formula1>"해당무, CDN M2, CDN M3,  CDN M4, ,  CDN M5, CDN T8, CDN T4, CDN T2, EM CLAMP, BCI CLAMP"</formula1>
    </dataValidation>
    <dataValidation type="list" allowBlank="1" showInputMessage="1" sqref="F341" xr:uid="{95F1B106-54EA-4373-9602-B26BC717D9FA}">
      <formula1>"해당무, CDN T8, CDN T4,  CDN T2, EM CLAMP, BCI CLAMP"</formula1>
    </dataValidation>
    <dataValidation type="list" allowBlank="1" showInputMessage="1" sqref="F337 F333" xr:uid="{336A4FC6-B23E-462A-A6DA-D3ACAFED1C41}">
      <formula1>"해당무, CDN M2, CDN M3,  CDN M4, ,  CDN M5,  EM CLAMP"</formula1>
    </dataValidation>
    <dataValidation type="list" allowBlank="1" showInputMessage="1" showErrorMessage="1" sqref="B306 B271" xr:uid="{544B527D-4209-47B5-8D01-0BBA29E8219D}">
      <formula1>"I/O"</formula1>
    </dataValidation>
    <dataValidation type="list" allowBlank="1" showInputMessage="1" sqref="C306:F306" xr:uid="{8D0C3083-D5E6-4514-99D3-E31570AC0CC4}">
      <formula1>"해당무 주1), 해당무 주2), LAN"</formula1>
    </dataValidation>
    <dataValidation type="list" allowBlank="1" showInputMessage="1" showErrorMessage="1" sqref="G306 G404:G405" xr:uid="{D4A7B992-CB44-4DE5-B4C8-5C20A88101F3}">
      <formula1>"C"</formula1>
    </dataValidation>
    <dataValidation type="list" allowBlank="1" showInputMessage="1" showErrorMessage="1" sqref="B302 B267" xr:uid="{662AF35F-ED12-4BEA-96E5-678B7AF6800B}">
      <formula1>"DC"</formula1>
    </dataValidation>
    <dataValidation type="list" allowBlank="1" showInputMessage="1" sqref="C302:F302" xr:uid="{353A8C9E-77A0-42FD-82D9-DECC060DFA79}">
      <formula1>"DC (+) - DC (-), 해당무"</formula1>
    </dataValidation>
    <dataValidation type="list" allowBlank="1" showInputMessage="1" sqref="H296:I298 H302:I302 H306:I306" xr:uid="{CCE51135-5A35-4081-B29A-3DE8AC8CE75B}">
      <formula1>"A, B, B 주1), B 주2), 해당무"</formula1>
    </dataValidation>
    <dataValidation type="list" allowBlank="1" showInputMessage="1" sqref="C296:F298" xr:uid="{B116F727-E673-473A-B4CE-37C7C44AC1FB}">
      <formula1>"N - L, N - PE, L - PE"</formula1>
    </dataValidation>
    <dataValidation type="list" allowBlank="1" showInputMessage="1" showErrorMessage="1" sqref="B296:B298 B263" xr:uid="{F9B6C94D-F906-4915-A303-32286688E00C}">
      <formula1>"AC"</formula1>
    </dataValidation>
    <dataValidation type="list" allowBlank="1" showInputMessage="1" showErrorMessage="1" sqref="G296:G298 G302 G263 G267 G271 G403 G187:G190" xr:uid="{47C3978F-4C06-43C9-811F-09E5393E0585}">
      <formula1>"B"</formula1>
    </dataValidation>
    <dataValidation type="list" allowBlank="1" showInputMessage="1" sqref="F37:K37" xr:uid="{96702C23-CC9D-4C20-9EF4-1484B30ED789}">
      <formula1>"탁상형, 바닥형, 조합형"</formula1>
    </dataValidation>
    <dataValidation allowBlank="1" showInputMessage="1" sqref="F38:K38" xr:uid="{0E8D2707-C2FF-448D-A8A1-F02D7ECCD6D6}"/>
    <dataValidation type="list" allowBlank="1" showInputMessage="1" sqref="K13:K25" xr:uid="{D1DA8737-9E60-4666-9A91-EB22F0F5AAF1}">
      <formula1>"주1), 주2), 주3), 주4), 주5), 주6), 주7), 주8), 주9), 주10)"</formula1>
    </dataValidation>
    <dataValidation type="list" allowBlank="1" showInputMessage="1" showErrorMessage="1" sqref="I9:J9" xr:uid="{A0A5E04A-E78F-4B1B-ACB5-38A2F13672D3}">
      <formula1>reviewer_list</formula1>
    </dataValidation>
    <dataValidation type="list" allowBlank="1" showInputMessage="1" showErrorMessage="1" sqref="F40" xr:uid="{7688B0C0-FB3E-4EF7-BE97-8200C229F60B}">
      <formula1>"10 Mbps, 100 Mbps, 1 Gbps, 2.5 Gbps, 5 Gbps, 10 Gbps"</formula1>
    </dataValidation>
    <dataValidation type="list" allowBlank="1" showInputMessage="1" showErrorMessage="1" sqref="F39" xr:uid="{B98A6040-A9E1-43FD-B223-3ACF6E0F64A9}">
      <formula1>"Cat. 5, Cat. 5e, Cat. 6, Cat. 6e, Cat. 7"</formula1>
    </dataValidation>
    <dataValidation type="list" allowBlank="1" showInputMessage="1" showErrorMessage="1" sqref="I59:J60" xr:uid="{38FA6F2E-A3F0-4FC1-9D9A-F93EFA76C021}">
      <formula1>"Yes, No"</formula1>
    </dataValidation>
    <dataValidation type="list" allowBlank="1" showInputMessage="1" sqref="F36 I36 F43:F44 D48 K134:K135 K285:K286 K369:K370 B401 B375 B353 B349 E349 G349 B343 E343 G343 B339 B335 B331 B304 B300 B294 B269 B265 B261 B234 B227 E227 G227 B219 E219 G219 I219:K219 B212 B185 K204:K205 I343 K343 K119:K120 K179:K180 K393:K394 K149:K150 K104:K105 K89:K90 K164:K165 K253:K254 K320:K321" xr:uid="{87F5ADBF-AD54-4ABE-BE68-7038841C8EF6}">
      <formula1>"1, TRUE, 0, FALSE,"</formula1>
    </dataValidation>
    <dataValidation type="list" allowBlank="1" showInputMessage="1" sqref="B93 B108 B123 B138 B153 B168" xr:uid="{37C0C5F3-4333-4F2F-A3BB-FAA56A11EBF9}">
      <formula1>INDEX(OPERATING_MODE, 0, 1)</formula1>
    </dataValidation>
    <dataValidation type="list" allowBlank="1" showInputMessage="1" sqref="G317:H317 G86:H86 G366:H366 G101:H101 G116:H116 G131:H131 G146:H146 G161:H161 G176:H176 G201:H201 G250:H250 G282:H282 G390:H390" xr:uid="{02C3A285-80D8-41BB-8F62-12CE97CAA3D7}">
      <formula1>"00:00, 01:00, 02:00, 03:00, 04:00, 05:00, 06:00, 07:00, 08:00, 09:00, 10:00, 11:00, 12:00, 13:00, 14:00, 15:00, 16:00, 17:00, 18:00, 19:00, 20:00, 21:00, 22:00, 23:00, 24:00"</formula1>
    </dataValidation>
    <dataValidation type="list" allowBlank="1" showInputMessage="1" showErrorMessage="1" sqref="I5:J5" xr:uid="{6FFF5DF4-8195-4A09-B9E2-94D1913D9EF1}">
      <formula1>tester_list</formula1>
    </dataValidation>
    <dataValidation type="list" allowBlank="1" showInputMessage="1" showErrorMessage="1" sqref="C83:F83 C173:F173 C158:F158 C143:F143 C128:F128 C113:F113 C98:F98 C198:F198 C247:F247 C279:F279 C314:F314 C363:F363 C387:F387" xr:uid="{04FC8FE5-8624-47CC-80DA-63B51CD93E3C}">
      <formula1>LOC_LIST</formula1>
    </dataValidation>
    <dataValidation type="list" allowBlank="1" showInputMessage="1" sqref="K77:K78" xr:uid="{3031AF2A-D883-4F32-9791-0A95A8A49D2C}">
      <formula1>"차폐, 비차폐"</formula1>
    </dataValidation>
    <dataValidation type="list" allowBlank="1" showInputMessage="1" showErrorMessage="1" sqref="F77:G78" xr:uid="{53A1D67E-A5E1-4977-9FB3-C713D8016CDE}">
      <formula1>OFFSET($B$65, 1, 0, ROWS(Total_Config)-1)</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&amp;LRDS-EM-101(00)250602&amp;C&amp;P / &amp;N&amp;R(주)디티앤씨 (Dt&amp;&amp;C Co., Ltd.)</oddFooter>
  </headerFooter>
  <rowBreaks count="12" manualBreakCount="12">
    <brk id="50" max="16383" man="1"/>
    <brk id="62" max="11" man="1"/>
    <brk id="79" max="16383" man="1"/>
    <brk id="109" max="16383" man="1"/>
    <brk id="139" max="16383" man="1"/>
    <brk id="169" max="16383" man="1"/>
    <brk id="194" max="16383" man="1"/>
    <brk id="243" max="16383" man="1"/>
    <brk id="275" max="16383" man="1"/>
    <brk id="310" max="16383" man="1"/>
    <brk id="359" max="16383" man="1"/>
    <brk id="38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6017"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86018"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86019" r:id="rId6" name="CDVE">
              <controlPr defaultSize="0" autoFill="0" autoLine="0" autoPict="0">
                <anchor moveWithCells="1">
                  <from>
                    <xdr:col>2</xdr:col>
                    <xdr:colOff>0</xdr:colOff>
                    <xdr:row>14</xdr:row>
                    <xdr:rowOff>0</xdr:rowOff>
                  </from>
                  <to>
                    <xdr:col>3</xdr:col>
                    <xdr:colOff>647700</xdr:colOff>
                    <xdr:row>15</xdr:row>
                    <xdr:rowOff>0</xdr:rowOff>
                  </to>
                </anchor>
              </controlPr>
            </control>
          </mc:Choice>
        </mc:AlternateContent>
        <mc:AlternateContent xmlns:mc="http://schemas.openxmlformats.org/markup-compatibility/2006">
          <mc:Choice Requires="x14">
            <control shapeId="86020" r:id="rId7" name="OUTCDVE">
              <controlPr defaultSize="0" autoFill="0" autoLine="0" autoPict="0">
                <anchor moveWithCells="1">
                  <from>
                    <xdr:col>2</xdr:col>
                    <xdr:colOff>0</xdr:colOff>
                    <xdr:row>15</xdr:row>
                    <xdr:rowOff>0</xdr:rowOff>
                  </from>
                  <to>
                    <xdr:col>5</xdr:col>
                    <xdr:colOff>57150</xdr:colOff>
                    <xdr:row>16</xdr:row>
                    <xdr:rowOff>0</xdr:rowOff>
                  </to>
                </anchor>
              </controlPr>
            </control>
          </mc:Choice>
        </mc:AlternateContent>
        <mc:AlternateContent xmlns:mc="http://schemas.openxmlformats.org/markup-compatibility/2006">
          <mc:Choice Requires="x14">
            <control shapeId="86021" r:id="rId8" name="RE">
              <controlPr defaultSize="0" autoFill="0" autoLine="0" autoPict="0">
                <anchor moveWithCells="1">
                  <from>
                    <xdr:col>2</xdr:col>
                    <xdr:colOff>0</xdr:colOff>
                    <xdr:row>16</xdr:row>
                    <xdr:rowOff>0</xdr:rowOff>
                  </from>
                  <to>
                    <xdr:col>4</xdr:col>
                    <xdr:colOff>657225</xdr:colOff>
                    <xdr:row>17</xdr:row>
                    <xdr:rowOff>0</xdr:rowOff>
                  </to>
                </anchor>
              </controlPr>
            </control>
          </mc:Choice>
        </mc:AlternateContent>
        <mc:AlternateContent xmlns:mc="http://schemas.openxmlformats.org/markup-compatibility/2006">
          <mc:Choice Requires="x14">
            <control shapeId="86022" r:id="rId9" name="GH">
              <controlPr defaultSize="0" autoFill="0" autoLine="0" autoPict="0">
                <anchor moveWithCells="1">
                  <from>
                    <xdr:col>2</xdr:col>
                    <xdr:colOff>0</xdr:colOff>
                    <xdr:row>17</xdr:row>
                    <xdr:rowOff>0</xdr:rowOff>
                  </from>
                  <to>
                    <xdr:col>4</xdr:col>
                    <xdr:colOff>657225</xdr:colOff>
                    <xdr:row>18</xdr:row>
                    <xdr:rowOff>0</xdr:rowOff>
                  </to>
                </anchor>
              </controlPr>
            </control>
          </mc:Choice>
        </mc:AlternateContent>
        <mc:AlternateContent xmlns:mc="http://schemas.openxmlformats.org/markup-compatibility/2006">
          <mc:Choice Requires="x14">
            <control shapeId="86023" r:id="rId10" name="ESD">
              <controlPr defaultSize="0" autoFill="0" autoLine="0" autoPict="0">
                <anchor moveWithCells="1">
                  <from>
                    <xdr:col>2</xdr:col>
                    <xdr:colOff>0</xdr:colOff>
                    <xdr:row>18</xdr:row>
                    <xdr:rowOff>0</xdr:rowOff>
                  </from>
                  <to>
                    <xdr:col>3</xdr:col>
                    <xdr:colOff>400050</xdr:colOff>
                    <xdr:row>19</xdr:row>
                    <xdr:rowOff>0</xdr:rowOff>
                  </to>
                </anchor>
              </controlPr>
            </control>
          </mc:Choice>
        </mc:AlternateContent>
        <mc:AlternateContent xmlns:mc="http://schemas.openxmlformats.org/markup-compatibility/2006">
          <mc:Choice Requires="x14">
            <control shapeId="86024" r:id="rId11" name="R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86025" r:id="rId12" name="EFT">
              <controlPr defaultSize="0" autoFill="0" autoLine="0" autoPict="0">
                <anchor moveWithCells="1">
                  <from>
                    <xdr:col>2</xdr:col>
                    <xdr:colOff>0</xdr:colOff>
                    <xdr:row>20</xdr:row>
                    <xdr:rowOff>0</xdr:rowOff>
                  </from>
                  <to>
                    <xdr:col>4</xdr:col>
                    <xdr:colOff>352425</xdr:colOff>
                    <xdr:row>21</xdr:row>
                    <xdr:rowOff>0</xdr:rowOff>
                  </to>
                </anchor>
              </controlPr>
            </control>
          </mc:Choice>
        </mc:AlternateContent>
        <mc:AlternateContent xmlns:mc="http://schemas.openxmlformats.org/markup-compatibility/2006">
          <mc:Choice Requires="x14">
            <control shapeId="86026" r:id="rId13" name="SURGE">
              <controlPr defaultSize="0" autoFill="0" autoLine="0" autoPict="0">
                <anchor moveWithCells="1">
                  <from>
                    <xdr:col>2</xdr:col>
                    <xdr:colOff>0</xdr:colOff>
                    <xdr:row>21</xdr:row>
                    <xdr:rowOff>0</xdr:rowOff>
                  </from>
                  <to>
                    <xdr:col>2</xdr:col>
                    <xdr:colOff>838200</xdr:colOff>
                    <xdr:row>22</xdr:row>
                    <xdr:rowOff>0</xdr:rowOff>
                  </to>
                </anchor>
              </controlPr>
            </control>
          </mc:Choice>
        </mc:AlternateContent>
        <mc:AlternateContent xmlns:mc="http://schemas.openxmlformats.org/markup-compatibility/2006">
          <mc:Choice Requires="x14">
            <control shapeId="86027" r:id="rId14" name="CS">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86028" r:id="rId15" name="MF">
              <controlPr defaultSize="0" autoFill="0" autoLine="0" autoPict="0">
                <anchor moveWithCells="1">
                  <from>
                    <xdr:col>2</xdr:col>
                    <xdr:colOff>0</xdr:colOff>
                    <xdr:row>23</xdr:row>
                    <xdr:rowOff>0</xdr:rowOff>
                  </from>
                  <to>
                    <xdr:col>3</xdr:col>
                    <xdr:colOff>647700</xdr:colOff>
                    <xdr:row>24</xdr:row>
                    <xdr:rowOff>0</xdr:rowOff>
                  </to>
                </anchor>
              </controlPr>
            </control>
          </mc:Choice>
        </mc:AlternateContent>
        <mc:AlternateContent xmlns:mc="http://schemas.openxmlformats.org/markup-compatibility/2006">
          <mc:Choice Requires="x14">
            <control shapeId="86029" r:id="rId16" name="DIP">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05CC2-E109-4D30-8596-951BF6D58AE7}">
  <sheetPr codeName="Sheet5"/>
  <dimension ref="A1:M359"/>
  <sheetViews>
    <sheetView showGridLines="0" zoomScaleNormal="100" zoomScaleSheetLayoutView="100" workbookViewId="0">
      <pane ySplit="3" topLeftCell="A26" activePane="bottomLeft" state="frozen"/>
      <selection activeCell="B52" sqref="B52:K52"/>
      <selection pane="bottomLeft" activeCell="K37" sqref="K37"/>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401"/>
      <c r="D5" s="401"/>
      <c r="H5" s="2" t="s">
        <v>1</v>
      </c>
      <c r="I5" s="390"/>
      <c r="J5" s="390"/>
      <c r="K5" s="3" t="s">
        <v>2</v>
      </c>
    </row>
    <row r="6" spans="1:12" ht="9.9499999999999993" customHeight="1">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02"/>
      <c r="D9" s="402"/>
      <c r="E9" s="402"/>
      <c r="F9" s="402"/>
      <c r="G9" s="402"/>
      <c r="H9" s="5" t="s">
        <v>9</v>
      </c>
      <c r="I9" s="392"/>
      <c r="J9" s="393"/>
      <c r="K9" s="9" t="s">
        <v>2</v>
      </c>
    </row>
    <row r="10" spans="1:12" ht="9.9499999999999993" customHeight="1"/>
    <row r="11" spans="1:12" ht="20.100000000000001" customHeight="1">
      <c r="B11" s="4" t="s">
        <v>10</v>
      </c>
      <c r="C11" s="403" t="str">
        <f>IF(CAT_1, "KS C 9814-1", "KS C 9814-1, KS C 9814-2")</f>
        <v>KS C 9814-1, KS C 9814-2</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 "KS C 9814-1", "")</f>
        <v/>
      </c>
      <c r="I13" s="398"/>
      <c r="J13" s="399"/>
      <c r="K13" s="25"/>
    </row>
    <row r="14" spans="1:12" ht="20.100000000000001" customHeight="1">
      <c r="B14" s="379"/>
      <c r="C14" s="404" t="b">
        <v>0</v>
      </c>
      <c r="D14" s="411"/>
      <c r="E14" s="411"/>
      <c r="F14" s="411"/>
      <c r="G14" s="411"/>
      <c r="H14" s="383" t="str">
        <f>IF(ISN_CHECK, "KS C 9814-1", "")</f>
        <v/>
      </c>
      <c r="I14" s="384"/>
      <c r="J14" s="385"/>
      <c r="K14" s="25"/>
    </row>
    <row r="15" spans="1:12" ht="20.100000000000001" customHeight="1">
      <c r="B15" s="379"/>
      <c r="C15" s="404" t="b">
        <v>0</v>
      </c>
      <c r="D15" s="405"/>
      <c r="E15" s="405"/>
      <c r="F15" s="405"/>
      <c r="G15" s="405"/>
      <c r="H15" s="383" t="str">
        <f>IF(AECE_CHECK, "KS C 9814-1", "")</f>
        <v/>
      </c>
      <c r="I15" s="384"/>
      <c r="J15" s="385"/>
      <c r="K15" s="25"/>
    </row>
    <row r="16" spans="1:12" ht="20.100000000000001" customHeight="1">
      <c r="B16" s="379"/>
      <c r="C16" s="404" t="b">
        <v>0</v>
      </c>
      <c r="D16" s="405"/>
      <c r="E16" s="405"/>
      <c r="F16" s="405"/>
      <c r="G16" s="405"/>
      <c r="H16" s="383" t="str">
        <f>IF(CLICK_CHECK, "KS C 9814-1", "")</f>
        <v/>
      </c>
      <c r="I16" s="384"/>
      <c r="J16" s="385"/>
      <c r="K16" s="25"/>
    </row>
    <row r="17" spans="2:11" ht="20.100000000000001" customHeight="1">
      <c r="B17" s="379"/>
      <c r="C17" s="404" t="b">
        <v>0</v>
      </c>
      <c r="D17" s="405"/>
      <c r="E17" s="405"/>
      <c r="F17" s="405"/>
      <c r="G17" s="405"/>
      <c r="H17" s="383" t="str">
        <f>IF(DP_CHECK, "KS C 9814-1", "")</f>
        <v/>
      </c>
      <c r="I17" s="384"/>
      <c r="J17" s="385"/>
      <c r="K17" s="25"/>
    </row>
    <row r="18" spans="2:11" ht="20.100000000000001" customHeight="1">
      <c r="B18" s="379"/>
      <c r="C18" s="404" t="b">
        <v>0</v>
      </c>
      <c r="D18" s="405"/>
      <c r="E18" s="405"/>
      <c r="F18" s="405"/>
      <c r="G18" s="406"/>
      <c r="H18" s="383" t="str">
        <f>IF(LOOP_CHECK, "KS C 9814-1", "")</f>
        <v/>
      </c>
      <c r="I18" s="384"/>
      <c r="J18" s="385"/>
      <c r="K18" s="25"/>
    </row>
    <row r="19" spans="2:11" ht="20.100000000000001" customHeight="1">
      <c r="B19" s="379"/>
      <c r="C19" s="404"/>
      <c r="D19" s="405"/>
      <c r="E19" s="405"/>
      <c r="F19" s="405"/>
      <c r="G19" s="405"/>
      <c r="H19" s="383" t="str">
        <f>IF(RE_CHECK, "KS C 9814-1", "")</f>
        <v/>
      </c>
      <c r="I19" s="384"/>
      <c r="J19" s="385"/>
      <c r="K19" s="25"/>
    </row>
    <row r="20" spans="2:11" ht="20.100000000000001" customHeight="1">
      <c r="B20" s="380"/>
      <c r="C20" s="404"/>
      <c r="D20" s="405"/>
      <c r="E20" s="405"/>
      <c r="F20" s="405"/>
      <c r="G20" s="405"/>
      <c r="H20" s="383" t="str">
        <f>IF(GH_CHECK, "KS C 9814-1", "")</f>
        <v/>
      </c>
      <c r="I20" s="384"/>
      <c r="J20" s="385"/>
      <c r="K20" s="25"/>
    </row>
    <row r="21" spans="2:11" ht="20.100000000000001" customHeight="1">
      <c r="B21" s="378" t="s">
        <v>16</v>
      </c>
      <c r="C21" s="404"/>
      <c r="D21" s="405"/>
      <c r="E21" s="405"/>
      <c r="F21" s="405"/>
      <c r="G21" s="405"/>
      <c r="H21" s="383" t="str">
        <f>IF(ESD_CHECK, "KS C 9610-4-2", "")</f>
        <v/>
      </c>
      <c r="I21" s="384"/>
      <c r="J21" s="385"/>
      <c r="K21" s="25"/>
    </row>
    <row r="22" spans="2:11" ht="20.100000000000001" customHeight="1">
      <c r="B22" s="379"/>
      <c r="C22" s="404"/>
      <c r="D22" s="405"/>
      <c r="E22" s="405"/>
      <c r="F22" s="405"/>
      <c r="G22" s="405"/>
      <c r="H22" s="383" t="str">
        <f>IF(RS_CHECK, "KS C 9610-4-3", "")</f>
        <v/>
      </c>
      <c r="I22" s="384"/>
      <c r="J22" s="385"/>
      <c r="K22" s="25"/>
    </row>
    <row r="23" spans="2:11" ht="20.100000000000001" customHeight="1">
      <c r="B23" s="379"/>
      <c r="C23" s="404"/>
      <c r="D23" s="405"/>
      <c r="E23" s="405"/>
      <c r="F23" s="405"/>
      <c r="G23" s="405"/>
      <c r="H23" s="383" t="str">
        <f>IF(EFT_CHECK, "KS C 9610-4-4", "")</f>
        <v/>
      </c>
      <c r="I23" s="384"/>
      <c r="J23" s="385"/>
      <c r="K23" s="25"/>
    </row>
    <row r="24" spans="2:11" ht="20.100000000000001" customHeight="1">
      <c r="B24" s="379"/>
      <c r="C24" s="404"/>
      <c r="D24" s="405"/>
      <c r="E24" s="405"/>
      <c r="F24" s="405"/>
      <c r="G24" s="405"/>
      <c r="H24" s="383" t="str">
        <f>IF(SURGE_CHECK, "KS C 9610-4-5", "")</f>
        <v/>
      </c>
      <c r="I24" s="384"/>
      <c r="J24" s="385"/>
      <c r="K24" s="25"/>
    </row>
    <row r="25" spans="2:11" ht="20.100000000000001" customHeight="1">
      <c r="B25" s="379"/>
      <c r="C25" s="404"/>
      <c r="D25" s="405"/>
      <c r="E25" s="405"/>
      <c r="F25" s="405"/>
      <c r="G25" s="405"/>
      <c r="H25" s="383" t="str">
        <f>IF(CS_CHECK, "KS C 9610-4-6", "")</f>
        <v/>
      </c>
      <c r="I25" s="384"/>
      <c r="J25" s="385"/>
      <c r="K25" s="25"/>
    </row>
    <row r="26" spans="2:11" ht="20.100000000000001" customHeight="1">
      <c r="B26" s="380"/>
      <c r="C26" s="404"/>
      <c r="D26" s="405"/>
      <c r="E26" s="405"/>
      <c r="F26" s="405"/>
      <c r="G26" s="405"/>
      <c r="H26" s="383" t="str">
        <f>IF(DIP_CHECK, "KS C 9610-4-11", "")</f>
        <v/>
      </c>
      <c r="I26" s="384"/>
      <c r="J26" s="385"/>
      <c r="K26" s="25"/>
    </row>
    <row r="27" spans="2:11" ht="39.950000000000003" customHeight="1">
      <c r="B27" s="10" t="s">
        <v>17</v>
      </c>
      <c r="C27" s="412"/>
      <c r="D27" s="413"/>
      <c r="E27" s="413"/>
      <c r="F27" s="413"/>
      <c r="G27" s="413"/>
      <c r="H27" s="413"/>
      <c r="I27" s="413"/>
      <c r="J27" s="413"/>
      <c r="K27" s="414"/>
    </row>
    <row r="28" spans="2:11" ht="9.9499999999999993" customHeight="1"/>
    <row r="29" spans="2:11">
      <c r="B29" s="4" t="s">
        <v>18</v>
      </c>
    </row>
    <row r="30" spans="2:11" ht="20.100000000000001" customHeight="1">
      <c r="B30" s="415" t="s">
        <v>19</v>
      </c>
      <c r="C30" s="416"/>
      <c r="D30" s="416"/>
      <c r="E30" s="416"/>
      <c r="F30" s="416"/>
      <c r="G30" s="416"/>
      <c r="H30" s="416"/>
      <c r="I30" s="416"/>
      <c r="J30" s="416"/>
      <c r="K30" s="417"/>
    </row>
    <row r="31" spans="2:11" ht="20.100000000000001" customHeight="1">
      <c r="B31" s="372"/>
      <c r="C31" s="373"/>
      <c r="D31" s="373"/>
      <c r="E31" s="373"/>
      <c r="F31" s="373"/>
      <c r="G31" s="373"/>
      <c r="H31" s="373"/>
      <c r="I31" s="373"/>
      <c r="J31" s="373"/>
      <c r="K31" s="374"/>
    </row>
    <row r="32" spans="2:11" ht="9.9499999999999993" customHeight="1"/>
    <row r="33" spans="2:11">
      <c r="B33" s="353" t="s">
        <v>20</v>
      </c>
      <c r="C33" s="353"/>
      <c r="D33" s="353"/>
      <c r="E33" s="353"/>
      <c r="F33" s="353"/>
      <c r="G33" s="353"/>
      <c r="H33" s="353"/>
      <c r="I33" s="353"/>
      <c r="J33" s="353"/>
      <c r="K33" s="353"/>
    </row>
    <row r="34" spans="2:11" ht="9.9499999999999993" customHeight="1"/>
    <row r="35" spans="2:11">
      <c r="B35" s="4" t="s">
        <v>21</v>
      </c>
    </row>
    <row r="36" spans="2:11" ht="20.100000000000001" customHeight="1">
      <c r="B36" s="415" t="s">
        <v>22</v>
      </c>
      <c r="C36" s="416"/>
      <c r="D36" s="416"/>
      <c r="E36" s="416"/>
      <c r="F36" s="416"/>
      <c r="G36" s="416"/>
      <c r="H36" s="416"/>
      <c r="I36" s="416"/>
      <c r="J36" s="416"/>
      <c r="K36" s="417"/>
    </row>
    <row r="37" spans="2:11" ht="20.100000000000001" customHeight="1">
      <c r="B37" s="418" t="s">
        <v>391</v>
      </c>
      <c r="C37" s="419"/>
      <c r="D37" s="419"/>
      <c r="E37" s="420"/>
      <c r="F37" s="85" t="s">
        <v>392</v>
      </c>
      <c r="G37" s="86" t="s">
        <v>393</v>
      </c>
      <c r="H37" s="86" t="s">
        <v>394</v>
      </c>
      <c r="I37" s="86" t="s">
        <v>395</v>
      </c>
      <c r="J37" s="86" t="s">
        <v>396</v>
      </c>
      <c r="K37" s="87" t="s">
        <v>913</v>
      </c>
    </row>
    <row r="38" spans="2:11" ht="20.100000000000001" customHeight="1">
      <c r="B38" s="421"/>
      <c r="C38" s="422"/>
      <c r="D38" s="422"/>
      <c r="E38" s="423"/>
      <c r="F38" s="93">
        <v>0</v>
      </c>
      <c r="G38" s="93">
        <v>0</v>
      </c>
      <c r="H38" s="93">
        <v>0</v>
      </c>
      <c r="I38" s="93">
        <v>0</v>
      </c>
      <c r="J38" s="93">
        <v>0</v>
      </c>
      <c r="K38" s="94">
        <v>0</v>
      </c>
    </row>
    <row r="39" spans="2:11" ht="20.100000000000001" customHeight="1">
      <c r="B39" s="407" t="s">
        <v>136</v>
      </c>
      <c r="C39" s="408"/>
      <c r="D39" s="408"/>
      <c r="E39" s="409"/>
      <c r="F39" s="373"/>
      <c r="G39" s="373"/>
      <c r="H39" s="373"/>
      <c r="I39" s="373"/>
      <c r="J39" s="373"/>
      <c r="K39" s="374"/>
    </row>
    <row r="40" spans="2:11" ht="20.100000000000001" customHeight="1">
      <c r="B40" s="407" t="s">
        <v>137</v>
      </c>
      <c r="C40" s="408"/>
      <c r="D40" s="408"/>
      <c r="E40" s="409"/>
      <c r="F40" s="373"/>
      <c r="G40" s="373"/>
      <c r="H40" s="373"/>
      <c r="I40" s="373"/>
      <c r="J40" s="373"/>
      <c r="K40" s="374"/>
    </row>
    <row r="41" spans="2:11" ht="20.100000000000001" customHeight="1">
      <c r="B41" s="407" t="s">
        <v>138</v>
      </c>
      <c r="C41" s="408"/>
      <c r="D41" s="408"/>
      <c r="E41" s="409"/>
      <c r="F41" s="93">
        <v>0</v>
      </c>
      <c r="G41" s="364"/>
      <c r="H41" s="364"/>
      <c r="I41" s="364"/>
      <c r="J41" s="364"/>
      <c r="K41" s="365"/>
    </row>
    <row r="42" spans="2:11" ht="20.100000000000001" customHeight="1">
      <c r="B42" s="407" t="s">
        <v>139</v>
      </c>
      <c r="C42" s="408"/>
      <c r="D42" s="408"/>
      <c r="E42" s="409"/>
      <c r="F42" s="93">
        <v>0</v>
      </c>
      <c r="G42" s="364"/>
      <c r="H42" s="364"/>
      <c r="I42" s="364"/>
      <c r="J42" s="364"/>
      <c r="K42" s="365"/>
    </row>
    <row r="43" spans="2:11" ht="20.100000000000001" customHeight="1">
      <c r="B43" s="415" t="s">
        <v>17</v>
      </c>
      <c r="C43" s="416"/>
      <c r="D43" s="416"/>
      <c r="E43" s="416"/>
      <c r="F43" s="416"/>
      <c r="G43" s="416"/>
      <c r="H43" s="416"/>
      <c r="I43" s="416"/>
      <c r="J43" s="416"/>
      <c r="K43" s="417"/>
    </row>
    <row r="44" spans="2:11" ht="44.25" customHeight="1">
      <c r="B44" s="369"/>
      <c r="C44" s="370"/>
      <c r="D44" s="370"/>
      <c r="E44" s="370"/>
      <c r="F44" s="370"/>
      <c r="G44" s="370"/>
      <c r="H44" s="370"/>
      <c r="I44" s="370"/>
      <c r="J44" s="370"/>
      <c r="K44" s="371"/>
    </row>
    <row r="45" spans="2:11" ht="9.9499999999999993" customHeight="1"/>
    <row r="46" spans="2:11" ht="13.5" customHeight="1">
      <c r="B46" s="4" t="s">
        <v>130</v>
      </c>
      <c r="D46" s="93">
        <v>0</v>
      </c>
    </row>
    <row r="47" spans="2:11" ht="16.5" customHeight="1">
      <c r="B47" s="429"/>
      <c r="C47" s="430"/>
      <c r="D47" s="430"/>
      <c r="E47" s="430"/>
      <c r="F47" s="430"/>
      <c r="G47" s="430"/>
      <c r="H47" s="430"/>
      <c r="I47" s="430"/>
      <c r="J47" s="430"/>
      <c r="K47" s="431"/>
    </row>
    <row r="48" spans="2:11" ht="9.9499999999999993" customHeight="1"/>
    <row r="49" spans="2:13" ht="9.9499999999999993" customHeight="1">
      <c r="B49" s="424"/>
      <c r="C49" s="424"/>
      <c r="D49" s="424"/>
      <c r="E49" s="424"/>
      <c r="F49" s="424"/>
      <c r="G49" s="424"/>
      <c r="H49" s="424"/>
      <c r="I49" s="424"/>
      <c r="J49" s="424"/>
      <c r="K49" s="424"/>
    </row>
    <row r="50" spans="2:13" ht="16.5" customHeight="1">
      <c r="B50" s="424" t="s">
        <v>26</v>
      </c>
      <c r="C50" s="424"/>
      <c r="D50" s="424"/>
      <c r="E50" s="424"/>
      <c r="F50" s="424"/>
      <c r="G50" s="424"/>
      <c r="H50" s="424"/>
      <c r="I50" s="424"/>
      <c r="J50" s="424"/>
      <c r="K50" s="424"/>
    </row>
    <row r="51" spans="2:13" ht="16.5" customHeight="1">
      <c r="B51" s="11" t="s">
        <v>188</v>
      </c>
      <c r="C51" s="347"/>
      <c r="D51" s="374"/>
      <c r="E51" s="425"/>
      <c r="F51" s="386"/>
      <c r="G51" s="386"/>
      <c r="H51" s="386"/>
      <c r="I51" s="386"/>
      <c r="J51" s="386"/>
      <c r="K51" s="387"/>
      <c r="M51" s="36">
        <f>E51</f>
        <v>0</v>
      </c>
    </row>
    <row r="52" spans="2:13" ht="16.5" customHeight="1">
      <c r="B52" s="11"/>
      <c r="C52" s="347"/>
      <c r="D52" s="374"/>
      <c r="E52" s="425"/>
      <c r="F52" s="386"/>
      <c r="G52" s="386"/>
      <c r="H52" s="386"/>
      <c r="I52" s="386"/>
      <c r="J52" s="386"/>
      <c r="K52" s="387"/>
      <c r="M52" s="36">
        <f>E52</f>
        <v>0</v>
      </c>
    </row>
    <row r="53" spans="2:13" ht="16.5" customHeight="1">
      <c r="B53" s="426"/>
      <c r="C53" s="427"/>
      <c r="D53" s="427"/>
      <c r="E53" s="427"/>
      <c r="F53" s="427"/>
      <c r="G53" s="427"/>
      <c r="H53" s="427"/>
      <c r="I53" s="427"/>
      <c r="J53" s="427"/>
      <c r="K53" s="428"/>
    </row>
    <row r="54" spans="2:13" ht="9.9499999999999993" customHeight="1"/>
    <row r="55" spans="2:13" ht="16.5" customHeight="1">
      <c r="B55" s="424" t="s">
        <v>27</v>
      </c>
      <c r="C55" s="424"/>
      <c r="D55" s="424"/>
      <c r="E55" s="424"/>
      <c r="F55" s="424"/>
      <c r="G55" s="424"/>
      <c r="H55" s="424"/>
      <c r="I55" s="424"/>
      <c r="J55" s="424"/>
      <c r="K55" s="424"/>
    </row>
    <row r="56" spans="2:13" ht="16.5" customHeight="1">
      <c r="B56" s="12" t="s">
        <v>28</v>
      </c>
      <c r="C56" s="433" t="s">
        <v>29</v>
      </c>
      <c r="D56" s="433"/>
      <c r="E56" s="433" t="s">
        <v>30</v>
      </c>
      <c r="F56" s="433"/>
      <c r="G56" s="433" t="s">
        <v>31</v>
      </c>
      <c r="H56" s="433"/>
      <c r="I56" s="12" t="s">
        <v>32</v>
      </c>
      <c r="J56" s="12" t="s">
        <v>33</v>
      </c>
      <c r="K56" s="12" t="s">
        <v>34</v>
      </c>
    </row>
    <row r="57" spans="2:13" ht="16.5" customHeight="1">
      <c r="B57" s="58"/>
      <c r="C57" s="322"/>
      <c r="D57" s="322"/>
      <c r="E57" s="345"/>
      <c r="F57" s="345"/>
      <c r="G57" s="346"/>
      <c r="H57" s="346"/>
      <c r="I57" s="14"/>
      <c r="J57" s="14"/>
      <c r="K57" s="14"/>
    </row>
    <row r="58" spans="2:13" ht="16.5" customHeight="1">
      <c r="B58" s="58"/>
      <c r="C58" s="322"/>
      <c r="D58" s="322"/>
      <c r="E58" s="345"/>
      <c r="F58" s="345"/>
      <c r="G58" s="346"/>
      <c r="H58" s="346"/>
      <c r="I58" s="14"/>
      <c r="J58" s="14"/>
      <c r="K58" s="14"/>
    </row>
    <row r="59" spans="2:13" ht="16.5" customHeight="1">
      <c r="B59" s="347"/>
      <c r="C59" s="348"/>
      <c r="D59" s="348"/>
      <c r="E59" s="348"/>
      <c r="F59" s="348"/>
      <c r="G59" s="348"/>
      <c r="H59" s="348"/>
      <c r="I59" s="348"/>
      <c r="J59" s="348"/>
      <c r="K59" s="349"/>
    </row>
    <row r="60" spans="2:13" ht="9.9499999999999993" customHeight="1"/>
    <row r="61" spans="2:13" ht="9.9499999999999993" customHeight="1">
      <c r="B61" s="432"/>
      <c r="C61" s="432"/>
      <c r="D61" s="432"/>
      <c r="E61" s="432"/>
      <c r="F61" s="432"/>
      <c r="G61" s="432"/>
      <c r="H61" s="432"/>
      <c r="I61" s="432"/>
      <c r="J61" s="432"/>
      <c r="K61" s="432"/>
    </row>
    <row r="62" spans="2:13" ht="16.5" customHeight="1">
      <c r="B62" s="432" t="s">
        <v>35</v>
      </c>
      <c r="C62" s="432"/>
      <c r="D62" s="432"/>
      <c r="E62" s="432"/>
      <c r="F62" s="432"/>
      <c r="G62" s="432"/>
      <c r="H62" s="432"/>
      <c r="I62" s="432"/>
      <c r="J62" s="432"/>
      <c r="K62" s="432"/>
    </row>
    <row r="63" spans="2:13" ht="16.5" customHeight="1">
      <c r="B63" s="437" t="s">
        <v>36</v>
      </c>
      <c r="C63" s="437"/>
      <c r="D63" s="438" t="s">
        <v>37</v>
      </c>
      <c r="E63" s="439"/>
      <c r="F63" s="440" t="s">
        <v>38</v>
      </c>
      <c r="G63" s="441"/>
      <c r="H63" s="440" t="s">
        <v>39</v>
      </c>
      <c r="I63" s="441"/>
      <c r="J63" s="440" t="s">
        <v>34</v>
      </c>
      <c r="K63" s="441"/>
    </row>
    <row r="64" spans="2:13" ht="16.5" customHeight="1">
      <c r="B64" s="330">
        <f>C9</f>
        <v>0</v>
      </c>
      <c r="C64" s="331"/>
      <c r="D64" s="435">
        <f>F8</f>
        <v>0</v>
      </c>
      <c r="E64" s="435"/>
      <c r="F64" s="335" t="s">
        <v>41</v>
      </c>
      <c r="G64" s="324"/>
      <c r="H64" s="436"/>
      <c r="I64" s="436"/>
      <c r="J64" s="335" t="s">
        <v>40</v>
      </c>
      <c r="K64" s="324"/>
    </row>
    <row r="65" spans="2:11" ht="16.5" customHeight="1">
      <c r="B65" s="434"/>
      <c r="C65" s="324"/>
      <c r="D65" s="435"/>
      <c r="E65" s="435"/>
      <c r="F65" s="335"/>
      <c r="G65" s="324"/>
      <c r="H65" s="436"/>
      <c r="I65" s="436"/>
      <c r="J65" s="335"/>
      <c r="K65" s="324"/>
    </row>
    <row r="66" spans="2:11" ht="9.9499999999999993" customHeight="1"/>
    <row r="67" spans="2:11" ht="16.5" customHeight="1">
      <c r="B67" s="432" t="s">
        <v>140</v>
      </c>
      <c r="C67" s="432"/>
      <c r="D67" s="432"/>
      <c r="E67" s="432"/>
      <c r="F67" s="432"/>
      <c r="G67" s="432"/>
      <c r="H67" s="432"/>
      <c r="I67" s="432"/>
      <c r="J67" s="432"/>
      <c r="K67" s="432"/>
    </row>
    <row r="68" spans="2:11" ht="16.5" customHeight="1">
      <c r="B68" s="437" t="s">
        <v>36</v>
      </c>
      <c r="C68" s="437"/>
      <c r="D68" s="438" t="s">
        <v>37</v>
      </c>
      <c r="E68" s="439"/>
      <c r="F68" s="440" t="s">
        <v>38</v>
      </c>
      <c r="G68" s="441"/>
      <c r="H68" s="440" t="s">
        <v>39</v>
      </c>
      <c r="I68" s="441"/>
      <c r="J68" s="440" t="s">
        <v>34</v>
      </c>
      <c r="K68" s="441"/>
    </row>
    <row r="69" spans="2:11" ht="16.5" customHeight="1">
      <c r="B69" s="442">
        <f>C9</f>
        <v>0</v>
      </c>
      <c r="C69" s="442"/>
      <c r="D69" s="330">
        <f>F8</f>
        <v>0</v>
      </c>
      <c r="E69" s="333"/>
      <c r="F69" s="335" t="s">
        <v>41</v>
      </c>
      <c r="G69" s="336"/>
      <c r="H69" s="335"/>
      <c r="I69" s="336"/>
      <c r="J69" s="335" t="s">
        <v>141</v>
      </c>
      <c r="K69" s="336"/>
    </row>
    <row r="70" spans="2:11" ht="16.5" customHeight="1">
      <c r="B70" s="444"/>
      <c r="C70" s="322"/>
      <c r="D70" s="335"/>
      <c r="E70" s="336"/>
      <c r="F70" s="335"/>
      <c r="G70" s="336"/>
      <c r="H70" s="434"/>
      <c r="I70" s="336"/>
      <c r="J70" s="335"/>
      <c r="K70" s="336"/>
    </row>
    <row r="71" spans="2:11" ht="9.9499999999999993" customHeight="1">
      <c r="B71" s="445"/>
      <c r="C71" s="445"/>
      <c r="D71" s="445"/>
      <c r="E71" s="445"/>
      <c r="F71" s="445"/>
      <c r="G71" s="445"/>
      <c r="H71" s="445"/>
      <c r="I71" s="445"/>
      <c r="J71" s="445"/>
      <c r="K71" s="445"/>
    </row>
    <row r="72" spans="2:11" ht="16.5" customHeight="1">
      <c r="B72" s="432" t="s">
        <v>42</v>
      </c>
      <c r="C72" s="432"/>
      <c r="D72" s="432"/>
      <c r="E72" s="432"/>
      <c r="F72" s="432"/>
      <c r="G72" s="432"/>
      <c r="H72" s="432"/>
      <c r="I72" s="432"/>
      <c r="J72" s="432"/>
      <c r="K72" s="432"/>
    </row>
    <row r="73" spans="2:11" ht="16.5" customHeight="1">
      <c r="B73" s="440" t="s">
        <v>43</v>
      </c>
      <c r="C73" s="443"/>
      <c r="D73" s="443"/>
      <c r="E73" s="441"/>
      <c r="F73" s="440" t="s">
        <v>44</v>
      </c>
      <c r="G73" s="443"/>
      <c r="H73" s="443"/>
      <c r="I73" s="441"/>
      <c r="J73" s="440" t="s">
        <v>45</v>
      </c>
      <c r="K73" s="441"/>
    </row>
    <row r="74" spans="2:11" ht="16.5" customHeight="1">
      <c r="B74" s="440" t="s">
        <v>46</v>
      </c>
      <c r="C74" s="441"/>
      <c r="D74" s="440" t="s">
        <v>47</v>
      </c>
      <c r="E74" s="441"/>
      <c r="F74" s="440" t="s">
        <v>46</v>
      </c>
      <c r="G74" s="441"/>
      <c r="H74" s="440" t="s">
        <v>47</v>
      </c>
      <c r="I74" s="441"/>
      <c r="J74" s="15" t="s">
        <v>48</v>
      </c>
      <c r="K74" s="15" t="s">
        <v>49</v>
      </c>
    </row>
    <row r="75" spans="2:11" ht="16.5" customHeight="1">
      <c r="B75" s="322"/>
      <c r="C75" s="322"/>
      <c r="D75" s="323"/>
      <c r="E75" s="324"/>
      <c r="F75" s="322"/>
      <c r="G75" s="322"/>
      <c r="H75" s="323"/>
      <c r="I75" s="324"/>
      <c r="J75" s="16"/>
      <c r="K75" s="17"/>
    </row>
    <row r="76" spans="2:11" ht="16.5" customHeight="1">
      <c r="B76" s="322"/>
      <c r="C76" s="322"/>
      <c r="D76" s="323"/>
      <c r="E76" s="324"/>
      <c r="F76" s="322"/>
      <c r="G76" s="322"/>
      <c r="H76" s="323"/>
      <c r="I76" s="324"/>
      <c r="J76" s="16"/>
      <c r="K76" s="17"/>
    </row>
    <row r="77" spans="2:11" ht="9.9499999999999993" customHeight="1"/>
    <row r="78" spans="2:11" ht="9.9499999999999993" customHeight="1" thickBot="1"/>
    <row r="79" spans="2:11" ht="44.25" customHeight="1" thickBot="1">
      <c r="B79" s="446" t="s">
        <v>175</v>
      </c>
      <c r="C79" s="447"/>
      <c r="D79" s="447"/>
      <c r="E79" s="447"/>
      <c r="F79" s="447"/>
      <c r="G79" s="447"/>
      <c r="H79" s="447"/>
      <c r="I79" s="447"/>
      <c r="J79" s="447"/>
      <c r="K79" s="448"/>
    </row>
    <row r="80" spans="2:11" ht="9.9499999999999993" customHeight="1"/>
    <row r="81" spans="2:11" ht="16.5" customHeight="1">
      <c r="B81" s="5" t="s">
        <v>129</v>
      </c>
      <c r="C81" s="449"/>
      <c r="D81" s="450"/>
      <c r="E81" s="450"/>
      <c r="F81" s="451"/>
      <c r="G81" s="5"/>
      <c r="H81" s="452"/>
      <c r="I81" s="453"/>
      <c r="J81" s="453"/>
      <c r="K81" s="454"/>
    </row>
    <row r="83" spans="2:11" ht="16.5" customHeight="1">
      <c r="B83" s="5" t="s">
        <v>128</v>
      </c>
      <c r="C83" s="455" t="s">
        <v>122</v>
      </c>
      <c r="D83" s="455"/>
      <c r="E83" s="455" t="s">
        <v>121</v>
      </c>
      <c r="F83" s="455"/>
      <c r="G83" s="5" t="s">
        <v>123</v>
      </c>
      <c r="H83" s="5" t="s">
        <v>124</v>
      </c>
      <c r="I83" s="5" t="s">
        <v>125</v>
      </c>
      <c r="J83" s="5" t="s">
        <v>126</v>
      </c>
      <c r="K83" s="5" t="s">
        <v>127</v>
      </c>
    </row>
    <row r="84" spans="2:11" ht="16.5" customHeight="1">
      <c r="B84" s="18">
        <v>1</v>
      </c>
      <c r="C84" s="456"/>
      <c r="D84" s="456"/>
      <c r="E84" s="457"/>
      <c r="F84" s="458"/>
      <c r="G84" s="117"/>
      <c r="H84" s="117"/>
      <c r="I84" s="33"/>
      <c r="J84" s="34"/>
      <c r="K84" s="35"/>
    </row>
    <row r="86" spans="2:11" ht="16.5" customHeight="1">
      <c r="B86" s="248" t="s">
        <v>50</v>
      </c>
      <c r="C86" s="259"/>
      <c r="D86" s="248" t="s">
        <v>5</v>
      </c>
      <c r="E86" s="259"/>
      <c r="F86" s="136" t="s">
        <v>51</v>
      </c>
      <c r="G86" s="136" t="s">
        <v>52</v>
      </c>
      <c r="H86" s="5" t="s">
        <v>815</v>
      </c>
      <c r="I86" s="5" t="s">
        <v>53</v>
      </c>
      <c r="J86" s="5" t="s">
        <v>325</v>
      </c>
      <c r="K86" s="5" t="s">
        <v>54</v>
      </c>
    </row>
    <row r="87" spans="2:11" ht="16.5" customHeight="1">
      <c r="B87" s="246"/>
      <c r="C87" s="247"/>
      <c r="D87" s="246"/>
      <c r="E87" s="247"/>
      <c r="F87" s="169"/>
      <c r="G87" s="64"/>
      <c r="H87" s="92"/>
      <c r="I87" s="92"/>
      <c r="J87" s="17"/>
      <c r="K87" s="177">
        <v>0</v>
      </c>
    </row>
    <row r="88" spans="2:11" ht="16.5" customHeight="1">
      <c r="B88" s="246"/>
      <c r="C88" s="247"/>
      <c r="D88" s="246"/>
      <c r="E88" s="247"/>
      <c r="F88" s="169"/>
      <c r="G88" s="64"/>
      <c r="H88" s="92"/>
      <c r="I88" s="92"/>
      <c r="J88" s="17"/>
      <c r="K88" s="177">
        <v>0</v>
      </c>
    </row>
    <row r="89" spans="2:11" ht="9.9499999999999993" customHeight="1"/>
    <row r="90" spans="2:11" ht="16.5" customHeight="1">
      <c r="B90" s="353" t="s">
        <v>55</v>
      </c>
      <c r="C90" s="353"/>
      <c r="D90" s="20"/>
      <c r="E90" s="20"/>
      <c r="F90" s="21"/>
    </row>
    <row r="91" spans="2:11" ht="16.5" customHeight="1">
      <c r="B91" s="22"/>
      <c r="C91" s="459"/>
      <c r="D91" s="460"/>
      <c r="E91" s="460"/>
      <c r="F91" s="460"/>
      <c r="G91" s="460"/>
      <c r="H91" s="460"/>
      <c r="I91" s="460"/>
      <c r="J91" s="460"/>
      <c r="K91" s="460"/>
    </row>
    <row r="92" spans="2:11" ht="9.9499999999999993" customHeight="1"/>
    <row r="93" spans="2:11" ht="9.9499999999999993" customHeight="1" thickBot="1"/>
    <row r="94" spans="2:11" ht="44.25" customHeight="1" thickBot="1">
      <c r="B94" s="461" t="s">
        <v>176</v>
      </c>
      <c r="C94" s="447"/>
      <c r="D94" s="447"/>
      <c r="E94" s="447"/>
      <c r="F94" s="447"/>
      <c r="G94" s="447"/>
      <c r="H94" s="447"/>
      <c r="I94" s="447"/>
      <c r="J94" s="447"/>
      <c r="K94" s="448"/>
    </row>
    <row r="95" spans="2:11" ht="9.9499999999999993" customHeight="1"/>
    <row r="96" spans="2:11" ht="16.5" customHeight="1">
      <c r="B96" s="5" t="s">
        <v>129</v>
      </c>
      <c r="C96" s="449"/>
      <c r="D96" s="450"/>
      <c r="E96" s="450"/>
      <c r="F96" s="451"/>
      <c r="G96" s="5"/>
      <c r="H96" s="452"/>
      <c r="I96" s="453"/>
      <c r="J96" s="453"/>
      <c r="K96" s="454"/>
    </row>
    <row r="97" spans="2:11" ht="9.9499999999999993" customHeight="1"/>
    <row r="98" spans="2:11" ht="16.5" customHeight="1">
      <c r="B98" s="5" t="s">
        <v>128</v>
      </c>
      <c r="C98" s="455" t="s">
        <v>122</v>
      </c>
      <c r="D98" s="455"/>
      <c r="E98" s="455" t="s">
        <v>121</v>
      </c>
      <c r="F98" s="455"/>
      <c r="G98" s="5" t="s">
        <v>123</v>
      </c>
      <c r="H98" s="5" t="s">
        <v>124</v>
      </c>
      <c r="I98" s="5" t="s">
        <v>125</v>
      </c>
      <c r="J98" s="5" t="s">
        <v>126</v>
      </c>
      <c r="K98" s="5" t="s">
        <v>127</v>
      </c>
    </row>
    <row r="99" spans="2:11" ht="16.5" customHeight="1">
      <c r="B99" s="18">
        <v>1</v>
      </c>
      <c r="C99" s="456"/>
      <c r="D99" s="456"/>
      <c r="E99" s="457"/>
      <c r="F99" s="458"/>
      <c r="G99" s="117"/>
      <c r="H99" s="117"/>
      <c r="I99" s="33"/>
      <c r="J99" s="34"/>
      <c r="K99" s="35"/>
    </row>
    <row r="101" spans="2:11" ht="16.5" customHeight="1">
      <c r="B101" s="248" t="s">
        <v>50</v>
      </c>
      <c r="C101" s="259"/>
      <c r="D101" s="248" t="s">
        <v>5</v>
      </c>
      <c r="E101" s="259"/>
      <c r="F101" s="136" t="s">
        <v>51</v>
      </c>
      <c r="G101" s="136" t="s">
        <v>52</v>
      </c>
      <c r="H101" s="5" t="s">
        <v>815</v>
      </c>
      <c r="I101" s="5" t="s">
        <v>53</v>
      </c>
      <c r="J101" s="5" t="s">
        <v>325</v>
      </c>
      <c r="K101" s="5" t="s">
        <v>54</v>
      </c>
    </row>
    <row r="102" spans="2:11" ht="16.5" customHeight="1">
      <c r="B102" s="246"/>
      <c r="C102" s="247"/>
      <c r="D102" s="246"/>
      <c r="E102" s="247"/>
      <c r="F102" s="169"/>
      <c r="G102" s="64"/>
      <c r="H102" s="92"/>
      <c r="I102" s="92"/>
      <c r="J102" s="17"/>
      <c r="K102" s="177">
        <v>0</v>
      </c>
    </row>
    <row r="103" spans="2:11" ht="16.5" customHeight="1">
      <c r="B103" s="246"/>
      <c r="C103" s="247"/>
      <c r="D103" s="246"/>
      <c r="E103" s="247"/>
      <c r="F103" s="169"/>
      <c r="G103" s="64"/>
      <c r="H103" s="92"/>
      <c r="I103" s="92"/>
      <c r="J103" s="17"/>
      <c r="K103" s="177">
        <v>0</v>
      </c>
    </row>
    <row r="104" spans="2:11" ht="9.9499999999999993" customHeight="1">
      <c r="I104" s="38"/>
    </row>
    <row r="105" spans="2:11" ht="16.5" customHeight="1">
      <c r="B105" s="353" t="s">
        <v>55</v>
      </c>
      <c r="C105" s="353"/>
      <c r="D105" s="20"/>
      <c r="E105" s="20"/>
      <c r="F105" s="21"/>
    </row>
    <row r="106" spans="2:11" ht="16.5" customHeight="1">
      <c r="B106" s="22"/>
      <c r="C106" s="459"/>
      <c r="D106" s="460"/>
      <c r="E106" s="460"/>
      <c r="F106" s="460"/>
      <c r="G106" s="460"/>
      <c r="H106" s="460"/>
      <c r="I106" s="460"/>
      <c r="J106" s="460"/>
      <c r="K106" s="460"/>
    </row>
    <row r="107" spans="2:11" ht="9.9499999999999993" customHeight="1"/>
    <row r="108" spans="2:11" ht="9.9499999999999993" customHeight="1" thickBot="1"/>
    <row r="109" spans="2:11" ht="44.25" customHeight="1" thickBot="1">
      <c r="B109" s="461" t="s">
        <v>397</v>
      </c>
      <c r="C109" s="447"/>
      <c r="D109" s="447"/>
      <c r="E109" s="447"/>
      <c r="F109" s="447"/>
      <c r="G109" s="447"/>
      <c r="H109" s="447"/>
      <c r="I109" s="447"/>
      <c r="J109" s="447"/>
      <c r="K109" s="448"/>
    </row>
    <row r="110" spans="2:11" ht="9.9499999999999993" customHeight="1"/>
    <row r="111" spans="2:11" ht="16.5" customHeight="1">
      <c r="B111" s="5" t="s">
        <v>129</v>
      </c>
      <c r="C111" s="449"/>
      <c r="D111" s="450"/>
      <c r="E111" s="450"/>
      <c r="F111" s="451"/>
      <c r="G111" s="5"/>
      <c r="H111" s="452"/>
      <c r="I111" s="453"/>
      <c r="J111" s="453"/>
      <c r="K111" s="454"/>
    </row>
    <row r="112" spans="2:11" ht="9.9499999999999993" customHeight="1"/>
    <row r="113" spans="2:11" ht="16.5" customHeight="1">
      <c r="B113" s="5" t="s">
        <v>128</v>
      </c>
      <c r="C113" s="455" t="s">
        <v>122</v>
      </c>
      <c r="D113" s="455"/>
      <c r="E113" s="455" t="s">
        <v>121</v>
      </c>
      <c r="F113" s="455"/>
      <c r="G113" s="5" t="s">
        <v>123</v>
      </c>
      <c r="H113" s="5" t="s">
        <v>124</v>
      </c>
      <c r="I113" s="5" t="s">
        <v>125</v>
      </c>
      <c r="J113" s="5" t="s">
        <v>126</v>
      </c>
      <c r="K113" s="5" t="s">
        <v>127</v>
      </c>
    </row>
    <row r="114" spans="2:11" ht="16.5" customHeight="1">
      <c r="B114" s="18">
        <v>1</v>
      </c>
      <c r="C114" s="456"/>
      <c r="D114" s="456"/>
      <c r="E114" s="457"/>
      <c r="F114" s="458"/>
      <c r="G114" s="117"/>
      <c r="H114" s="117"/>
      <c r="I114" s="33"/>
      <c r="J114" s="34"/>
      <c r="K114" s="35"/>
    </row>
    <row r="115" spans="2:11" ht="9.9499999999999993" customHeight="1"/>
    <row r="116" spans="2:11" ht="16.5" customHeight="1">
      <c r="B116" s="248" t="s">
        <v>50</v>
      </c>
      <c r="C116" s="259"/>
      <c r="D116" s="248" t="s">
        <v>5</v>
      </c>
      <c r="E116" s="259"/>
      <c r="F116" s="136" t="s">
        <v>51</v>
      </c>
      <c r="G116" s="136" t="s">
        <v>52</v>
      </c>
      <c r="H116" s="5" t="s">
        <v>815</v>
      </c>
      <c r="I116" s="5" t="s">
        <v>53</v>
      </c>
      <c r="J116" s="5" t="s">
        <v>325</v>
      </c>
      <c r="K116" s="5" t="s">
        <v>54</v>
      </c>
    </row>
    <row r="117" spans="2:11" ht="16.5" customHeight="1">
      <c r="B117" s="246"/>
      <c r="C117" s="247"/>
      <c r="D117" s="246"/>
      <c r="E117" s="247"/>
      <c r="F117" s="169"/>
      <c r="G117" s="64"/>
      <c r="H117" s="92"/>
      <c r="I117" s="92"/>
      <c r="J117" s="17"/>
      <c r="K117" s="177">
        <v>0</v>
      </c>
    </row>
    <row r="118" spans="2:11" ht="16.5" customHeight="1">
      <c r="B118" s="246"/>
      <c r="C118" s="247"/>
      <c r="D118" s="246"/>
      <c r="E118" s="247"/>
      <c r="F118" s="169"/>
      <c r="G118" s="64"/>
      <c r="H118" s="92"/>
      <c r="I118" s="92"/>
      <c r="J118" s="17"/>
      <c r="K118" s="177">
        <v>0</v>
      </c>
    </row>
    <row r="119" spans="2:11" ht="9.9499999999999993" customHeight="1"/>
    <row r="120" spans="2:11" ht="16.5" customHeight="1">
      <c r="B120" s="353" t="s">
        <v>55</v>
      </c>
      <c r="C120" s="353"/>
      <c r="D120" s="20"/>
      <c r="E120" s="20"/>
      <c r="F120" s="21"/>
    </row>
    <row r="121" spans="2:11" ht="16.5" customHeight="1">
      <c r="B121" s="22"/>
      <c r="C121" s="459"/>
      <c r="D121" s="460"/>
      <c r="E121" s="460"/>
      <c r="F121" s="460"/>
      <c r="G121" s="460"/>
      <c r="H121" s="460"/>
      <c r="I121" s="460"/>
      <c r="J121" s="460"/>
      <c r="K121" s="460"/>
    </row>
    <row r="122" spans="2:11" ht="9.9499999999999993" customHeight="1"/>
    <row r="123" spans="2:11" ht="9.9499999999999993" customHeight="1" thickBot="1"/>
    <row r="124" spans="2:11" ht="44.25" customHeight="1" thickBot="1">
      <c r="B124" s="461" t="s">
        <v>210</v>
      </c>
      <c r="C124" s="447"/>
      <c r="D124" s="447"/>
      <c r="E124" s="447"/>
      <c r="F124" s="447"/>
      <c r="G124" s="447"/>
      <c r="H124" s="447"/>
      <c r="I124" s="447"/>
      <c r="J124" s="447"/>
      <c r="K124" s="448"/>
    </row>
    <row r="125" spans="2:11" ht="9.9499999999999993" customHeight="1"/>
    <row r="126" spans="2:11" ht="16.5" customHeight="1">
      <c r="B126" s="5" t="s">
        <v>129</v>
      </c>
      <c r="C126" s="449"/>
      <c r="D126" s="450"/>
      <c r="E126" s="450"/>
      <c r="F126" s="451"/>
      <c r="G126" s="5"/>
      <c r="H126" s="452"/>
      <c r="I126" s="453"/>
      <c r="J126" s="453"/>
      <c r="K126" s="454"/>
    </row>
    <row r="127" spans="2:11" ht="9.9499999999999993" customHeight="1"/>
    <row r="128" spans="2:11" ht="16.5" customHeight="1">
      <c r="B128" s="5" t="s">
        <v>128</v>
      </c>
      <c r="C128" s="455" t="s">
        <v>122</v>
      </c>
      <c r="D128" s="455"/>
      <c r="E128" s="455" t="s">
        <v>121</v>
      </c>
      <c r="F128" s="455"/>
      <c r="G128" s="5" t="s">
        <v>123</v>
      </c>
      <c r="H128" s="5" t="s">
        <v>124</v>
      </c>
      <c r="I128" s="5" t="s">
        <v>125</v>
      </c>
      <c r="J128" s="5" t="s">
        <v>126</v>
      </c>
      <c r="K128" s="5" t="s">
        <v>127</v>
      </c>
    </row>
    <row r="129" spans="2:11" ht="16.5" customHeight="1">
      <c r="B129" s="18">
        <v>1</v>
      </c>
      <c r="C129" s="456"/>
      <c r="D129" s="456"/>
      <c r="E129" s="457"/>
      <c r="F129" s="458"/>
      <c r="G129" s="117"/>
      <c r="H129" s="117"/>
      <c r="I129" s="33"/>
      <c r="J129" s="34"/>
      <c r="K129" s="35"/>
    </row>
    <row r="130" spans="2:11" ht="9.9499999999999993" customHeight="1"/>
    <row r="131" spans="2:11" ht="16.5" customHeight="1">
      <c r="B131" s="248" t="s">
        <v>50</v>
      </c>
      <c r="C131" s="259"/>
      <c r="D131" s="248" t="s">
        <v>5</v>
      </c>
      <c r="E131" s="259"/>
      <c r="F131" s="136" t="s">
        <v>51</v>
      </c>
      <c r="G131" s="136" t="s">
        <v>52</v>
      </c>
      <c r="H131" s="5" t="s">
        <v>815</v>
      </c>
      <c r="I131" s="5" t="s">
        <v>53</v>
      </c>
      <c r="J131" s="5" t="s">
        <v>325</v>
      </c>
      <c r="K131" s="5" t="s">
        <v>54</v>
      </c>
    </row>
    <row r="132" spans="2:11" ht="16.5" customHeight="1">
      <c r="B132" s="246"/>
      <c r="C132" s="247"/>
      <c r="D132" s="246"/>
      <c r="E132" s="247"/>
      <c r="F132" s="169"/>
      <c r="G132" s="64"/>
      <c r="H132" s="92"/>
      <c r="I132" s="92"/>
      <c r="J132" s="17"/>
      <c r="K132" s="177">
        <v>0</v>
      </c>
    </row>
    <row r="133" spans="2:11" ht="16.5" customHeight="1">
      <c r="B133" s="246"/>
      <c r="C133" s="247"/>
      <c r="D133" s="246"/>
      <c r="E133" s="247"/>
      <c r="F133" s="169"/>
      <c r="G133" s="64"/>
      <c r="H133" s="92"/>
      <c r="I133" s="92"/>
      <c r="J133" s="17"/>
      <c r="K133" s="177">
        <v>0</v>
      </c>
    </row>
    <row r="134" spans="2:11" ht="9.9499999999999993" customHeight="1"/>
    <row r="135" spans="2:11" ht="16.5" customHeight="1">
      <c r="B135" s="353" t="s">
        <v>55</v>
      </c>
      <c r="C135" s="353"/>
      <c r="D135" s="20"/>
      <c r="E135" s="20"/>
      <c r="F135" s="21"/>
    </row>
    <row r="136" spans="2:11" ht="16.5" customHeight="1">
      <c r="B136" s="22"/>
      <c r="C136" s="459"/>
      <c r="D136" s="460"/>
      <c r="E136" s="460"/>
      <c r="F136" s="460"/>
      <c r="G136" s="460"/>
      <c r="H136" s="460"/>
      <c r="I136" s="460"/>
      <c r="J136" s="460"/>
      <c r="K136" s="460"/>
    </row>
    <row r="137" spans="2:11" ht="9.9499999999999993" customHeight="1"/>
    <row r="138" spans="2:11" ht="9.9499999999999993" customHeight="1" thickBot="1"/>
    <row r="139" spans="2:11" ht="44.25" customHeight="1" thickBot="1">
      <c r="B139" s="461" t="s">
        <v>398</v>
      </c>
      <c r="C139" s="447"/>
      <c r="D139" s="447"/>
      <c r="E139" s="447"/>
      <c r="F139" s="447"/>
      <c r="G139" s="447"/>
      <c r="H139" s="447"/>
      <c r="I139" s="447"/>
      <c r="J139" s="447"/>
      <c r="K139" s="448"/>
    </row>
    <row r="140" spans="2:11" ht="9.9499999999999993" customHeight="1"/>
    <row r="141" spans="2:11" ht="16.5" customHeight="1">
      <c r="B141" s="5" t="s">
        <v>129</v>
      </c>
      <c r="C141" s="449"/>
      <c r="D141" s="450"/>
      <c r="E141" s="450"/>
      <c r="F141" s="451"/>
      <c r="G141" s="5"/>
      <c r="H141" s="452"/>
      <c r="I141" s="453"/>
      <c r="J141" s="453"/>
      <c r="K141" s="454"/>
    </row>
    <row r="142" spans="2:11" ht="9.9499999999999993" customHeight="1"/>
    <row r="143" spans="2:11" ht="16.5" customHeight="1">
      <c r="B143" s="5" t="s">
        <v>128</v>
      </c>
      <c r="C143" s="455" t="s">
        <v>122</v>
      </c>
      <c r="D143" s="455"/>
      <c r="E143" s="455" t="s">
        <v>121</v>
      </c>
      <c r="F143" s="455"/>
      <c r="G143" s="5" t="s">
        <v>123</v>
      </c>
      <c r="H143" s="5" t="s">
        <v>124</v>
      </c>
      <c r="I143" s="5" t="s">
        <v>125</v>
      </c>
      <c r="J143" s="5" t="s">
        <v>126</v>
      </c>
      <c r="K143" s="5" t="s">
        <v>127</v>
      </c>
    </row>
    <row r="144" spans="2:11" ht="16.5" customHeight="1">
      <c r="B144" s="18">
        <v>1</v>
      </c>
      <c r="C144" s="456"/>
      <c r="D144" s="456"/>
      <c r="E144" s="457"/>
      <c r="F144" s="458"/>
      <c r="G144" s="117"/>
      <c r="H144" s="117"/>
      <c r="I144" s="33"/>
      <c r="J144" s="34"/>
      <c r="K144" s="35"/>
    </row>
    <row r="145" spans="2:11" ht="9.9499999999999993" customHeight="1"/>
    <row r="146" spans="2:11" ht="16.5" customHeight="1">
      <c r="B146" s="248" t="s">
        <v>50</v>
      </c>
      <c r="C146" s="259"/>
      <c r="D146" s="248" t="s">
        <v>5</v>
      </c>
      <c r="E146" s="259"/>
      <c r="F146" s="136" t="s">
        <v>51</v>
      </c>
      <c r="G146" s="136" t="s">
        <v>52</v>
      </c>
      <c r="H146" s="5" t="s">
        <v>815</v>
      </c>
      <c r="I146" s="5" t="s">
        <v>53</v>
      </c>
      <c r="J146" s="5" t="s">
        <v>325</v>
      </c>
      <c r="K146" s="5" t="s">
        <v>54</v>
      </c>
    </row>
    <row r="147" spans="2:11" ht="16.5" customHeight="1">
      <c r="B147" s="246"/>
      <c r="C147" s="247"/>
      <c r="D147" s="246"/>
      <c r="E147" s="247"/>
      <c r="F147" s="169"/>
      <c r="G147" s="64"/>
      <c r="H147" s="92"/>
      <c r="I147" s="92"/>
      <c r="J147" s="17"/>
      <c r="K147" s="177">
        <v>0</v>
      </c>
    </row>
    <row r="148" spans="2:11" ht="16.5" customHeight="1">
      <c r="B148" s="246"/>
      <c r="C148" s="247"/>
      <c r="D148" s="246"/>
      <c r="E148" s="247"/>
      <c r="F148" s="169"/>
      <c r="G148" s="64"/>
      <c r="H148" s="92"/>
      <c r="I148" s="92"/>
      <c r="J148" s="17"/>
      <c r="K148" s="177">
        <v>0</v>
      </c>
    </row>
    <row r="149" spans="2:11" ht="9.9499999999999993" customHeight="1"/>
    <row r="150" spans="2:11" ht="16.5" customHeight="1">
      <c r="B150" s="353" t="s">
        <v>55</v>
      </c>
      <c r="C150" s="353"/>
      <c r="D150" s="20"/>
      <c r="E150" s="20"/>
      <c r="F150" s="21"/>
    </row>
    <row r="151" spans="2:11" ht="16.5" customHeight="1">
      <c r="B151" s="22"/>
      <c r="C151" s="459"/>
      <c r="D151" s="460"/>
      <c r="E151" s="460"/>
      <c r="F151" s="460"/>
      <c r="G151" s="460"/>
      <c r="H151" s="460"/>
      <c r="I151" s="460"/>
      <c r="J151" s="460"/>
      <c r="K151" s="460"/>
    </row>
    <row r="152" spans="2:11" ht="9.9499999999999993" customHeight="1"/>
    <row r="153" spans="2:11" ht="9.9499999999999993" customHeight="1" thickBot="1"/>
    <row r="154" spans="2:11" ht="44.25" customHeight="1" thickBot="1">
      <c r="B154" s="461" t="s">
        <v>177</v>
      </c>
      <c r="C154" s="447"/>
      <c r="D154" s="447"/>
      <c r="E154" s="447"/>
      <c r="F154" s="447"/>
      <c r="G154" s="447"/>
      <c r="H154" s="447"/>
      <c r="I154" s="447"/>
      <c r="J154" s="447"/>
      <c r="K154" s="448"/>
    </row>
    <row r="155" spans="2:11" ht="9.9499999999999993" customHeight="1"/>
    <row r="156" spans="2:11" ht="16.5" customHeight="1">
      <c r="B156" s="5" t="s">
        <v>129</v>
      </c>
      <c r="C156" s="449"/>
      <c r="D156" s="450"/>
      <c r="E156" s="450"/>
      <c r="F156" s="451"/>
      <c r="G156" s="5"/>
      <c r="H156" s="452"/>
      <c r="I156" s="453"/>
      <c r="J156" s="453"/>
      <c r="K156" s="454"/>
    </row>
    <row r="157" spans="2:11" ht="9.9499999999999993" customHeight="1"/>
    <row r="158" spans="2:11" ht="16.5" customHeight="1">
      <c r="B158" s="5" t="s">
        <v>128</v>
      </c>
      <c r="C158" s="455" t="s">
        <v>122</v>
      </c>
      <c r="D158" s="455"/>
      <c r="E158" s="455" t="s">
        <v>121</v>
      </c>
      <c r="F158" s="455"/>
      <c r="G158" s="5" t="s">
        <v>123</v>
      </c>
      <c r="H158" s="5" t="s">
        <v>124</v>
      </c>
      <c r="I158" s="5" t="s">
        <v>125</v>
      </c>
      <c r="J158" s="5" t="s">
        <v>126</v>
      </c>
      <c r="K158" s="5" t="s">
        <v>127</v>
      </c>
    </row>
    <row r="159" spans="2:11" ht="16.5" customHeight="1">
      <c r="B159" s="18">
        <v>1</v>
      </c>
      <c r="C159" s="456"/>
      <c r="D159" s="456"/>
      <c r="E159" s="457"/>
      <c r="F159" s="458"/>
      <c r="G159" s="117"/>
      <c r="H159" s="117"/>
      <c r="I159" s="33"/>
      <c r="J159" s="34"/>
      <c r="K159" s="35"/>
    </row>
    <row r="161" spans="2:11" ht="16.5" customHeight="1">
      <c r="B161" s="248" t="s">
        <v>50</v>
      </c>
      <c r="C161" s="259"/>
      <c r="D161" s="248" t="s">
        <v>5</v>
      </c>
      <c r="E161" s="259"/>
      <c r="F161" s="136" t="s">
        <v>51</v>
      </c>
      <c r="G161" s="136" t="s">
        <v>52</v>
      </c>
      <c r="H161" s="5" t="s">
        <v>815</v>
      </c>
      <c r="I161" s="5" t="s">
        <v>53</v>
      </c>
      <c r="J161" s="5" t="s">
        <v>325</v>
      </c>
      <c r="K161" s="5" t="s">
        <v>54</v>
      </c>
    </row>
    <row r="162" spans="2:11" ht="16.5" customHeight="1">
      <c r="B162" s="246"/>
      <c r="C162" s="247"/>
      <c r="D162" s="246"/>
      <c r="E162" s="247"/>
      <c r="F162" s="169"/>
      <c r="G162" s="64"/>
      <c r="H162" s="92"/>
      <c r="I162" s="92"/>
      <c r="J162" s="17"/>
      <c r="K162" s="177">
        <v>0</v>
      </c>
    </row>
    <row r="163" spans="2:11" ht="16.5" customHeight="1">
      <c r="B163" s="246"/>
      <c r="C163" s="247"/>
      <c r="D163" s="246"/>
      <c r="E163" s="247"/>
      <c r="F163" s="169"/>
      <c r="G163" s="64"/>
      <c r="H163" s="92"/>
      <c r="I163" s="92"/>
      <c r="J163" s="17"/>
      <c r="K163" s="177">
        <v>0</v>
      </c>
    </row>
    <row r="164" spans="2:11" ht="9.9499999999999993" customHeight="1">
      <c r="B164" s="37"/>
      <c r="C164" s="37"/>
      <c r="D164" s="37"/>
      <c r="E164" s="37"/>
      <c r="F164" s="37"/>
      <c r="G164" s="37"/>
      <c r="H164" s="37"/>
      <c r="I164" s="37"/>
      <c r="J164" s="37"/>
      <c r="K164" s="37"/>
    </row>
    <row r="165" spans="2:11" ht="16.5" customHeight="1">
      <c r="B165" s="353" t="s">
        <v>55</v>
      </c>
      <c r="C165" s="353"/>
      <c r="D165" s="20"/>
      <c r="E165" s="20"/>
      <c r="F165" s="21"/>
    </row>
    <row r="166" spans="2:11" ht="16.5" customHeight="1">
      <c r="B166" s="22"/>
      <c r="C166" s="459"/>
      <c r="D166" s="460"/>
      <c r="E166" s="460"/>
      <c r="F166" s="460"/>
      <c r="G166" s="460"/>
      <c r="H166" s="460"/>
      <c r="I166" s="460"/>
      <c r="J166" s="460"/>
      <c r="K166" s="460"/>
    </row>
    <row r="167" spans="2:11" ht="9.9499999999999993" customHeight="1"/>
    <row r="168" spans="2:11" ht="9.9499999999999993" customHeight="1" thickBot="1"/>
    <row r="169" spans="2:11" ht="44.25" customHeight="1" thickBot="1">
      <c r="B169" s="461" t="s">
        <v>178</v>
      </c>
      <c r="C169" s="447"/>
      <c r="D169" s="447"/>
      <c r="E169" s="447"/>
      <c r="F169" s="447"/>
      <c r="G169" s="447"/>
      <c r="H169" s="447"/>
      <c r="I169" s="447"/>
      <c r="J169" s="447"/>
      <c r="K169" s="448"/>
    </row>
    <row r="170" spans="2:11" ht="9.9499999999999993" customHeight="1"/>
    <row r="171" spans="2:11" ht="16.5" customHeight="1">
      <c r="B171" s="5" t="s">
        <v>129</v>
      </c>
      <c r="C171" s="449"/>
      <c r="D171" s="450"/>
      <c r="E171" s="450"/>
      <c r="F171" s="451"/>
      <c r="G171" s="5"/>
      <c r="H171" s="452"/>
      <c r="I171" s="453"/>
      <c r="J171" s="453"/>
      <c r="K171" s="454"/>
    </row>
    <row r="172" spans="2:11" ht="9.9499999999999993" customHeight="1"/>
    <row r="173" spans="2:11" ht="16.5" customHeight="1">
      <c r="B173" s="5" t="s">
        <v>128</v>
      </c>
      <c r="C173" s="455" t="s">
        <v>122</v>
      </c>
      <c r="D173" s="455"/>
      <c r="E173" s="455" t="s">
        <v>121</v>
      </c>
      <c r="F173" s="455"/>
      <c r="G173" s="5" t="s">
        <v>123</v>
      </c>
      <c r="H173" s="5" t="s">
        <v>124</v>
      </c>
      <c r="I173" s="5" t="s">
        <v>125</v>
      </c>
      <c r="J173" s="5" t="s">
        <v>126</v>
      </c>
      <c r="K173" s="5" t="s">
        <v>127</v>
      </c>
    </row>
    <row r="174" spans="2:11" ht="16.5" customHeight="1">
      <c r="B174" s="18">
        <v>1</v>
      </c>
      <c r="C174" s="456"/>
      <c r="D174" s="456"/>
      <c r="E174" s="457"/>
      <c r="F174" s="458"/>
      <c r="G174" s="117"/>
      <c r="H174" s="117"/>
      <c r="I174" s="33"/>
      <c r="J174" s="34"/>
      <c r="K174" s="35"/>
    </row>
    <row r="175" spans="2:11" ht="9.9499999999999993" customHeight="1"/>
    <row r="176" spans="2:11" ht="16.5" customHeight="1">
      <c r="B176" s="248" t="s">
        <v>50</v>
      </c>
      <c r="C176" s="259"/>
      <c r="D176" s="248" t="s">
        <v>5</v>
      </c>
      <c r="E176" s="259"/>
      <c r="F176" s="136" t="s">
        <v>51</v>
      </c>
      <c r="G176" s="136" t="s">
        <v>52</v>
      </c>
      <c r="H176" s="5" t="s">
        <v>815</v>
      </c>
      <c r="I176" s="5" t="s">
        <v>53</v>
      </c>
      <c r="J176" s="5" t="s">
        <v>325</v>
      </c>
      <c r="K176" s="5" t="s">
        <v>54</v>
      </c>
    </row>
    <row r="177" spans="2:11" ht="16.5" customHeight="1">
      <c r="B177" s="246"/>
      <c r="C177" s="247"/>
      <c r="D177" s="246"/>
      <c r="E177" s="247"/>
      <c r="F177" s="169"/>
      <c r="G177" s="64"/>
      <c r="H177" s="92"/>
      <c r="I177" s="92"/>
      <c r="J177" s="17"/>
      <c r="K177" s="177">
        <v>0</v>
      </c>
    </row>
    <row r="178" spans="2:11" ht="16.5" customHeight="1">
      <c r="B178" s="246"/>
      <c r="C178" s="247"/>
      <c r="D178" s="246"/>
      <c r="E178" s="247"/>
      <c r="F178" s="169"/>
      <c r="G178" s="64"/>
      <c r="H178" s="92"/>
      <c r="I178" s="92"/>
      <c r="J178" s="17"/>
      <c r="K178" s="177">
        <v>0</v>
      </c>
    </row>
    <row r="179" spans="2:11" ht="9.9499999999999993" customHeight="1">
      <c r="B179" s="37"/>
      <c r="C179" s="37"/>
      <c r="D179" s="37"/>
      <c r="E179" s="37"/>
      <c r="F179" s="37"/>
      <c r="G179" s="37"/>
      <c r="H179" s="37"/>
      <c r="I179" s="91"/>
      <c r="J179" s="37"/>
      <c r="K179" s="37"/>
    </row>
    <row r="180" spans="2:11" ht="16.5" customHeight="1">
      <c r="B180" s="353" t="s">
        <v>55</v>
      </c>
      <c r="C180" s="353"/>
      <c r="D180" s="20"/>
      <c r="E180" s="20"/>
      <c r="F180" s="21"/>
    </row>
    <row r="181" spans="2:11" ht="16.5" customHeight="1">
      <c r="B181" s="22"/>
      <c r="C181" s="459"/>
      <c r="D181" s="460"/>
      <c r="E181" s="460"/>
      <c r="F181" s="460"/>
      <c r="G181" s="460"/>
      <c r="H181" s="460"/>
      <c r="I181" s="460"/>
      <c r="J181" s="460"/>
      <c r="K181" s="460"/>
    </row>
    <row r="182" spans="2:11" ht="9.9499999999999993" customHeight="1"/>
    <row r="183" spans="2:11" ht="9.9499999999999993" customHeight="1" thickBot="1"/>
    <row r="184" spans="2:11" ht="44.25" customHeight="1" thickBot="1">
      <c r="B184" s="461" t="s">
        <v>399</v>
      </c>
      <c r="C184" s="447"/>
      <c r="D184" s="447"/>
      <c r="E184" s="447"/>
      <c r="F184" s="447"/>
      <c r="G184" s="447"/>
      <c r="H184" s="447"/>
      <c r="I184" s="447"/>
      <c r="J184" s="447"/>
      <c r="K184" s="448"/>
    </row>
    <row r="185" spans="2:11" ht="9.9499999999999993" customHeight="1"/>
    <row r="186" spans="2:11" ht="16.5" customHeight="1">
      <c r="B186" s="5" t="s">
        <v>129</v>
      </c>
      <c r="C186" s="449"/>
      <c r="D186" s="450"/>
      <c r="E186" s="450"/>
      <c r="F186" s="451"/>
      <c r="G186" s="5"/>
      <c r="H186" s="452"/>
      <c r="I186" s="453"/>
      <c r="J186" s="453"/>
      <c r="K186" s="454"/>
    </row>
    <row r="187" spans="2:11" ht="9.9499999999999993" customHeight="1"/>
    <row r="188" spans="2:11" ht="16.5" customHeight="1">
      <c r="B188" s="5" t="s">
        <v>128</v>
      </c>
      <c r="C188" s="455" t="s">
        <v>122</v>
      </c>
      <c r="D188" s="455"/>
      <c r="E188" s="455" t="s">
        <v>121</v>
      </c>
      <c r="F188" s="455"/>
      <c r="G188" s="5" t="s">
        <v>123</v>
      </c>
      <c r="H188" s="5" t="s">
        <v>124</v>
      </c>
      <c r="I188" s="5" t="s">
        <v>125</v>
      </c>
      <c r="J188" s="5" t="s">
        <v>126</v>
      </c>
      <c r="K188" s="5" t="s">
        <v>127</v>
      </c>
    </row>
    <row r="189" spans="2:11" ht="16.5" customHeight="1">
      <c r="B189" s="18">
        <v>1</v>
      </c>
      <c r="C189" s="456"/>
      <c r="D189" s="456"/>
      <c r="E189" s="457"/>
      <c r="F189" s="458"/>
      <c r="G189" s="117"/>
      <c r="H189" s="117"/>
      <c r="I189" s="33"/>
      <c r="J189" s="34"/>
      <c r="K189" s="35"/>
    </row>
    <row r="190" spans="2:11" ht="9.9499999999999993" customHeight="1"/>
    <row r="191" spans="2:11" ht="16.5" customHeight="1">
      <c r="B191" s="248" t="s">
        <v>50</v>
      </c>
      <c r="C191" s="259"/>
      <c r="D191" s="248" t="s">
        <v>5</v>
      </c>
      <c r="E191" s="259"/>
      <c r="F191" s="136" t="s">
        <v>51</v>
      </c>
      <c r="G191" s="136" t="s">
        <v>52</v>
      </c>
      <c r="H191" s="5" t="s">
        <v>815</v>
      </c>
      <c r="I191" s="5" t="s">
        <v>53</v>
      </c>
      <c r="J191" s="5" t="s">
        <v>325</v>
      </c>
      <c r="K191" s="5" t="s">
        <v>54</v>
      </c>
    </row>
    <row r="192" spans="2:11" ht="16.5" customHeight="1">
      <c r="B192" s="246"/>
      <c r="C192" s="247"/>
      <c r="D192" s="246"/>
      <c r="E192" s="247"/>
      <c r="F192" s="169"/>
      <c r="G192" s="64"/>
      <c r="H192" s="92"/>
      <c r="I192" s="92"/>
      <c r="J192" s="17"/>
      <c r="K192" s="177">
        <v>0</v>
      </c>
    </row>
    <row r="193" spans="2:11" ht="16.5" customHeight="1">
      <c r="B193" s="246"/>
      <c r="C193" s="247"/>
      <c r="D193" s="246"/>
      <c r="E193" s="247"/>
      <c r="F193" s="169"/>
      <c r="G193" s="64"/>
      <c r="H193" s="92"/>
      <c r="I193" s="92"/>
      <c r="J193" s="17"/>
      <c r="K193" s="177">
        <v>0</v>
      </c>
    </row>
    <row r="194" spans="2:11" ht="9.9499999999999993" customHeight="1"/>
    <row r="195" spans="2:11" ht="16.5" customHeight="1">
      <c r="B195" s="353" t="s">
        <v>55</v>
      </c>
      <c r="C195" s="353"/>
      <c r="D195" s="20"/>
      <c r="E195" s="20"/>
      <c r="F195" s="21"/>
    </row>
    <row r="196" spans="2:11" ht="16.5" customHeight="1">
      <c r="B196" s="22"/>
      <c r="C196" s="459"/>
      <c r="D196" s="460"/>
      <c r="E196" s="460"/>
      <c r="F196" s="460"/>
      <c r="G196" s="460"/>
      <c r="H196" s="460"/>
      <c r="I196" s="460"/>
      <c r="J196" s="460"/>
      <c r="K196" s="460"/>
    </row>
    <row r="197" spans="2:11" ht="9.9499999999999993" customHeight="1"/>
    <row r="198" spans="2:11" ht="9.9499999999999993" customHeight="1" thickBot="1"/>
    <row r="199" spans="2:11" ht="44.25" customHeight="1" thickBot="1">
      <c r="B199" s="462" t="s">
        <v>56</v>
      </c>
      <c r="C199" s="463"/>
      <c r="D199" s="463"/>
      <c r="E199" s="463"/>
      <c r="F199" s="463"/>
      <c r="G199" s="463"/>
      <c r="H199" s="463"/>
      <c r="I199" s="463"/>
      <c r="J199" s="463"/>
      <c r="K199" s="464"/>
    </row>
    <row r="200" spans="2:11" ht="9.9499999999999993" customHeight="1"/>
    <row r="201" spans="2:11" ht="16.5" customHeight="1">
      <c r="B201" s="5" t="s">
        <v>129</v>
      </c>
      <c r="C201" s="449"/>
      <c r="D201" s="450"/>
      <c r="E201" s="450"/>
      <c r="F201" s="451"/>
      <c r="G201" s="5"/>
      <c r="H201" s="452"/>
      <c r="I201" s="453"/>
      <c r="J201" s="453"/>
      <c r="K201" s="454"/>
    </row>
    <row r="202" spans="2:11" ht="9.9499999999999993" customHeight="1"/>
    <row r="203" spans="2:11" ht="16.5" customHeight="1">
      <c r="B203" s="5" t="s">
        <v>128</v>
      </c>
      <c r="C203" s="455" t="s">
        <v>122</v>
      </c>
      <c r="D203" s="455"/>
      <c r="E203" s="455" t="s">
        <v>121</v>
      </c>
      <c r="F203" s="455"/>
      <c r="G203" s="5" t="s">
        <v>123</v>
      </c>
      <c r="H203" s="5" t="s">
        <v>124</v>
      </c>
      <c r="I203" s="5" t="s">
        <v>125</v>
      </c>
      <c r="J203" s="5" t="s">
        <v>126</v>
      </c>
      <c r="K203" s="5" t="s">
        <v>127</v>
      </c>
    </row>
    <row r="204" spans="2:11" ht="16.5" customHeight="1">
      <c r="B204" s="18">
        <v>1</v>
      </c>
      <c r="C204" s="456"/>
      <c r="D204" s="456"/>
      <c r="E204" s="457"/>
      <c r="F204" s="458"/>
      <c r="G204" s="117"/>
      <c r="H204" s="117"/>
      <c r="I204" s="33"/>
      <c r="J204" s="34"/>
      <c r="K204" s="35"/>
    </row>
    <row r="205" spans="2:11" ht="9.9499999999999993" customHeight="1"/>
    <row r="206" spans="2:11" ht="16.5" customHeight="1">
      <c r="B206" s="248" t="s">
        <v>50</v>
      </c>
      <c r="C206" s="259"/>
      <c r="D206" s="248" t="s">
        <v>5</v>
      </c>
      <c r="E206" s="259"/>
      <c r="F206" s="136" t="s">
        <v>51</v>
      </c>
      <c r="G206" s="136" t="s">
        <v>52</v>
      </c>
      <c r="H206" s="5" t="s">
        <v>815</v>
      </c>
      <c r="I206" s="5" t="s">
        <v>53</v>
      </c>
      <c r="J206" s="5" t="s">
        <v>325</v>
      </c>
      <c r="K206" s="5" t="s">
        <v>54</v>
      </c>
    </row>
    <row r="207" spans="2:11" ht="16.5" customHeight="1">
      <c r="B207" s="246"/>
      <c r="C207" s="247"/>
      <c r="D207" s="246"/>
      <c r="E207" s="247"/>
      <c r="F207" s="169"/>
      <c r="G207" s="64"/>
      <c r="H207" s="92"/>
      <c r="I207" s="92"/>
      <c r="J207" s="17"/>
      <c r="K207" s="177">
        <v>0</v>
      </c>
    </row>
    <row r="208" spans="2:11" ht="16.5" customHeight="1">
      <c r="B208" s="246"/>
      <c r="C208" s="247"/>
      <c r="D208" s="246"/>
      <c r="E208" s="247"/>
      <c r="F208" s="169"/>
      <c r="G208" s="64"/>
      <c r="H208" s="92"/>
      <c r="I208" s="92"/>
      <c r="J208" s="17"/>
      <c r="K208" s="177">
        <v>0</v>
      </c>
    </row>
    <row r="209" spans="2:11" ht="9.9499999999999993" customHeight="1"/>
    <row r="210" spans="2:11" ht="16.5" customHeight="1">
      <c r="B210" s="465" t="s">
        <v>57</v>
      </c>
      <c r="C210" s="466"/>
      <c r="D210" s="466"/>
      <c r="E210" s="466"/>
      <c r="F210" s="466"/>
      <c r="G210" s="466"/>
      <c r="H210" s="466"/>
      <c r="I210" s="466"/>
      <c r="J210" s="467"/>
      <c r="K210" s="39" t="s">
        <v>153</v>
      </c>
    </row>
    <row r="211" spans="2:11" ht="50.1" customHeight="1">
      <c r="B211" s="468" t="s">
        <v>400</v>
      </c>
      <c r="C211" s="469"/>
      <c r="D211" s="469"/>
      <c r="E211" s="469"/>
      <c r="F211" s="469"/>
      <c r="G211" s="469"/>
      <c r="H211" s="469"/>
      <c r="I211" s="469"/>
      <c r="J211" s="470"/>
      <c r="K211" s="48" t="s">
        <v>64</v>
      </c>
    </row>
    <row r="212" spans="2:11" ht="9.9499999999999993" customHeight="1"/>
    <row r="213" spans="2:11" ht="16.5" customHeight="1">
      <c r="B213" s="93">
        <v>0</v>
      </c>
      <c r="C213" s="23" t="s">
        <v>67</v>
      </c>
    </row>
    <row r="214" spans="2:11" ht="16.5" customHeight="1">
      <c r="B214" s="5" t="s">
        <v>58</v>
      </c>
      <c r="C214" s="455" t="s">
        <v>59</v>
      </c>
      <c r="D214" s="455"/>
      <c r="E214" s="455"/>
      <c r="F214" s="5" t="s">
        <v>60</v>
      </c>
      <c r="G214" s="5" t="s">
        <v>61</v>
      </c>
      <c r="H214" s="5" t="s">
        <v>62</v>
      </c>
      <c r="I214" s="5" t="s">
        <v>17</v>
      </c>
      <c r="J214" s="455" t="s">
        <v>63</v>
      </c>
      <c r="K214" s="455"/>
    </row>
    <row r="215" spans="2:11" ht="16.5" customHeight="1">
      <c r="B215" s="32" t="s">
        <v>144</v>
      </c>
      <c r="C215" s="471" t="s">
        <v>142</v>
      </c>
      <c r="D215" s="471"/>
      <c r="E215" s="471"/>
      <c r="F215" s="32" t="s">
        <v>145</v>
      </c>
      <c r="G215" s="32" t="s">
        <v>64</v>
      </c>
      <c r="H215" s="32" t="s">
        <v>86</v>
      </c>
      <c r="I215" s="32" t="s">
        <v>146</v>
      </c>
      <c r="J215" s="475"/>
      <c r="K215" s="476"/>
    </row>
    <row r="216" spans="2:11" ht="16.5" customHeight="1">
      <c r="B216" s="32" t="s">
        <v>144</v>
      </c>
      <c r="C216" s="471" t="s">
        <v>143</v>
      </c>
      <c r="D216" s="471"/>
      <c r="E216" s="471"/>
      <c r="F216" s="32" t="s">
        <v>145</v>
      </c>
      <c r="G216" s="32" t="s">
        <v>64</v>
      </c>
      <c r="H216" s="32" t="s">
        <v>86</v>
      </c>
      <c r="I216" s="32" t="s">
        <v>146</v>
      </c>
      <c r="J216" s="471"/>
      <c r="K216" s="471"/>
    </row>
    <row r="217" spans="2:11" ht="16.5" customHeight="1">
      <c r="B217" s="32" t="s">
        <v>401</v>
      </c>
      <c r="C217" s="471" t="s">
        <v>402</v>
      </c>
      <c r="D217" s="471"/>
      <c r="E217" s="471"/>
      <c r="F217" s="32"/>
      <c r="G217" s="32" t="s">
        <v>64</v>
      </c>
      <c r="H217" s="32" t="s">
        <v>86</v>
      </c>
      <c r="I217" s="32" t="s">
        <v>146</v>
      </c>
      <c r="J217" s="471"/>
      <c r="K217" s="471"/>
    </row>
    <row r="218" spans="2:11" ht="16.5" customHeight="1">
      <c r="B218" s="32"/>
      <c r="C218" s="471"/>
      <c r="D218" s="471"/>
      <c r="E218" s="471"/>
      <c r="F218" s="32"/>
      <c r="G218" s="32"/>
      <c r="H218" s="32"/>
      <c r="I218" s="32"/>
      <c r="J218" s="471"/>
      <c r="K218" s="471"/>
    </row>
    <row r="219" spans="2:11" ht="9.9499999999999993" customHeight="1"/>
    <row r="220" spans="2:11" ht="16.5" customHeight="1">
      <c r="B220" s="4" t="s">
        <v>925</v>
      </c>
      <c r="C220" s="23"/>
    </row>
    <row r="221" spans="2:11" ht="26.1" customHeight="1">
      <c r="B221" s="472" t="s">
        <v>179</v>
      </c>
      <c r="C221" s="473"/>
      <c r="D221" s="473"/>
      <c r="E221" s="473"/>
      <c r="F221" s="473"/>
      <c r="G221" s="473"/>
      <c r="H221" s="473"/>
      <c r="I221" s="473"/>
      <c r="J221" s="473"/>
      <c r="K221" s="474"/>
    </row>
    <row r="222" spans="2:11" ht="9.9499999999999993" customHeight="1"/>
    <row r="223" spans="2:11" ht="9.9499999999999993" customHeight="1" thickBot="1"/>
    <row r="224" spans="2:11" ht="42" customHeight="1" thickBot="1">
      <c r="B224" s="462" t="s">
        <v>66</v>
      </c>
      <c r="C224" s="463"/>
      <c r="D224" s="463"/>
      <c r="E224" s="463"/>
      <c r="F224" s="463"/>
      <c r="G224" s="463"/>
      <c r="H224" s="463"/>
      <c r="I224" s="463"/>
      <c r="J224" s="463"/>
      <c r="K224" s="464"/>
    </row>
    <row r="225" spans="2:11" ht="9.9499999999999993" customHeight="1"/>
    <row r="226" spans="2:11" ht="16.5" customHeight="1">
      <c r="B226" s="5" t="s">
        <v>129</v>
      </c>
      <c r="C226" s="449"/>
      <c r="D226" s="450"/>
      <c r="E226" s="450"/>
      <c r="F226" s="451"/>
      <c r="G226" s="5"/>
      <c r="H226" s="452"/>
      <c r="I226" s="453"/>
      <c r="J226" s="453"/>
      <c r="K226" s="454"/>
    </row>
    <row r="227" spans="2:11" ht="9.9499999999999993" customHeight="1"/>
    <row r="228" spans="2:11" ht="16.5" customHeight="1">
      <c r="B228" s="5" t="s">
        <v>128</v>
      </c>
      <c r="C228" s="455" t="s">
        <v>122</v>
      </c>
      <c r="D228" s="455"/>
      <c r="E228" s="455" t="s">
        <v>121</v>
      </c>
      <c r="F228" s="455"/>
      <c r="G228" s="5" t="s">
        <v>123</v>
      </c>
      <c r="H228" s="5" t="s">
        <v>124</v>
      </c>
      <c r="I228" s="5" t="s">
        <v>125</v>
      </c>
      <c r="J228" s="5" t="s">
        <v>126</v>
      </c>
      <c r="K228" s="5" t="s">
        <v>127</v>
      </c>
    </row>
    <row r="229" spans="2:11" ht="16.5" customHeight="1">
      <c r="B229" s="5">
        <v>1</v>
      </c>
      <c r="C229" s="456"/>
      <c r="D229" s="456"/>
      <c r="E229" s="457"/>
      <c r="F229" s="458"/>
      <c r="G229" s="117"/>
      <c r="H229" s="117"/>
      <c r="I229" s="33"/>
      <c r="J229" s="34"/>
      <c r="K229" s="35"/>
    </row>
    <row r="230" spans="2:11" ht="9.9499999999999993" customHeight="1"/>
    <row r="231" spans="2:11" ht="16.5" customHeight="1">
      <c r="B231" s="248" t="s">
        <v>50</v>
      </c>
      <c r="C231" s="259"/>
      <c r="D231" s="248" t="s">
        <v>5</v>
      </c>
      <c r="E231" s="259"/>
      <c r="F231" s="136" t="s">
        <v>51</v>
      </c>
      <c r="G231" s="136" t="s">
        <v>52</v>
      </c>
      <c r="H231" s="5" t="s">
        <v>815</v>
      </c>
      <c r="I231" s="5" t="s">
        <v>53</v>
      </c>
      <c r="J231" s="5" t="s">
        <v>325</v>
      </c>
      <c r="K231" s="5" t="s">
        <v>54</v>
      </c>
    </row>
    <row r="232" spans="2:11" ht="16.5" customHeight="1">
      <c r="B232" s="246"/>
      <c r="C232" s="247"/>
      <c r="D232" s="246"/>
      <c r="E232" s="247"/>
      <c r="F232" s="169"/>
      <c r="G232" s="64"/>
      <c r="H232" s="92"/>
      <c r="I232" s="92"/>
      <c r="J232" s="17"/>
      <c r="K232" s="177">
        <v>0</v>
      </c>
    </row>
    <row r="233" spans="2:11" ht="16.5" customHeight="1">
      <c r="B233" s="246"/>
      <c r="C233" s="247"/>
      <c r="D233" s="246"/>
      <c r="E233" s="247"/>
      <c r="F233" s="169"/>
      <c r="G233" s="64"/>
      <c r="H233" s="92"/>
      <c r="I233" s="92"/>
      <c r="J233" s="17"/>
      <c r="K233" s="177">
        <v>0</v>
      </c>
    </row>
    <row r="234" spans="2:11" ht="9.9499999999999993" customHeight="1"/>
    <row r="235" spans="2:11" ht="16.5" customHeight="1">
      <c r="B235" s="480" t="s">
        <v>155</v>
      </c>
      <c r="C235" s="480"/>
      <c r="D235" s="480"/>
      <c r="E235" s="480"/>
      <c r="F235" s="480"/>
      <c r="G235" s="480"/>
      <c r="H235" s="480"/>
      <c r="I235" s="480"/>
      <c r="J235" s="480"/>
      <c r="K235" s="41" t="s">
        <v>156</v>
      </c>
    </row>
    <row r="236" spans="2:11" ht="50.1" customHeight="1">
      <c r="B236" s="481" t="s">
        <v>403</v>
      </c>
      <c r="C236" s="482"/>
      <c r="D236" s="482"/>
      <c r="E236" s="482"/>
      <c r="F236" s="482"/>
      <c r="G236" s="482"/>
      <c r="H236" s="482"/>
      <c r="I236" s="482"/>
      <c r="J236" s="482"/>
      <c r="K236" s="40" t="s">
        <v>154</v>
      </c>
    </row>
    <row r="237" spans="2:11" ht="9.9499999999999993" customHeight="1"/>
    <row r="238" spans="2:11" ht="16.5" customHeight="1">
      <c r="B238" s="93">
        <v>0</v>
      </c>
      <c r="C238" s="23" t="s">
        <v>67</v>
      </c>
      <c r="D238" s="96">
        <v>0</v>
      </c>
      <c r="E238" s="23" t="s">
        <v>404</v>
      </c>
      <c r="G238" s="96">
        <v>0</v>
      </c>
      <c r="H238" s="23" t="s">
        <v>910</v>
      </c>
    </row>
    <row r="239" spans="2:11" ht="16.5" customHeight="1">
      <c r="B239" s="5" t="s">
        <v>68</v>
      </c>
      <c r="C239" s="483" t="s">
        <v>59</v>
      </c>
      <c r="D239" s="484"/>
      <c r="E239" s="484"/>
      <c r="F239" s="485"/>
      <c r="G239" s="5" t="s">
        <v>61</v>
      </c>
      <c r="H239" s="5" t="s">
        <v>69</v>
      </c>
      <c r="I239" s="5" t="s">
        <v>70</v>
      </c>
      <c r="J239" s="455" t="s">
        <v>63</v>
      </c>
      <c r="K239" s="455"/>
    </row>
    <row r="240" spans="2:11" ht="16.5" customHeight="1">
      <c r="B240" s="22" t="s">
        <v>67</v>
      </c>
      <c r="C240" s="477" t="s">
        <v>71</v>
      </c>
      <c r="D240" s="478"/>
      <c r="E240" s="478"/>
      <c r="F240" s="479"/>
      <c r="G240" s="22" t="s">
        <v>65</v>
      </c>
      <c r="H240" s="32" t="s">
        <v>86</v>
      </c>
      <c r="I240" s="32" t="s">
        <v>86</v>
      </c>
      <c r="J240" s="471"/>
      <c r="K240" s="471"/>
    </row>
    <row r="241" spans="2:11" ht="16.5" customHeight="1">
      <c r="B241" s="22" t="s">
        <v>67</v>
      </c>
      <c r="C241" s="477" t="s">
        <v>72</v>
      </c>
      <c r="D241" s="478"/>
      <c r="E241" s="478"/>
      <c r="F241" s="479"/>
      <c r="G241" s="22" t="s">
        <v>65</v>
      </c>
      <c r="H241" s="32" t="s">
        <v>86</v>
      </c>
      <c r="I241" s="32" t="s">
        <v>86</v>
      </c>
      <c r="J241" s="471"/>
      <c r="K241" s="471"/>
    </row>
    <row r="242" spans="2:11" ht="16.5" customHeight="1">
      <c r="B242" s="22" t="s">
        <v>67</v>
      </c>
      <c r="C242" s="477" t="s">
        <v>73</v>
      </c>
      <c r="D242" s="478"/>
      <c r="E242" s="478"/>
      <c r="F242" s="479"/>
      <c r="G242" s="22" t="s">
        <v>65</v>
      </c>
      <c r="H242" s="32" t="s">
        <v>86</v>
      </c>
      <c r="I242" s="32" t="s">
        <v>86</v>
      </c>
      <c r="J242" s="471"/>
      <c r="K242" s="471"/>
    </row>
    <row r="243" spans="2:11" ht="16.5" customHeight="1">
      <c r="B243" s="22" t="s">
        <v>67</v>
      </c>
      <c r="C243" s="477" t="s">
        <v>74</v>
      </c>
      <c r="D243" s="478"/>
      <c r="E243" s="478"/>
      <c r="F243" s="479"/>
      <c r="G243" s="22" t="s">
        <v>65</v>
      </c>
      <c r="H243" s="32" t="s">
        <v>86</v>
      </c>
      <c r="I243" s="32" t="s">
        <v>86</v>
      </c>
      <c r="J243" s="471"/>
      <c r="K243" s="471"/>
    </row>
    <row r="244" spans="2:11" ht="9.9499999999999993" customHeight="1"/>
    <row r="245" spans="2:11" ht="16.5" customHeight="1">
      <c r="B245" s="4" t="s">
        <v>925</v>
      </c>
      <c r="C245" s="23"/>
    </row>
    <row r="246" spans="2:11" ht="26.1" customHeight="1">
      <c r="B246" s="472" t="s">
        <v>179</v>
      </c>
      <c r="C246" s="473"/>
      <c r="D246" s="473"/>
      <c r="E246" s="473"/>
      <c r="F246" s="473"/>
      <c r="G246" s="473"/>
      <c r="H246" s="473"/>
      <c r="I246" s="473"/>
      <c r="J246" s="473"/>
      <c r="K246" s="474"/>
    </row>
    <row r="247" spans="2:11" ht="9.9499999999999993" customHeight="1"/>
    <row r="248" spans="2:11" ht="9.9499999999999993" customHeight="1" thickBot="1"/>
    <row r="249" spans="2:11" ht="44.25" customHeight="1" thickBot="1">
      <c r="B249" s="462" t="s">
        <v>89</v>
      </c>
      <c r="C249" s="463"/>
      <c r="D249" s="463"/>
      <c r="E249" s="463"/>
      <c r="F249" s="463"/>
      <c r="G249" s="463"/>
      <c r="H249" s="463"/>
      <c r="I249" s="463"/>
      <c r="J249" s="463"/>
      <c r="K249" s="464"/>
    </row>
    <row r="250" spans="2:11" ht="9.9499999999999993" customHeight="1"/>
    <row r="251" spans="2:11" ht="16.5" customHeight="1">
      <c r="B251" s="5" t="s">
        <v>129</v>
      </c>
      <c r="C251" s="449"/>
      <c r="D251" s="450"/>
      <c r="E251" s="450"/>
      <c r="F251" s="451"/>
      <c r="G251" s="5"/>
      <c r="H251" s="452"/>
      <c r="I251" s="453"/>
      <c r="J251" s="453"/>
      <c r="K251" s="454"/>
    </row>
    <row r="253" spans="2:11" ht="16.5" customHeight="1">
      <c r="B253" s="5" t="s">
        <v>128</v>
      </c>
      <c r="C253" s="455" t="s">
        <v>122</v>
      </c>
      <c r="D253" s="455"/>
      <c r="E253" s="455" t="s">
        <v>121</v>
      </c>
      <c r="F253" s="455"/>
      <c r="G253" s="5" t="s">
        <v>123</v>
      </c>
      <c r="H253" s="5" t="s">
        <v>124</v>
      </c>
      <c r="I253" s="5" t="s">
        <v>125</v>
      </c>
      <c r="J253" s="5" t="s">
        <v>126</v>
      </c>
      <c r="K253" s="5" t="s">
        <v>127</v>
      </c>
    </row>
    <row r="254" spans="2:11" ht="16.5" customHeight="1">
      <c r="B254" s="18">
        <v>1</v>
      </c>
      <c r="C254" s="456"/>
      <c r="D254" s="456"/>
      <c r="E254" s="457"/>
      <c r="F254" s="458"/>
      <c r="G254" s="117"/>
      <c r="H254" s="117"/>
      <c r="I254" s="33"/>
      <c r="J254" s="34"/>
      <c r="K254" s="35"/>
    </row>
    <row r="255" spans="2:11" ht="9.9499999999999993" customHeight="1"/>
    <row r="256" spans="2:11" ht="16.5" customHeight="1">
      <c r="B256" s="248" t="s">
        <v>50</v>
      </c>
      <c r="C256" s="259"/>
      <c r="D256" s="248" t="s">
        <v>5</v>
      </c>
      <c r="E256" s="259"/>
      <c r="F256" s="136" t="s">
        <v>51</v>
      </c>
      <c r="G256" s="136" t="s">
        <v>52</v>
      </c>
      <c r="H256" s="5" t="s">
        <v>815</v>
      </c>
      <c r="I256" s="5" t="s">
        <v>53</v>
      </c>
      <c r="J256" s="5" t="s">
        <v>325</v>
      </c>
      <c r="K256" s="5" t="s">
        <v>54</v>
      </c>
    </row>
    <row r="257" spans="2:11" ht="16.5" customHeight="1">
      <c r="B257" s="246"/>
      <c r="C257" s="247"/>
      <c r="D257" s="246"/>
      <c r="E257" s="247"/>
      <c r="F257" s="169"/>
      <c r="G257" s="64"/>
      <c r="H257" s="92"/>
      <c r="I257" s="92"/>
      <c r="J257" s="17"/>
      <c r="K257" s="177">
        <v>0</v>
      </c>
    </row>
    <row r="258" spans="2:11" ht="16.5" customHeight="1">
      <c r="B258" s="246"/>
      <c r="C258" s="247"/>
      <c r="D258" s="246"/>
      <c r="E258" s="247"/>
      <c r="F258" s="169"/>
      <c r="G258" s="64"/>
      <c r="H258" s="92"/>
      <c r="I258" s="92"/>
      <c r="J258" s="17"/>
      <c r="K258" s="177">
        <v>0</v>
      </c>
    </row>
    <row r="259" spans="2:11" ht="9.9499999999999993" customHeight="1"/>
    <row r="260" spans="2:11" ht="16.5" customHeight="1">
      <c r="B260" s="480" t="s">
        <v>155</v>
      </c>
      <c r="C260" s="480"/>
      <c r="D260" s="480"/>
      <c r="E260" s="480"/>
      <c r="F260" s="480"/>
      <c r="G260" s="480"/>
      <c r="H260" s="480"/>
      <c r="I260" s="480"/>
      <c r="J260" s="480"/>
      <c r="K260" s="41" t="s">
        <v>156</v>
      </c>
    </row>
    <row r="261" spans="2:11" ht="50.1" customHeight="1">
      <c r="B261" s="481" t="s">
        <v>405</v>
      </c>
      <c r="C261" s="482"/>
      <c r="D261" s="482"/>
      <c r="E261" s="482"/>
      <c r="F261" s="482"/>
      <c r="G261" s="482"/>
      <c r="H261" s="482"/>
      <c r="I261" s="482"/>
      <c r="J261" s="482"/>
      <c r="K261" s="40" t="s">
        <v>157</v>
      </c>
    </row>
    <row r="262" spans="2:11" ht="9.9499999999999993" customHeight="1"/>
    <row r="263" spans="2:11" ht="16.5" customHeight="1">
      <c r="B263" s="93">
        <v>0</v>
      </c>
      <c r="C263" s="23" t="s">
        <v>265</v>
      </c>
    </row>
    <row r="264" spans="2:11" ht="16.5" customHeight="1">
      <c r="B264" s="5" t="s">
        <v>91</v>
      </c>
      <c r="C264" s="483" t="s">
        <v>92</v>
      </c>
      <c r="D264" s="484"/>
      <c r="E264" s="484"/>
      <c r="F264" s="485"/>
      <c r="G264" s="5" t="s">
        <v>61</v>
      </c>
      <c r="H264" s="5" t="s">
        <v>93</v>
      </c>
      <c r="I264" s="5" t="s">
        <v>94</v>
      </c>
      <c r="J264" s="455" t="s">
        <v>63</v>
      </c>
      <c r="K264" s="455"/>
    </row>
    <row r="265" spans="2:11" ht="16.5" customHeight="1">
      <c r="B265" s="32" t="s">
        <v>95</v>
      </c>
      <c r="C265" s="475" t="s">
        <v>96</v>
      </c>
      <c r="D265" s="486"/>
      <c r="E265" s="486"/>
      <c r="F265" s="476"/>
      <c r="G265" s="32" t="s">
        <v>64</v>
      </c>
      <c r="H265" s="32" t="s">
        <v>86</v>
      </c>
      <c r="I265" s="32" t="s">
        <v>86</v>
      </c>
      <c r="J265" s="475"/>
      <c r="K265" s="476"/>
    </row>
    <row r="267" spans="2:11" ht="16.5" customHeight="1">
      <c r="B267" s="93">
        <v>0</v>
      </c>
      <c r="C267" s="23" t="s">
        <v>266</v>
      </c>
    </row>
    <row r="268" spans="2:11" ht="16.5" customHeight="1">
      <c r="B268" s="5" t="s">
        <v>91</v>
      </c>
      <c r="C268" s="483" t="s">
        <v>92</v>
      </c>
      <c r="D268" s="484"/>
      <c r="E268" s="484"/>
      <c r="F268" s="485"/>
      <c r="G268" s="5" t="s">
        <v>61</v>
      </c>
      <c r="H268" s="5" t="s">
        <v>93</v>
      </c>
      <c r="I268" s="5" t="s">
        <v>94</v>
      </c>
      <c r="J268" s="455" t="s">
        <v>63</v>
      </c>
      <c r="K268" s="455"/>
    </row>
    <row r="269" spans="2:11" ht="16.5" customHeight="1">
      <c r="B269" s="32" t="s">
        <v>98</v>
      </c>
      <c r="C269" s="475" t="s">
        <v>86</v>
      </c>
      <c r="D269" s="486"/>
      <c r="E269" s="486"/>
      <c r="F269" s="476"/>
      <c r="G269" s="32" t="s">
        <v>64</v>
      </c>
      <c r="H269" s="32" t="s">
        <v>86</v>
      </c>
      <c r="I269" s="32" t="s">
        <v>86</v>
      </c>
      <c r="J269" s="475"/>
      <c r="K269" s="476"/>
    </row>
    <row r="271" spans="2:11" ht="16.5" customHeight="1">
      <c r="B271" s="93">
        <v>0</v>
      </c>
      <c r="C271" s="23" t="s">
        <v>406</v>
      </c>
    </row>
    <row r="272" spans="2:11" ht="16.5" customHeight="1">
      <c r="B272" s="5" t="s">
        <v>91</v>
      </c>
      <c r="C272" s="483" t="s">
        <v>92</v>
      </c>
      <c r="D272" s="484"/>
      <c r="E272" s="484"/>
      <c r="F272" s="485"/>
      <c r="G272" s="5" t="s">
        <v>61</v>
      </c>
      <c r="H272" s="5" t="s">
        <v>93</v>
      </c>
      <c r="I272" s="5" t="s">
        <v>94</v>
      </c>
      <c r="J272" s="455" t="s">
        <v>63</v>
      </c>
      <c r="K272" s="455"/>
    </row>
    <row r="273" spans="2:11" ht="16.5" customHeight="1">
      <c r="B273" s="32" t="s">
        <v>100</v>
      </c>
      <c r="C273" s="475" t="s">
        <v>86</v>
      </c>
      <c r="D273" s="486"/>
      <c r="E273" s="486"/>
      <c r="F273" s="476"/>
      <c r="G273" s="32" t="s">
        <v>64</v>
      </c>
      <c r="H273" s="32" t="s">
        <v>86</v>
      </c>
      <c r="I273" s="32" t="s">
        <v>86</v>
      </c>
      <c r="J273" s="475"/>
      <c r="K273" s="476"/>
    </row>
    <row r="275" spans="2:11" ht="16.5" customHeight="1">
      <c r="B275" s="4" t="s">
        <v>925</v>
      </c>
      <c r="C275" s="23"/>
    </row>
    <row r="276" spans="2:11" ht="26.1" customHeight="1">
      <c r="B276" s="487" t="s">
        <v>179</v>
      </c>
      <c r="C276" s="473"/>
      <c r="D276" s="473"/>
      <c r="E276" s="473"/>
      <c r="F276" s="473"/>
      <c r="G276" s="473"/>
      <c r="H276" s="473"/>
      <c r="I276" s="473"/>
      <c r="J276" s="473"/>
      <c r="K276" s="474"/>
    </row>
    <row r="277" spans="2:11" ht="9.9499999999999993" customHeight="1"/>
    <row r="278" spans="2:11" ht="9.9499999999999993" customHeight="1" thickBot="1"/>
    <row r="279" spans="2:11" ht="44.25" customHeight="1" thickBot="1">
      <c r="B279" s="462" t="s">
        <v>101</v>
      </c>
      <c r="C279" s="463"/>
      <c r="D279" s="463"/>
      <c r="E279" s="463"/>
      <c r="F279" s="463"/>
      <c r="G279" s="463"/>
      <c r="H279" s="463"/>
      <c r="I279" s="463"/>
      <c r="J279" s="463"/>
      <c r="K279" s="464"/>
    </row>
    <row r="280" spans="2:11" ht="9.9499999999999993" customHeight="1"/>
    <row r="281" spans="2:11" ht="16.5" customHeight="1">
      <c r="B281" s="5" t="s">
        <v>129</v>
      </c>
      <c r="C281" s="449"/>
      <c r="D281" s="450"/>
      <c r="E281" s="450"/>
      <c r="F281" s="451"/>
      <c r="G281" s="5"/>
      <c r="H281" s="452"/>
      <c r="I281" s="453"/>
      <c r="J281" s="453"/>
      <c r="K281" s="454"/>
    </row>
    <row r="282" spans="2:11" ht="9.9499999999999993" customHeight="1"/>
    <row r="283" spans="2:11" ht="16.5" customHeight="1">
      <c r="B283" s="5" t="s">
        <v>128</v>
      </c>
      <c r="C283" s="455" t="s">
        <v>122</v>
      </c>
      <c r="D283" s="455"/>
      <c r="E283" s="455" t="s">
        <v>121</v>
      </c>
      <c r="F283" s="455"/>
      <c r="G283" s="5" t="s">
        <v>123</v>
      </c>
      <c r="H283" s="5" t="s">
        <v>124</v>
      </c>
      <c r="I283" s="5" t="s">
        <v>125</v>
      </c>
      <c r="J283" s="5" t="s">
        <v>126</v>
      </c>
      <c r="K283" s="5" t="s">
        <v>127</v>
      </c>
    </row>
    <row r="284" spans="2:11" ht="16.5" customHeight="1">
      <c r="B284" s="18">
        <v>1</v>
      </c>
      <c r="C284" s="456"/>
      <c r="D284" s="456"/>
      <c r="E284" s="457"/>
      <c r="F284" s="458"/>
      <c r="G284" s="117"/>
      <c r="H284" s="117"/>
      <c r="I284" s="33"/>
      <c r="J284" s="34"/>
      <c r="K284" s="35"/>
    </row>
    <row r="285" spans="2:11" ht="9.9499999999999993" customHeight="1"/>
    <row r="286" spans="2:11" ht="16.5" customHeight="1">
      <c r="B286" s="248" t="s">
        <v>50</v>
      </c>
      <c r="C286" s="259"/>
      <c r="D286" s="248" t="s">
        <v>5</v>
      </c>
      <c r="E286" s="259"/>
      <c r="F286" s="136" t="s">
        <v>51</v>
      </c>
      <c r="G286" s="136" t="s">
        <v>52</v>
      </c>
      <c r="H286" s="5" t="s">
        <v>815</v>
      </c>
      <c r="I286" s="5" t="s">
        <v>53</v>
      </c>
      <c r="J286" s="5" t="s">
        <v>325</v>
      </c>
      <c r="K286" s="5" t="s">
        <v>54</v>
      </c>
    </row>
    <row r="287" spans="2:11" ht="16.5" customHeight="1">
      <c r="B287" s="246"/>
      <c r="C287" s="247"/>
      <c r="D287" s="246"/>
      <c r="E287" s="247"/>
      <c r="F287" s="169"/>
      <c r="G287" s="64"/>
      <c r="H287" s="92"/>
      <c r="I287" s="92"/>
      <c r="J287" s="17"/>
      <c r="K287" s="177">
        <v>0</v>
      </c>
    </row>
    <row r="288" spans="2:11" ht="16.5" customHeight="1">
      <c r="B288" s="246"/>
      <c r="C288" s="247"/>
      <c r="D288" s="246"/>
      <c r="E288" s="247"/>
      <c r="F288" s="169"/>
      <c r="G288" s="64"/>
      <c r="H288" s="92"/>
      <c r="I288" s="92"/>
      <c r="J288" s="17"/>
      <c r="K288" s="177">
        <v>0</v>
      </c>
    </row>
    <row r="289" spans="2:11" ht="9.9499999999999993" customHeight="1"/>
    <row r="290" spans="2:11" ht="16.5" customHeight="1">
      <c r="B290" s="480" t="s">
        <v>155</v>
      </c>
      <c r="C290" s="480"/>
      <c r="D290" s="480"/>
      <c r="E290" s="480"/>
      <c r="F290" s="480"/>
      <c r="G290" s="480"/>
      <c r="H290" s="480"/>
      <c r="I290" s="480"/>
      <c r="J290" s="480"/>
      <c r="K290" s="41" t="s">
        <v>156</v>
      </c>
    </row>
    <row r="291" spans="2:11" ht="50.1" customHeight="1">
      <c r="B291" s="481" t="s">
        <v>407</v>
      </c>
      <c r="C291" s="482"/>
      <c r="D291" s="482"/>
      <c r="E291" s="482"/>
      <c r="F291" s="482"/>
      <c r="G291" s="482"/>
      <c r="H291" s="482"/>
      <c r="I291" s="482"/>
      <c r="J291" s="482"/>
      <c r="K291" s="40" t="s">
        <v>214</v>
      </c>
    </row>
    <row r="292" spans="2:11" ht="9.9499999999999993" customHeight="1"/>
    <row r="293" spans="2:11" ht="16.5" customHeight="1">
      <c r="B293" s="93">
        <v>0</v>
      </c>
      <c r="C293" s="23" t="s">
        <v>408</v>
      </c>
    </row>
    <row r="294" spans="2:11" ht="16.5" customHeight="1">
      <c r="B294" s="5" t="s">
        <v>91</v>
      </c>
      <c r="C294" s="483" t="s">
        <v>92</v>
      </c>
      <c r="D294" s="484"/>
      <c r="E294" s="484"/>
      <c r="F294" s="485"/>
      <c r="G294" s="5" t="s">
        <v>61</v>
      </c>
      <c r="H294" s="5" t="s">
        <v>93</v>
      </c>
      <c r="I294" s="5" t="s">
        <v>94</v>
      </c>
      <c r="J294" s="455" t="s">
        <v>63</v>
      </c>
      <c r="K294" s="455"/>
    </row>
    <row r="295" spans="2:11" ht="16.5" customHeight="1">
      <c r="B295" s="32" t="s">
        <v>95</v>
      </c>
      <c r="C295" s="475" t="s">
        <v>96</v>
      </c>
      <c r="D295" s="486"/>
      <c r="E295" s="486"/>
      <c r="F295" s="476"/>
      <c r="G295" s="32" t="s">
        <v>64</v>
      </c>
      <c r="H295" s="32" t="s">
        <v>86</v>
      </c>
      <c r="I295" s="32" t="s">
        <v>86</v>
      </c>
      <c r="J295" s="475"/>
      <c r="K295" s="476"/>
    </row>
    <row r="296" spans="2:11" ht="16.5" customHeight="1">
      <c r="B296" s="32" t="s">
        <v>95</v>
      </c>
      <c r="C296" s="475" t="s">
        <v>102</v>
      </c>
      <c r="D296" s="486"/>
      <c r="E296" s="486"/>
      <c r="F296" s="476"/>
      <c r="G296" s="32" t="s">
        <v>64</v>
      </c>
      <c r="H296" s="32" t="s">
        <v>86</v>
      </c>
      <c r="I296" s="32" t="s">
        <v>86</v>
      </c>
      <c r="J296" s="475"/>
      <c r="K296" s="476"/>
    </row>
    <row r="297" spans="2:11" ht="16.5" customHeight="1">
      <c r="B297" s="32" t="s">
        <v>95</v>
      </c>
      <c r="C297" s="475" t="s">
        <v>103</v>
      </c>
      <c r="D297" s="486"/>
      <c r="E297" s="486"/>
      <c r="F297" s="476"/>
      <c r="G297" s="32" t="s">
        <v>64</v>
      </c>
      <c r="H297" s="32" t="s">
        <v>86</v>
      </c>
      <c r="I297" s="32" t="s">
        <v>86</v>
      </c>
      <c r="J297" s="475"/>
      <c r="K297" s="476"/>
    </row>
    <row r="299" spans="2:11" ht="16.5" customHeight="1">
      <c r="B299" s="93">
        <v>0</v>
      </c>
      <c r="C299" s="23" t="s">
        <v>409</v>
      </c>
    </row>
    <row r="300" spans="2:11" ht="16.5" customHeight="1">
      <c r="B300" s="5" t="s">
        <v>91</v>
      </c>
      <c r="C300" s="483" t="s">
        <v>92</v>
      </c>
      <c r="D300" s="484"/>
      <c r="E300" s="484"/>
      <c r="F300" s="485"/>
      <c r="G300" s="5" t="s">
        <v>61</v>
      </c>
      <c r="H300" s="5" t="s">
        <v>93</v>
      </c>
      <c r="I300" s="5" t="s">
        <v>94</v>
      </c>
      <c r="J300" s="455" t="s">
        <v>63</v>
      </c>
      <c r="K300" s="455"/>
    </row>
    <row r="301" spans="2:11" ht="16.5" customHeight="1">
      <c r="B301" s="32" t="s">
        <v>109</v>
      </c>
      <c r="C301" s="475" t="s">
        <v>86</v>
      </c>
      <c r="D301" s="486"/>
      <c r="E301" s="486"/>
      <c r="F301" s="476"/>
      <c r="G301" s="32" t="s">
        <v>64</v>
      </c>
      <c r="H301" s="32" t="s">
        <v>86</v>
      </c>
      <c r="I301" s="32" t="s">
        <v>86</v>
      </c>
      <c r="J301" s="475"/>
      <c r="K301" s="476"/>
    </row>
    <row r="303" spans="2:11" ht="16.5" customHeight="1">
      <c r="B303" s="4" t="s">
        <v>925</v>
      </c>
      <c r="C303" s="4"/>
      <c r="D303" s="29"/>
      <c r="E303" s="29"/>
      <c r="F303" s="29"/>
      <c r="G303" s="29"/>
      <c r="H303" s="29"/>
      <c r="I303" s="29"/>
      <c r="J303" s="29"/>
      <c r="K303" s="29"/>
    </row>
    <row r="304" spans="2:11" ht="26.1" customHeight="1">
      <c r="B304" s="488" t="s">
        <v>179</v>
      </c>
      <c r="C304" s="489"/>
      <c r="D304" s="489"/>
      <c r="E304" s="489"/>
      <c r="F304" s="489"/>
      <c r="G304" s="489"/>
      <c r="H304" s="489"/>
      <c r="I304" s="489"/>
      <c r="J304" s="489"/>
      <c r="K304" s="490"/>
    </row>
    <row r="305" spans="2:11" ht="9.9499999999999993" customHeight="1"/>
    <row r="306" spans="2:11" ht="9.9499999999999993" customHeight="1" thickBot="1"/>
    <row r="307" spans="2:11" ht="44.25" customHeight="1" thickBot="1">
      <c r="B307" s="462" t="s">
        <v>105</v>
      </c>
      <c r="C307" s="463"/>
      <c r="D307" s="463"/>
      <c r="E307" s="463"/>
      <c r="F307" s="463"/>
      <c r="G307" s="463"/>
      <c r="H307" s="463"/>
      <c r="I307" s="463"/>
      <c r="J307" s="463"/>
      <c r="K307" s="464"/>
    </row>
    <row r="308" spans="2:11" ht="9.9499999999999993" customHeight="1"/>
    <row r="309" spans="2:11" ht="16.5" customHeight="1">
      <c r="B309" s="5" t="s">
        <v>129</v>
      </c>
      <c r="C309" s="449"/>
      <c r="D309" s="450"/>
      <c r="E309" s="450"/>
      <c r="F309" s="451"/>
      <c r="G309" s="5"/>
      <c r="H309" s="452"/>
      <c r="I309" s="453"/>
      <c r="J309" s="453"/>
      <c r="K309" s="454"/>
    </row>
    <row r="310" spans="2:11" ht="9.9499999999999993" customHeight="1"/>
    <row r="311" spans="2:11" ht="16.5" customHeight="1">
      <c r="B311" s="5" t="s">
        <v>128</v>
      </c>
      <c r="C311" s="455" t="s">
        <v>122</v>
      </c>
      <c r="D311" s="455"/>
      <c r="E311" s="455" t="s">
        <v>121</v>
      </c>
      <c r="F311" s="455"/>
      <c r="G311" s="5" t="s">
        <v>123</v>
      </c>
      <c r="H311" s="5" t="s">
        <v>124</v>
      </c>
      <c r="I311" s="5" t="s">
        <v>125</v>
      </c>
      <c r="J311" s="5" t="s">
        <v>126</v>
      </c>
      <c r="K311" s="5" t="s">
        <v>127</v>
      </c>
    </row>
    <row r="312" spans="2:11" ht="16.5" customHeight="1">
      <c r="B312" s="18">
        <v>1</v>
      </c>
      <c r="C312" s="456"/>
      <c r="D312" s="456"/>
      <c r="E312" s="457"/>
      <c r="F312" s="458"/>
      <c r="G312" s="117"/>
      <c r="H312" s="117"/>
      <c r="I312" s="33"/>
      <c r="J312" s="34"/>
      <c r="K312" s="35"/>
    </row>
    <row r="313" spans="2:11" ht="9.9499999999999993" customHeight="1"/>
    <row r="314" spans="2:11" ht="16.5" customHeight="1">
      <c r="B314" s="248" t="s">
        <v>50</v>
      </c>
      <c r="C314" s="259"/>
      <c r="D314" s="248" t="s">
        <v>5</v>
      </c>
      <c r="E314" s="259"/>
      <c r="F314" s="136" t="s">
        <v>51</v>
      </c>
      <c r="G314" s="136" t="s">
        <v>52</v>
      </c>
      <c r="H314" s="5" t="s">
        <v>815</v>
      </c>
      <c r="I314" s="5" t="s">
        <v>53</v>
      </c>
      <c r="J314" s="5" t="s">
        <v>325</v>
      </c>
      <c r="K314" s="5" t="s">
        <v>54</v>
      </c>
    </row>
    <row r="315" spans="2:11" ht="16.5" customHeight="1">
      <c r="B315" s="246"/>
      <c r="C315" s="247"/>
      <c r="D315" s="246"/>
      <c r="E315" s="247"/>
      <c r="F315" s="169"/>
      <c r="G315" s="64"/>
      <c r="H315" s="92"/>
      <c r="I315" s="92"/>
      <c r="J315" s="17"/>
      <c r="K315" s="177">
        <v>0</v>
      </c>
    </row>
    <row r="316" spans="2:11" ht="16.5" customHeight="1">
      <c r="B316" s="246"/>
      <c r="C316" s="247"/>
      <c r="D316" s="246"/>
      <c r="E316" s="247"/>
      <c r="F316" s="169"/>
      <c r="G316" s="64"/>
      <c r="H316" s="92"/>
      <c r="I316" s="92"/>
      <c r="J316" s="17"/>
      <c r="K316" s="177">
        <v>0</v>
      </c>
    </row>
    <row r="317" spans="2:11" ht="9.9499999999999993" customHeight="1"/>
    <row r="318" spans="2:11" ht="16.5" customHeight="1">
      <c r="B318" s="480" t="s">
        <v>155</v>
      </c>
      <c r="C318" s="480"/>
      <c r="D318" s="480"/>
      <c r="E318" s="480"/>
      <c r="F318" s="480"/>
      <c r="G318" s="480"/>
      <c r="H318" s="480"/>
      <c r="I318" s="480"/>
      <c r="J318" s="480"/>
      <c r="K318" s="41" t="s">
        <v>156</v>
      </c>
    </row>
    <row r="319" spans="2:11" ht="76.5" customHeight="1">
      <c r="B319" s="481" t="s">
        <v>410</v>
      </c>
      <c r="C319" s="482"/>
      <c r="D319" s="482"/>
      <c r="E319" s="482"/>
      <c r="F319" s="482"/>
      <c r="G319" s="482"/>
      <c r="H319" s="482"/>
      <c r="I319" s="482"/>
      <c r="J319" s="482"/>
      <c r="K319" s="40" t="s">
        <v>328</v>
      </c>
    </row>
    <row r="320" spans="2:11" ht="9.9499999999999993" customHeight="1"/>
    <row r="321" spans="2:11" ht="16.5" customHeight="1">
      <c r="B321" s="93">
        <v>0</v>
      </c>
      <c r="C321" s="23" t="s">
        <v>411</v>
      </c>
      <c r="F321" s="96">
        <v>0</v>
      </c>
      <c r="G321" s="23" t="s">
        <v>412</v>
      </c>
      <c r="H321" s="96">
        <v>0</v>
      </c>
      <c r="I321" s="23" t="s">
        <v>413</v>
      </c>
    </row>
    <row r="322" spans="2:11" ht="16.5" customHeight="1">
      <c r="B322" s="5" t="s">
        <v>91</v>
      </c>
      <c r="C322" s="483" t="s">
        <v>92</v>
      </c>
      <c r="D322" s="484"/>
      <c r="E322" s="485"/>
      <c r="F322" s="19" t="s">
        <v>106</v>
      </c>
      <c r="G322" s="5" t="s">
        <v>61</v>
      </c>
      <c r="H322" s="483" t="s">
        <v>107</v>
      </c>
      <c r="I322" s="485"/>
      <c r="J322" s="455" t="s">
        <v>63</v>
      </c>
      <c r="K322" s="455"/>
    </row>
    <row r="323" spans="2:11" ht="16.5" customHeight="1">
      <c r="B323" s="32" t="s">
        <v>95</v>
      </c>
      <c r="C323" s="475" t="s">
        <v>108</v>
      </c>
      <c r="D323" s="486"/>
      <c r="E323" s="476"/>
      <c r="F323" s="54" t="s">
        <v>86</v>
      </c>
      <c r="G323" s="32" t="s">
        <v>65</v>
      </c>
      <c r="H323" s="475" t="s">
        <v>86</v>
      </c>
      <c r="I323" s="476"/>
      <c r="J323" s="475"/>
      <c r="K323" s="476"/>
    </row>
    <row r="325" spans="2:11" ht="16.5" customHeight="1">
      <c r="B325" s="93">
        <v>0</v>
      </c>
      <c r="C325" s="23" t="s">
        <v>414</v>
      </c>
      <c r="F325" s="96">
        <v>0</v>
      </c>
      <c r="G325" s="23" t="s">
        <v>412</v>
      </c>
      <c r="H325" s="96">
        <v>0</v>
      </c>
      <c r="I325" s="23" t="s">
        <v>413</v>
      </c>
    </row>
    <row r="326" spans="2:11" ht="16.5" customHeight="1">
      <c r="B326" s="5" t="s">
        <v>91</v>
      </c>
      <c r="C326" s="483" t="s">
        <v>92</v>
      </c>
      <c r="D326" s="484"/>
      <c r="E326" s="485"/>
      <c r="F326" s="19" t="s">
        <v>106</v>
      </c>
      <c r="G326" s="5" t="s">
        <v>61</v>
      </c>
      <c r="H326" s="483" t="s">
        <v>107</v>
      </c>
      <c r="I326" s="485"/>
      <c r="J326" s="455" t="s">
        <v>63</v>
      </c>
      <c r="K326" s="455"/>
    </row>
    <row r="327" spans="2:11" ht="16.5" customHeight="1">
      <c r="B327" s="32" t="s">
        <v>98</v>
      </c>
      <c r="C327" s="475" t="s">
        <v>86</v>
      </c>
      <c r="D327" s="486"/>
      <c r="E327" s="476"/>
      <c r="F327" s="54" t="s">
        <v>86</v>
      </c>
      <c r="G327" s="32" t="s">
        <v>65</v>
      </c>
      <c r="H327" s="475" t="s">
        <v>86</v>
      </c>
      <c r="I327" s="476"/>
      <c r="J327" s="475"/>
      <c r="K327" s="476"/>
    </row>
    <row r="329" spans="2:11" ht="16.5" customHeight="1">
      <c r="B329" s="93">
        <v>0</v>
      </c>
      <c r="C329" s="23" t="s">
        <v>406</v>
      </c>
      <c r="F329" s="96">
        <v>0</v>
      </c>
      <c r="G329" s="23" t="s">
        <v>412</v>
      </c>
      <c r="H329" s="96">
        <v>0</v>
      </c>
      <c r="I329" s="23" t="s">
        <v>413</v>
      </c>
    </row>
    <row r="330" spans="2:11" ht="16.5" customHeight="1">
      <c r="B330" s="5" t="s">
        <v>91</v>
      </c>
      <c r="C330" s="483" t="s">
        <v>92</v>
      </c>
      <c r="D330" s="484"/>
      <c r="E330" s="485"/>
      <c r="F330" s="19" t="s">
        <v>106</v>
      </c>
      <c r="G330" s="5" t="s">
        <v>61</v>
      </c>
      <c r="H330" s="483" t="s">
        <v>107</v>
      </c>
      <c r="I330" s="485"/>
      <c r="J330" s="455" t="s">
        <v>63</v>
      </c>
      <c r="K330" s="455"/>
    </row>
    <row r="331" spans="2:11" ht="16.5" customHeight="1">
      <c r="B331" s="32" t="s">
        <v>109</v>
      </c>
      <c r="C331" s="475" t="s">
        <v>86</v>
      </c>
      <c r="D331" s="486"/>
      <c r="E331" s="476"/>
      <c r="F331" s="54" t="s">
        <v>86</v>
      </c>
      <c r="G331" s="32" t="s">
        <v>65</v>
      </c>
      <c r="H331" s="475" t="s">
        <v>86</v>
      </c>
      <c r="I331" s="476"/>
      <c r="J331" s="475"/>
      <c r="K331" s="476"/>
    </row>
    <row r="333" spans="2:11" ht="16.5" customHeight="1">
      <c r="B333" s="4" t="s">
        <v>925</v>
      </c>
      <c r="C333" s="4"/>
      <c r="D333" s="29"/>
      <c r="E333" s="29"/>
      <c r="F333" s="29"/>
      <c r="G333" s="29"/>
      <c r="H333" s="29"/>
      <c r="I333" s="29"/>
      <c r="J333" s="29"/>
      <c r="K333" s="29"/>
    </row>
    <row r="334" spans="2:11" ht="26.1" customHeight="1">
      <c r="B334" s="488" t="s">
        <v>179</v>
      </c>
      <c r="C334" s="489"/>
      <c r="D334" s="489"/>
      <c r="E334" s="489"/>
      <c r="F334" s="489"/>
      <c r="G334" s="489"/>
      <c r="H334" s="489"/>
      <c r="I334" s="489"/>
      <c r="J334" s="489"/>
      <c r="K334" s="490"/>
    </row>
    <row r="335" spans="2:11" ht="9.9499999999999993" customHeight="1"/>
    <row r="336" spans="2:11" ht="14.25" thickBot="1"/>
    <row r="337" spans="2:11" ht="44.25" customHeight="1" thickBot="1">
      <c r="B337" s="462" t="s">
        <v>117</v>
      </c>
      <c r="C337" s="463"/>
      <c r="D337" s="463"/>
      <c r="E337" s="463"/>
      <c r="F337" s="463"/>
      <c r="G337" s="463"/>
      <c r="H337" s="463"/>
      <c r="I337" s="463"/>
      <c r="J337" s="463"/>
      <c r="K337" s="464"/>
    </row>
    <row r="338" spans="2:11" ht="9.9499999999999993" customHeight="1"/>
    <row r="339" spans="2:11" ht="16.5" customHeight="1">
      <c r="B339" s="5" t="s">
        <v>129</v>
      </c>
      <c r="C339" s="449"/>
      <c r="D339" s="450"/>
      <c r="E339" s="450"/>
      <c r="F339" s="451"/>
      <c r="G339" s="5"/>
      <c r="H339" s="452"/>
      <c r="I339" s="453"/>
      <c r="J339" s="453"/>
      <c r="K339" s="454"/>
    </row>
    <row r="341" spans="2:11" ht="16.5" customHeight="1">
      <c r="B341" s="5" t="s">
        <v>128</v>
      </c>
      <c r="C341" s="455" t="s">
        <v>122</v>
      </c>
      <c r="D341" s="455"/>
      <c r="E341" s="455" t="s">
        <v>121</v>
      </c>
      <c r="F341" s="455"/>
      <c r="G341" s="5" t="s">
        <v>123</v>
      </c>
      <c r="H341" s="5" t="s">
        <v>124</v>
      </c>
      <c r="I341" s="5" t="s">
        <v>125</v>
      </c>
      <c r="J341" s="5" t="s">
        <v>126</v>
      </c>
      <c r="K341" s="5" t="s">
        <v>127</v>
      </c>
    </row>
    <row r="342" spans="2:11" ht="16.5" customHeight="1">
      <c r="B342" s="18">
        <v>1</v>
      </c>
      <c r="C342" s="456"/>
      <c r="D342" s="456"/>
      <c r="E342" s="457"/>
      <c r="F342" s="458"/>
      <c r="G342" s="117"/>
      <c r="H342" s="117"/>
      <c r="I342" s="33"/>
      <c r="J342" s="34"/>
      <c r="K342" s="35"/>
    </row>
    <row r="343" spans="2:11" ht="9.9499999999999993" customHeight="1"/>
    <row r="344" spans="2:11" ht="16.5" customHeight="1">
      <c r="B344" s="248" t="s">
        <v>50</v>
      </c>
      <c r="C344" s="259"/>
      <c r="D344" s="248" t="s">
        <v>5</v>
      </c>
      <c r="E344" s="259"/>
      <c r="F344" s="136" t="s">
        <v>51</v>
      </c>
      <c r="G344" s="136" t="s">
        <v>52</v>
      </c>
      <c r="H344" s="5" t="s">
        <v>815</v>
      </c>
      <c r="I344" s="5" t="s">
        <v>53</v>
      </c>
      <c r="J344" s="5" t="s">
        <v>325</v>
      </c>
      <c r="K344" s="5" t="s">
        <v>54</v>
      </c>
    </row>
    <row r="345" spans="2:11" ht="16.5" customHeight="1">
      <c r="B345" s="246"/>
      <c r="C345" s="247"/>
      <c r="D345" s="246"/>
      <c r="E345" s="247"/>
      <c r="F345" s="169"/>
      <c r="G345" s="64"/>
      <c r="H345" s="92"/>
      <c r="I345" s="92"/>
      <c r="J345" s="17"/>
      <c r="K345" s="177">
        <v>0</v>
      </c>
    </row>
    <row r="346" spans="2:11" ht="16.5" customHeight="1">
      <c r="B346" s="246"/>
      <c r="C346" s="247"/>
      <c r="D346" s="246"/>
      <c r="E346" s="247"/>
      <c r="F346" s="169"/>
      <c r="G346" s="64"/>
      <c r="H346" s="92"/>
      <c r="I346" s="92"/>
      <c r="J346" s="17"/>
      <c r="K346" s="177">
        <v>0</v>
      </c>
    </row>
    <row r="347" spans="2:11" ht="9.9499999999999993" customHeight="1"/>
    <row r="348" spans="2:11" ht="16.5" customHeight="1">
      <c r="B348" s="480" t="s">
        <v>155</v>
      </c>
      <c r="C348" s="480"/>
      <c r="D348" s="480"/>
      <c r="E348" s="480"/>
      <c r="F348" s="480"/>
      <c r="G348" s="480"/>
      <c r="H348" s="480"/>
      <c r="I348" s="480"/>
      <c r="J348" s="480"/>
      <c r="K348" s="41" t="s">
        <v>156</v>
      </c>
    </row>
    <row r="349" spans="2:11" ht="50.1" customHeight="1">
      <c r="B349" s="481" t="s">
        <v>415</v>
      </c>
      <c r="C349" s="482"/>
      <c r="D349" s="482"/>
      <c r="E349" s="482"/>
      <c r="F349" s="482"/>
      <c r="G349" s="482"/>
      <c r="H349" s="482"/>
      <c r="I349" s="482"/>
      <c r="J349" s="482"/>
      <c r="K349" s="40" t="s">
        <v>416</v>
      </c>
    </row>
    <row r="350" spans="2:11" ht="9.9499999999999993" customHeight="1"/>
    <row r="351" spans="2:11" ht="16.5" customHeight="1">
      <c r="B351" s="93">
        <v>0</v>
      </c>
      <c r="C351" s="23" t="s">
        <v>90</v>
      </c>
    </row>
    <row r="352" spans="2:11" ht="16.5" customHeight="1">
      <c r="B352" s="5" t="s">
        <v>91</v>
      </c>
      <c r="C352" s="483" t="s">
        <v>92</v>
      </c>
      <c r="D352" s="484"/>
      <c r="E352" s="485"/>
      <c r="F352" s="19" t="s">
        <v>118</v>
      </c>
      <c r="G352" s="5" t="s">
        <v>61</v>
      </c>
      <c r="H352" s="483" t="s">
        <v>62</v>
      </c>
      <c r="I352" s="485"/>
      <c r="J352" s="455" t="s">
        <v>63</v>
      </c>
      <c r="K352" s="455"/>
    </row>
    <row r="353" spans="2:11" ht="16.5" customHeight="1">
      <c r="B353" s="73" t="s">
        <v>95</v>
      </c>
      <c r="C353" s="494" t="s">
        <v>252</v>
      </c>
      <c r="D353" s="495"/>
      <c r="E353" s="496"/>
      <c r="F353" s="74" t="s">
        <v>256</v>
      </c>
      <c r="G353" s="73" t="s">
        <v>104</v>
      </c>
      <c r="H353" s="249" t="s">
        <v>86</v>
      </c>
      <c r="I353" s="254"/>
      <c r="J353" s="494"/>
      <c r="K353" s="496"/>
    </row>
    <row r="354" spans="2:11" ht="16.5" customHeight="1">
      <c r="B354" s="73" t="s">
        <v>95</v>
      </c>
      <c r="C354" s="494" t="s">
        <v>253</v>
      </c>
      <c r="D354" s="495"/>
      <c r="E354" s="496"/>
      <c r="F354" s="74" t="s">
        <v>417</v>
      </c>
      <c r="G354" s="73" t="s">
        <v>104</v>
      </c>
      <c r="H354" s="249" t="s">
        <v>86</v>
      </c>
      <c r="I354" s="254"/>
      <c r="J354" s="494"/>
      <c r="K354" s="496"/>
    </row>
    <row r="355" spans="2:11" ht="16.5" customHeight="1">
      <c r="B355" s="73" t="s">
        <v>95</v>
      </c>
      <c r="C355" s="494" t="s">
        <v>254</v>
      </c>
      <c r="D355" s="495"/>
      <c r="E355" s="496"/>
      <c r="F355" s="74" t="s">
        <v>257</v>
      </c>
      <c r="G355" s="73" t="s">
        <v>104</v>
      </c>
      <c r="H355" s="497" t="s">
        <v>86</v>
      </c>
      <c r="I355" s="498"/>
      <c r="J355" s="494"/>
      <c r="K355" s="496"/>
    </row>
    <row r="356" spans="2:11" ht="9.9499999999999993" customHeight="1"/>
    <row r="357" spans="2:11" ht="16.5" customHeight="1">
      <c r="B357" s="4" t="s">
        <v>925</v>
      </c>
      <c r="C357" s="4"/>
      <c r="D357" s="29"/>
      <c r="E357" s="29"/>
      <c r="F357" s="29"/>
      <c r="G357" s="29"/>
      <c r="H357" s="29"/>
      <c r="I357" s="29"/>
      <c r="J357" s="29"/>
      <c r="K357" s="29"/>
    </row>
    <row r="358" spans="2:11" ht="26.1" customHeight="1">
      <c r="B358" s="491" t="s">
        <v>179</v>
      </c>
      <c r="C358" s="492"/>
      <c r="D358" s="492"/>
      <c r="E358" s="492"/>
      <c r="F358" s="492"/>
      <c r="G358" s="492"/>
      <c r="H358" s="492"/>
      <c r="I358" s="492"/>
      <c r="J358" s="492"/>
      <c r="K358" s="493"/>
    </row>
    <row r="359" spans="2:11" ht="9.9499999999999993" customHeight="1"/>
  </sheetData>
  <dataConsolidate link="1"/>
  <mergeCells count="415">
    <mergeCell ref="B358:K358"/>
    <mergeCell ref="C354:E354"/>
    <mergeCell ref="H354:I354"/>
    <mergeCell ref="J354:K354"/>
    <mergeCell ref="C355:E355"/>
    <mergeCell ref="H355:I355"/>
    <mergeCell ref="J355:K355"/>
    <mergeCell ref="B348:J348"/>
    <mergeCell ref="B349:J349"/>
    <mergeCell ref="C352:E352"/>
    <mergeCell ref="H352:I352"/>
    <mergeCell ref="J352:K352"/>
    <mergeCell ref="C353:E353"/>
    <mergeCell ref="H353:I353"/>
    <mergeCell ref="J353:K353"/>
    <mergeCell ref="B345:C345"/>
    <mergeCell ref="D345:E345"/>
    <mergeCell ref="C341:D341"/>
    <mergeCell ref="E341:F341"/>
    <mergeCell ref="C342:D342"/>
    <mergeCell ref="E342:F342"/>
    <mergeCell ref="B344:C344"/>
    <mergeCell ref="D344:E344"/>
    <mergeCell ref="B346:C346"/>
    <mergeCell ref="D346:E346"/>
    <mergeCell ref="C331:E331"/>
    <mergeCell ref="H331:I331"/>
    <mergeCell ref="J331:K331"/>
    <mergeCell ref="B334:K334"/>
    <mergeCell ref="B337:K337"/>
    <mergeCell ref="C339:F339"/>
    <mergeCell ref="H339:K339"/>
    <mergeCell ref="C327:E327"/>
    <mergeCell ref="H327:I327"/>
    <mergeCell ref="J327:K327"/>
    <mergeCell ref="C330:E330"/>
    <mergeCell ref="H330:I330"/>
    <mergeCell ref="J330:K330"/>
    <mergeCell ref="C323:E323"/>
    <mergeCell ref="H323:I323"/>
    <mergeCell ref="J323:K323"/>
    <mergeCell ref="C326:E326"/>
    <mergeCell ref="H326:I326"/>
    <mergeCell ref="J326:K326"/>
    <mergeCell ref="B316:C316"/>
    <mergeCell ref="D316:E316"/>
    <mergeCell ref="B318:J318"/>
    <mergeCell ref="B319:J319"/>
    <mergeCell ref="C322:E322"/>
    <mergeCell ref="H322:I322"/>
    <mergeCell ref="J322:K322"/>
    <mergeCell ref="B314:C314"/>
    <mergeCell ref="D314:E314"/>
    <mergeCell ref="B315:C315"/>
    <mergeCell ref="D315:E315"/>
    <mergeCell ref="C309:F309"/>
    <mergeCell ref="H309:K309"/>
    <mergeCell ref="C311:D311"/>
    <mergeCell ref="E311:F311"/>
    <mergeCell ref="C312:D312"/>
    <mergeCell ref="E312:F312"/>
    <mergeCell ref="C300:F300"/>
    <mergeCell ref="J300:K300"/>
    <mergeCell ref="C301:F301"/>
    <mergeCell ref="J301:K301"/>
    <mergeCell ref="B304:K304"/>
    <mergeCell ref="B307:K307"/>
    <mergeCell ref="C295:F295"/>
    <mergeCell ref="J295:K295"/>
    <mergeCell ref="C296:F296"/>
    <mergeCell ref="J296:K296"/>
    <mergeCell ref="C297:F297"/>
    <mergeCell ref="J297:K297"/>
    <mergeCell ref="B288:C288"/>
    <mergeCell ref="D288:E288"/>
    <mergeCell ref="B290:J290"/>
    <mergeCell ref="B291:J291"/>
    <mergeCell ref="C294:F294"/>
    <mergeCell ref="J294:K294"/>
    <mergeCell ref="B286:C286"/>
    <mergeCell ref="D286:E286"/>
    <mergeCell ref="B287:C287"/>
    <mergeCell ref="D287:E287"/>
    <mergeCell ref="C281:F281"/>
    <mergeCell ref="H281:K281"/>
    <mergeCell ref="C283:D283"/>
    <mergeCell ref="E283:F283"/>
    <mergeCell ref="C284:D284"/>
    <mergeCell ref="E284:F284"/>
    <mergeCell ref="C272:F272"/>
    <mergeCell ref="J272:K272"/>
    <mergeCell ref="C273:F273"/>
    <mergeCell ref="J273:K273"/>
    <mergeCell ref="B276:K276"/>
    <mergeCell ref="B279:K279"/>
    <mergeCell ref="C265:F265"/>
    <mergeCell ref="J265:K265"/>
    <mergeCell ref="C268:F268"/>
    <mergeCell ref="J268:K268"/>
    <mergeCell ref="C269:F269"/>
    <mergeCell ref="J269:K269"/>
    <mergeCell ref="B258:C258"/>
    <mergeCell ref="D258:E258"/>
    <mergeCell ref="B260:J260"/>
    <mergeCell ref="B261:J261"/>
    <mergeCell ref="C264:F264"/>
    <mergeCell ref="J264:K264"/>
    <mergeCell ref="C254:D254"/>
    <mergeCell ref="E254:F254"/>
    <mergeCell ref="B256:C256"/>
    <mergeCell ref="D256:E256"/>
    <mergeCell ref="B257:C257"/>
    <mergeCell ref="D257:E257"/>
    <mergeCell ref="B246:K246"/>
    <mergeCell ref="B249:K249"/>
    <mergeCell ref="C251:F251"/>
    <mergeCell ref="H251:K251"/>
    <mergeCell ref="C253:D253"/>
    <mergeCell ref="E253:F253"/>
    <mergeCell ref="C241:F241"/>
    <mergeCell ref="J241:K241"/>
    <mergeCell ref="C242:F242"/>
    <mergeCell ref="J242:K242"/>
    <mergeCell ref="C243:F243"/>
    <mergeCell ref="J243:K243"/>
    <mergeCell ref="B235:J235"/>
    <mergeCell ref="B236:J236"/>
    <mergeCell ref="C239:F239"/>
    <mergeCell ref="J239:K239"/>
    <mergeCell ref="C240:F240"/>
    <mergeCell ref="J240:K240"/>
    <mergeCell ref="B232:C232"/>
    <mergeCell ref="D232:E232"/>
    <mergeCell ref="B233:C233"/>
    <mergeCell ref="D233:E233"/>
    <mergeCell ref="C228:D228"/>
    <mergeCell ref="E228:F228"/>
    <mergeCell ref="C229:D229"/>
    <mergeCell ref="E229:F229"/>
    <mergeCell ref="B231:C231"/>
    <mergeCell ref="D231:E231"/>
    <mergeCell ref="C218:E218"/>
    <mergeCell ref="J218:K218"/>
    <mergeCell ref="B221:K221"/>
    <mergeCell ref="B224:K224"/>
    <mergeCell ref="C226:F226"/>
    <mergeCell ref="H226:K226"/>
    <mergeCell ref="C215:E215"/>
    <mergeCell ref="J215:K215"/>
    <mergeCell ref="C216:E216"/>
    <mergeCell ref="J216:K216"/>
    <mergeCell ref="C217:E217"/>
    <mergeCell ref="J217:K217"/>
    <mergeCell ref="B208:C208"/>
    <mergeCell ref="D208:E208"/>
    <mergeCell ref="B210:J210"/>
    <mergeCell ref="B211:J211"/>
    <mergeCell ref="C214:E214"/>
    <mergeCell ref="J214:K214"/>
    <mergeCell ref="B206:C206"/>
    <mergeCell ref="D206:E206"/>
    <mergeCell ref="B207:C207"/>
    <mergeCell ref="D207:E207"/>
    <mergeCell ref="C201:F201"/>
    <mergeCell ref="H201:K201"/>
    <mergeCell ref="C203:D203"/>
    <mergeCell ref="E203:F203"/>
    <mergeCell ref="C204:D204"/>
    <mergeCell ref="E204:F204"/>
    <mergeCell ref="B193:C193"/>
    <mergeCell ref="D193:E193"/>
    <mergeCell ref="B195:C195"/>
    <mergeCell ref="C196:K196"/>
    <mergeCell ref="B199:K199"/>
    <mergeCell ref="B191:C191"/>
    <mergeCell ref="D191:E191"/>
    <mergeCell ref="B192:C192"/>
    <mergeCell ref="D192:E192"/>
    <mergeCell ref="C186:F186"/>
    <mergeCell ref="H186:K186"/>
    <mergeCell ref="C188:D188"/>
    <mergeCell ref="E188:F188"/>
    <mergeCell ref="C189:D189"/>
    <mergeCell ref="E189:F189"/>
    <mergeCell ref="B178:C178"/>
    <mergeCell ref="D178:E178"/>
    <mergeCell ref="B180:C180"/>
    <mergeCell ref="C181:K181"/>
    <mergeCell ref="B184:K184"/>
    <mergeCell ref="B176:C176"/>
    <mergeCell ref="D176:E176"/>
    <mergeCell ref="B177:C177"/>
    <mergeCell ref="D177:E177"/>
    <mergeCell ref="C171:F171"/>
    <mergeCell ref="H171:K171"/>
    <mergeCell ref="C173:D173"/>
    <mergeCell ref="E173:F173"/>
    <mergeCell ref="C174:D174"/>
    <mergeCell ref="E174:F174"/>
    <mergeCell ref="B163:C163"/>
    <mergeCell ref="D163:E163"/>
    <mergeCell ref="B165:C165"/>
    <mergeCell ref="C166:K166"/>
    <mergeCell ref="B169:K169"/>
    <mergeCell ref="B161:C161"/>
    <mergeCell ref="D161:E161"/>
    <mergeCell ref="B162:C162"/>
    <mergeCell ref="D162:E162"/>
    <mergeCell ref="C156:F156"/>
    <mergeCell ref="H156:K156"/>
    <mergeCell ref="C158:D158"/>
    <mergeCell ref="E158:F158"/>
    <mergeCell ref="C159:D159"/>
    <mergeCell ref="E159:F159"/>
    <mergeCell ref="B148:C148"/>
    <mergeCell ref="D148:E148"/>
    <mergeCell ref="B150:C150"/>
    <mergeCell ref="C151:K151"/>
    <mergeCell ref="B154:K154"/>
    <mergeCell ref="B146:C146"/>
    <mergeCell ref="D146:E146"/>
    <mergeCell ref="B147:C147"/>
    <mergeCell ref="D147:E147"/>
    <mergeCell ref="C141:F141"/>
    <mergeCell ref="H141:K141"/>
    <mergeCell ref="C143:D143"/>
    <mergeCell ref="E143:F143"/>
    <mergeCell ref="C144:D144"/>
    <mergeCell ref="E144:F144"/>
    <mergeCell ref="B133:C133"/>
    <mergeCell ref="D133:E133"/>
    <mergeCell ref="B135:C135"/>
    <mergeCell ref="C136:K136"/>
    <mergeCell ref="B139:K139"/>
    <mergeCell ref="B131:C131"/>
    <mergeCell ref="D131:E131"/>
    <mergeCell ref="B132:C132"/>
    <mergeCell ref="D132:E132"/>
    <mergeCell ref="C126:F126"/>
    <mergeCell ref="H126:K126"/>
    <mergeCell ref="C128:D128"/>
    <mergeCell ref="E128:F128"/>
    <mergeCell ref="C129:D129"/>
    <mergeCell ref="E129:F129"/>
    <mergeCell ref="B118:C118"/>
    <mergeCell ref="D118:E118"/>
    <mergeCell ref="B120:C120"/>
    <mergeCell ref="C121:K121"/>
    <mergeCell ref="B124:K124"/>
    <mergeCell ref="B116:C116"/>
    <mergeCell ref="D116:E116"/>
    <mergeCell ref="B117:C117"/>
    <mergeCell ref="D117:E117"/>
    <mergeCell ref="C111:F111"/>
    <mergeCell ref="H111:K111"/>
    <mergeCell ref="C113:D113"/>
    <mergeCell ref="E113:F113"/>
    <mergeCell ref="C114:D114"/>
    <mergeCell ref="E114:F114"/>
    <mergeCell ref="B103:C103"/>
    <mergeCell ref="D103:E103"/>
    <mergeCell ref="B105:C105"/>
    <mergeCell ref="C106:K106"/>
    <mergeCell ref="B109:K109"/>
    <mergeCell ref="B101:C101"/>
    <mergeCell ref="D101:E101"/>
    <mergeCell ref="B102:C102"/>
    <mergeCell ref="D102:E102"/>
    <mergeCell ref="C96:F96"/>
    <mergeCell ref="H96:K96"/>
    <mergeCell ref="C98:D98"/>
    <mergeCell ref="E98:F98"/>
    <mergeCell ref="C99:D99"/>
    <mergeCell ref="E99:F99"/>
    <mergeCell ref="B90:C90"/>
    <mergeCell ref="C91:K91"/>
    <mergeCell ref="B94:K94"/>
    <mergeCell ref="B86:C86"/>
    <mergeCell ref="D86:E86"/>
    <mergeCell ref="B87:C87"/>
    <mergeCell ref="D87:E87"/>
    <mergeCell ref="B88:C88"/>
    <mergeCell ref="D88:E88"/>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72:K72"/>
    <mergeCell ref="B73:E73"/>
    <mergeCell ref="F73:I73"/>
    <mergeCell ref="J73:K73"/>
    <mergeCell ref="B74:C74"/>
    <mergeCell ref="D74:E74"/>
    <mergeCell ref="F74:G74"/>
    <mergeCell ref="H74:I74"/>
    <mergeCell ref="B70:C70"/>
    <mergeCell ref="D70:E70"/>
    <mergeCell ref="F70:G70"/>
    <mergeCell ref="H70:I70"/>
    <mergeCell ref="J70:K70"/>
    <mergeCell ref="B71:K71"/>
    <mergeCell ref="B68:C68"/>
    <mergeCell ref="D68:E68"/>
    <mergeCell ref="F68:G68"/>
    <mergeCell ref="H68:I68"/>
    <mergeCell ref="J68:K68"/>
    <mergeCell ref="B69:C69"/>
    <mergeCell ref="D69:E69"/>
    <mergeCell ref="F69:G69"/>
    <mergeCell ref="H69:I69"/>
    <mergeCell ref="J69:K69"/>
    <mergeCell ref="B65:C65"/>
    <mergeCell ref="D65:E65"/>
    <mergeCell ref="F65:G65"/>
    <mergeCell ref="H65:I65"/>
    <mergeCell ref="J65:K65"/>
    <mergeCell ref="B67:K67"/>
    <mergeCell ref="B63:C63"/>
    <mergeCell ref="D63:E63"/>
    <mergeCell ref="F63:G63"/>
    <mergeCell ref="H63:I63"/>
    <mergeCell ref="J63:K63"/>
    <mergeCell ref="B64:C64"/>
    <mergeCell ref="D64:E64"/>
    <mergeCell ref="F64:G64"/>
    <mergeCell ref="H64:I64"/>
    <mergeCell ref="J64:K64"/>
    <mergeCell ref="C58:D58"/>
    <mergeCell ref="E58:F58"/>
    <mergeCell ref="G58:H58"/>
    <mergeCell ref="B59:K59"/>
    <mergeCell ref="B61:K61"/>
    <mergeCell ref="B62:K62"/>
    <mergeCell ref="B55:K55"/>
    <mergeCell ref="C56:D56"/>
    <mergeCell ref="E56:F56"/>
    <mergeCell ref="G56:H56"/>
    <mergeCell ref="C57:D57"/>
    <mergeCell ref="E57:F57"/>
    <mergeCell ref="G57:H57"/>
    <mergeCell ref="C51:D51"/>
    <mergeCell ref="E51:K51"/>
    <mergeCell ref="C52:D52"/>
    <mergeCell ref="E52:K52"/>
    <mergeCell ref="B53:K53"/>
    <mergeCell ref="B42:E42"/>
    <mergeCell ref="G42:K42"/>
    <mergeCell ref="B43:K43"/>
    <mergeCell ref="B44:K44"/>
    <mergeCell ref="B47:K47"/>
    <mergeCell ref="B49:K49"/>
    <mergeCell ref="B41:E41"/>
    <mergeCell ref="G41:K41"/>
    <mergeCell ref="C27:K27"/>
    <mergeCell ref="B30:K30"/>
    <mergeCell ref="B31:K31"/>
    <mergeCell ref="B33:K33"/>
    <mergeCell ref="B36:K36"/>
    <mergeCell ref="B37:E38"/>
    <mergeCell ref="B50:K50"/>
    <mergeCell ref="C26:G26"/>
    <mergeCell ref="H26:J26"/>
    <mergeCell ref="C19:G19"/>
    <mergeCell ref="H19:J19"/>
    <mergeCell ref="C20:G20"/>
    <mergeCell ref="H20:J20"/>
    <mergeCell ref="B39:E39"/>
    <mergeCell ref="F39:K39"/>
    <mergeCell ref="B40:E40"/>
    <mergeCell ref="F40:K40"/>
    <mergeCell ref="B13:B20"/>
    <mergeCell ref="C13:G13"/>
    <mergeCell ref="H13:J13"/>
    <mergeCell ref="C14:G14"/>
    <mergeCell ref="H14:J14"/>
    <mergeCell ref="C15:G15"/>
    <mergeCell ref="H15:J15"/>
    <mergeCell ref="B21:B26"/>
    <mergeCell ref="C21:G21"/>
    <mergeCell ref="H21:J21"/>
    <mergeCell ref="C22:G22"/>
    <mergeCell ref="H22:J22"/>
    <mergeCell ref="C23:G23"/>
    <mergeCell ref="C16:G16"/>
    <mergeCell ref="H16:J16"/>
    <mergeCell ref="C17:G17"/>
    <mergeCell ref="H17:J17"/>
    <mergeCell ref="C18:G18"/>
    <mergeCell ref="H18:J18"/>
    <mergeCell ref="H23:J23"/>
    <mergeCell ref="C24:G24"/>
    <mergeCell ref="H24:J24"/>
    <mergeCell ref="C25:G25"/>
    <mergeCell ref="H25:J25"/>
    <mergeCell ref="A1:L3"/>
    <mergeCell ref="C5:D5"/>
    <mergeCell ref="I5:J5"/>
    <mergeCell ref="C8:D8"/>
    <mergeCell ref="F8:G8"/>
    <mergeCell ref="C9:G9"/>
    <mergeCell ref="I9:J9"/>
    <mergeCell ref="C11:G11"/>
    <mergeCell ref="C12:G12"/>
    <mergeCell ref="H12:J12"/>
  </mergeCells>
  <phoneticPr fontId="3" type="noConversion"/>
  <dataValidations count="38">
    <dataValidation type="list" allowBlank="1" showInputMessage="1" sqref="F331" xr:uid="{246A304F-12D8-4636-A44E-8F30DB850885}">
      <formula1>"해당무, CDN T8, CDN T4,  CDN T2, EM CLAMP, BCI CLAMP"</formula1>
    </dataValidation>
    <dataValidation type="list" allowBlank="1" showInputMessage="1" sqref="C331:E331" xr:uid="{EF6DE068-D8C3-4177-9F03-A0F7C7FE4C77}">
      <formula1>"해당무, LAN, RJ 45, HDMI, DVI"</formula1>
    </dataValidation>
    <dataValidation type="list" allowBlank="1" showInputMessage="1" sqref="C327:E327" xr:uid="{9CA7EFE4-200F-4309-B661-75140800DF63}">
      <formula1>"해당무, 주 전원 포트, 직류 전원 입력 포트, DC 입력 포트"</formula1>
    </dataValidation>
    <dataValidation type="list" allowBlank="1" showInputMessage="1" sqref="F323 F327" xr:uid="{A77D8C77-F419-4FDF-9373-D869CD8E0E35}">
      <formula1>"해당무, CDN M2, CDN M3,  CDN M4, ,  CDN M5,  EM CLAMP"</formula1>
    </dataValidation>
    <dataValidation type="list" allowBlank="1" showInputMessage="1" showErrorMessage="1" sqref="H323:I323 H327:I327 H331:I331" xr:uid="{EFFEB9DB-9903-47B6-AC5A-2C10538C565F}">
      <formula1>"A, B, C, 해당무"</formula1>
    </dataValidation>
    <dataValidation type="list" allowBlank="1" showInputMessage="1" sqref="C323:E323" xr:uid="{BAED14BA-F38B-467E-B82E-DCB6AE322134}">
      <formula1>"주 전원 포트"</formula1>
    </dataValidation>
    <dataValidation type="list" allowBlank="1" showInputMessage="1" sqref="C301:F301" xr:uid="{7B3092C9-2DC2-45BD-960E-2422448A4AF7}">
      <formula1>"해당무, 신호선"</formula1>
    </dataValidation>
    <dataValidation type="list" allowBlank="1" showInputMessage="1" sqref="C295:F297" xr:uid="{7642E9A9-4E33-4BE7-8CF2-AEBD490B6F22}">
      <formula1>"N - L, N - PE, L - PE"</formula1>
    </dataValidation>
    <dataValidation type="list" allowBlank="1" showInputMessage="1" sqref="H295:I297 H301:I301" xr:uid="{604EE8AF-A618-4575-AF40-DF0E0E3907D3}">
      <formula1>"A, B, B 주1), B 주2), 해당무"</formula1>
    </dataValidation>
    <dataValidation type="list" allowBlank="1" showInputMessage="1" showErrorMessage="1" sqref="B273 B301" xr:uid="{C5D21AF0-E887-48A3-BFA6-E619E5D85B9C}">
      <formula1>"I/O"</formula1>
    </dataValidation>
    <dataValidation type="list" allowBlank="1" showInputMessage="1" sqref="C273:F273" xr:uid="{6FFCA857-A025-4BDE-B052-F8F4E3650D90}">
      <formula1>"해당무, LAN, RJ45, HDMI, DP,"</formula1>
    </dataValidation>
    <dataValidation type="list" allowBlank="1" showInputMessage="1" showErrorMessage="1" sqref="B269" xr:uid="{6CBD3198-7BA4-4D06-A7DB-61E4AB1D08C1}">
      <formula1>"DC"</formula1>
    </dataValidation>
    <dataValidation type="list" allowBlank="1" showInputMessage="1" sqref="C269:F269" xr:uid="{F5F2B1BB-CFBF-4DE1-A0B2-1EE3B9301795}">
      <formula1>"DC (+) - DC (-), DC (+) - DC (-) - PE, 해당무"</formula1>
    </dataValidation>
    <dataValidation type="list" allowBlank="1" showInputMessage="1" showErrorMessage="1" sqref="B265 B295:B297" xr:uid="{FBE507FC-3C1E-4082-9F59-A50D25037231}">
      <formula1>"AC"</formula1>
    </dataValidation>
    <dataValidation type="list" allowBlank="1" showInputMessage="1" sqref="C265:F265" xr:uid="{9B22B118-6D2A-4E71-9574-2B6CABF6F2A1}">
      <formula1>"N - L1, N - L1 - PE, L1 - L2 - L3, L1 - L2 - L3 - N, L1 - L2 - L3 - PE, L1 - L2 - L3 - N - PE"</formula1>
    </dataValidation>
    <dataValidation type="list" allowBlank="1" showInputMessage="1" showErrorMessage="1" sqref="H265:I265 H269:I269 H273:I273" xr:uid="{400A7E68-ABB0-4531-A0C3-B02478287DE1}">
      <formula1>"A, B 주1), B 주2), B 주3), 해당무"</formula1>
    </dataValidation>
    <dataValidation type="list" allowBlank="1" showInputMessage="1" showErrorMessage="1" sqref="G240:G243 G323 G327 G331" xr:uid="{A36DBA1C-D715-4B9F-B928-3577027CBF7D}">
      <formula1>"A"</formula1>
    </dataValidation>
    <dataValidation type="list" allowBlank="1" showInputMessage="1" showErrorMessage="1" sqref="C240:F243" xr:uid="{BBE20224-666A-47D8-8E9C-9E405413F64F}">
      <formula1>"전  면, 후  면, 우측면, 좌측면"</formula1>
    </dataValidation>
    <dataValidation type="list" allowBlank="1" showInputMessage="1" sqref="H240:I243" xr:uid="{7C5D2899-9B72-43E7-BE58-6B247DD73333}">
      <formula1>"A, 해당무"</formula1>
    </dataValidation>
    <dataValidation type="list" allowBlank="1" showInputMessage="1" showErrorMessage="1" sqref="B215:B218" xr:uid="{E37E3D46-DE2C-47A8-A2EC-3F42C065A622}">
      <formula1>"간접인가, 직접인가"</formula1>
    </dataValidation>
    <dataValidation type="list" allowBlank="1" showInputMessage="1" sqref="I215:I218" xr:uid="{FB170654-ECE3-49FD-937C-0CA23168F9A8}">
      <formula1>"-, 주1), 주2), 주3), 주4), 주5)"</formula1>
    </dataValidation>
    <dataValidation type="list" allowBlank="1" showInputMessage="1" showErrorMessage="1" sqref="G215:G218 G265 G269 G273 G295:G297 G301" xr:uid="{98B93C7B-95B1-4985-BF86-453563894234}">
      <formula1>"B"</formula1>
    </dataValidation>
    <dataValidation type="list" allowBlank="1" showInputMessage="1" showErrorMessage="1" sqref="F215:F218" xr:uid="{D7A6644F-EEFA-4BD8-9C29-1955F4762EB7}">
      <formula1>"접촉방전, 기중방전"</formula1>
    </dataValidation>
    <dataValidation type="list" allowBlank="1" showInputMessage="1" showErrorMessage="1" sqref="H215:H218" xr:uid="{174023E1-41E1-4B85-8ACA-560EEDF7E95D}">
      <formula1>"해당무, A, B, C, ,"</formula1>
    </dataValidation>
    <dataValidation type="list" allowBlank="1" showInputMessage="1" sqref="K75:K76" xr:uid="{85411359-49C8-4797-8661-A033A92B8307}">
      <formula1>"차폐, 비차폐"</formula1>
    </dataValidation>
    <dataValidation type="list" allowBlank="1" showInputMessage="1" showErrorMessage="1" sqref="B75:C76 F75:G76" xr:uid="{6F35E527-BF23-450A-A366-00C246BD3895}">
      <formula1>OFFSET($B$63, 1, 0, ROWS(Total_Config)-1)</formula1>
    </dataValidation>
    <dataValidation type="list" allowBlank="1" showInputMessage="1" showErrorMessage="1" sqref="G42:K42" xr:uid="{BDF0DDB4-E873-4B92-8F4C-F91057745039}">
      <formula1>"구성품 이원화, 기술 변경, 기술 파생"</formula1>
    </dataValidation>
    <dataValidation type="list" allowBlank="1" showInputMessage="1" sqref="K13:K26" xr:uid="{F145FC07-8F31-4D6C-8335-283D94688FA2}">
      <formula1>"주1), 주2), 주3), 주4), 주5), 주6), 주7), 주8), 주9), 주10)"</formula1>
    </dataValidation>
    <dataValidation type="list" allowBlank="1" showInputMessage="1" showErrorMessage="1" sqref="I57:J58" xr:uid="{95D2CDDE-55EC-45F0-A4AE-F9271ACBC9E7}">
      <formula1>"Yes, No"</formula1>
    </dataValidation>
    <dataValidation type="list" showInputMessage="1" sqref="F40:K40" xr:uid="{BFCBD93C-C2A3-44D7-8B60-923915C096A8}">
      <formula1>" Hz, kHz, MHz, GHz"</formula1>
    </dataValidation>
    <dataValidation type="list" allowBlank="1" showInputMessage="1" sqref="F39:K39" xr:uid="{C637B73E-6440-41F2-ACB0-62E247A7605D}">
      <formula1>"탁상형, 바닥형, 조합형"</formula1>
    </dataValidation>
    <dataValidation type="list" allowBlank="1" showInputMessage="1" sqref="F38:K38 F41:F42 D46 K162:K163 K177:K178 K192:K193 K207:K208 K232:K233 K257:K258 K345:K346 K102:K103 K117:K118 B351 F329 B329 H329 B325 F325 H325 B321 F321 H321 B299 B293 B271 B267 B263 B238 D238 G238 B213 K147:K148 K132:K133 K315:K316 K287:K288 K87:K88" xr:uid="{FD1E8969-923E-48D2-A8E9-58830CC4529E}">
      <formula1>"1, TRUE, 0, FALSE,"</formula1>
    </dataValidation>
    <dataValidation type="list" allowBlank="1" showInputMessage="1" sqref="G312:H312 G284:H284 G254:H254 G229:H229 G204:H204 G189:H189 G174:H174 G159:H159 G144:H144 G129:H129 G114:H114 G99:H99 G84:H84 G342:H342" xr:uid="{53A6DB3A-84B2-453B-B0B7-E09CCA2BBBC1}">
      <formula1>"00:00, 01:00, 02:00, 03:00, 04:00, 05:00, 06:00, 07:00, 08:00, 09:00, 10:00, 11:00, 12:00, 13:00, 14:00, 15:00, 16:00, 17:00, 18:00, 19:00, 20:00, 21:00, 22:00, 23:00, 24:00"</formula1>
    </dataValidation>
    <dataValidation type="list" allowBlank="1" showInputMessage="1" showErrorMessage="1" sqref="I5:J5" xr:uid="{3A24059A-3C2A-420F-A4FA-EC7D906CB031}">
      <formula1>tester_list</formula1>
    </dataValidation>
    <dataValidation type="list" allowBlank="1" showInputMessage="1" showErrorMessage="1" sqref="I9:J9" xr:uid="{84F1D7EE-6620-431F-9D7C-CF2E8F1BBEC4}">
      <formula1>reviewer_list</formula1>
    </dataValidation>
    <dataValidation type="list" allowBlank="1" showInputMessage="1" sqref="C57:D58" xr:uid="{13675D41-4AA7-4126-952C-9FE56E4A6DE0}">
      <formula1>"AC Input 1 phase, AC Output 1 phase, AC Input 3 phase, AC Output 3 phase, DC Input, DC Output, Internal Battery, External Battery"</formula1>
    </dataValidation>
    <dataValidation type="list" allowBlank="1" showInputMessage="1" sqref="H353:I355" xr:uid="{A22F5C4D-E8E5-4D0E-949F-DCA44D192539}">
      <formula1>"A, A 주1), A 주2), B 주1), B 주2), C 주1),  C 주2), 해당무"</formula1>
    </dataValidation>
    <dataValidation type="list" allowBlank="1" showInputMessage="1" showErrorMessage="1" sqref="C81:F81 C111:F111 C96:F96 C126:F126 C141:F141 C156:F156 C171:F171 C186:F186 C201:F201 C226:F226 C251:F251 C281:F281 C309:F309 C339:F339" xr:uid="{17AC8B00-1264-48CE-BC69-C9A95924F48C}">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2" manualBreakCount="12">
    <brk id="48" max="16383" man="1"/>
    <brk id="60" max="16383" man="1"/>
    <brk id="77" max="16383" man="1"/>
    <brk id="107" max="16383" man="1"/>
    <brk id="137" max="16383" man="1"/>
    <brk id="167" max="16383" man="1"/>
    <brk id="197" max="16383" man="1"/>
    <brk id="222" max="16383" man="1"/>
    <brk id="247" max="16383" man="1"/>
    <brk id="277" max="16383" man="1"/>
    <brk id="305" max="16383" man="1"/>
    <brk id="33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02402"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102403"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102404" r:id="rId7" name="CLICK">
              <controlPr defaultSize="0" autoFill="0" autoLine="0" autoPict="0">
                <anchor moveWithCells="1">
                  <from>
                    <xdr:col>2</xdr:col>
                    <xdr:colOff>0</xdr:colOff>
                    <xdr:row>15</xdr:row>
                    <xdr:rowOff>0</xdr:rowOff>
                  </from>
                  <to>
                    <xdr:col>3</xdr:col>
                    <xdr:colOff>352425</xdr:colOff>
                    <xdr:row>16</xdr:row>
                    <xdr:rowOff>0</xdr:rowOff>
                  </to>
                </anchor>
              </controlPr>
            </control>
          </mc:Choice>
        </mc:AlternateContent>
        <mc:AlternateContent xmlns:mc="http://schemas.openxmlformats.org/markup-compatibility/2006">
          <mc:Choice Requires="x14">
            <control shapeId="102405" r:id="rId8" name="RE">
              <controlPr defaultSize="0" autoFill="0" autoLine="0" autoPict="0">
                <anchor moveWithCells="1">
                  <from>
                    <xdr:col>2</xdr:col>
                    <xdr:colOff>0</xdr:colOff>
                    <xdr:row>18</xdr:row>
                    <xdr:rowOff>0</xdr:rowOff>
                  </from>
                  <to>
                    <xdr:col>4</xdr:col>
                    <xdr:colOff>257175</xdr:colOff>
                    <xdr:row>19</xdr:row>
                    <xdr:rowOff>0</xdr:rowOff>
                  </to>
                </anchor>
              </controlPr>
            </control>
          </mc:Choice>
        </mc:AlternateContent>
        <mc:AlternateContent xmlns:mc="http://schemas.openxmlformats.org/markup-compatibility/2006">
          <mc:Choice Requires="x14">
            <control shapeId="102406" r:id="rId9" name="GH">
              <controlPr defaultSize="0" autoFill="0" autoLine="0" autoPict="0">
                <anchor moveWithCells="1">
                  <from>
                    <xdr:col>2</xdr:col>
                    <xdr:colOff>0</xdr:colOff>
                    <xdr:row>19</xdr:row>
                    <xdr:rowOff>0</xdr:rowOff>
                  </from>
                  <to>
                    <xdr:col>3</xdr:col>
                    <xdr:colOff>895350</xdr:colOff>
                    <xdr:row>20</xdr:row>
                    <xdr:rowOff>0</xdr:rowOff>
                  </to>
                </anchor>
              </controlPr>
            </control>
          </mc:Choice>
        </mc:AlternateContent>
        <mc:AlternateContent xmlns:mc="http://schemas.openxmlformats.org/markup-compatibility/2006">
          <mc:Choice Requires="x14">
            <control shapeId="102407" r:id="rId10" name="ESD">
              <controlPr defaultSize="0" autoFill="0" autoLine="0" autoPict="0">
                <anchor moveWithCells="1">
                  <from>
                    <xdr:col>2</xdr:col>
                    <xdr:colOff>0</xdr:colOff>
                    <xdr:row>20</xdr:row>
                    <xdr:rowOff>0</xdr:rowOff>
                  </from>
                  <to>
                    <xdr:col>3</xdr:col>
                    <xdr:colOff>342900</xdr:colOff>
                    <xdr:row>21</xdr:row>
                    <xdr:rowOff>0</xdr:rowOff>
                  </to>
                </anchor>
              </controlPr>
            </control>
          </mc:Choice>
        </mc:AlternateContent>
        <mc:AlternateContent xmlns:mc="http://schemas.openxmlformats.org/markup-compatibility/2006">
          <mc:Choice Requires="x14">
            <control shapeId="102408" r:id="rId11" name="R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02409" r:id="rId12" name="EFT">
              <controlPr defaultSize="0" autoFill="0" autoLine="0" autoPict="0">
                <anchor moveWithCells="1">
                  <from>
                    <xdr:col>2</xdr:col>
                    <xdr:colOff>0</xdr:colOff>
                    <xdr:row>22</xdr:row>
                    <xdr:rowOff>0</xdr:rowOff>
                  </from>
                  <to>
                    <xdr:col>4</xdr:col>
                    <xdr:colOff>352425</xdr:colOff>
                    <xdr:row>23</xdr:row>
                    <xdr:rowOff>0</xdr:rowOff>
                  </to>
                </anchor>
              </controlPr>
            </control>
          </mc:Choice>
        </mc:AlternateContent>
        <mc:AlternateContent xmlns:mc="http://schemas.openxmlformats.org/markup-compatibility/2006">
          <mc:Choice Requires="x14">
            <control shapeId="102410" r:id="rId13" name="SURGE">
              <controlPr defaultSize="0" autoFill="0" autoLine="0" autoPict="0">
                <anchor moveWithCells="1">
                  <from>
                    <xdr:col>2</xdr:col>
                    <xdr:colOff>0</xdr:colOff>
                    <xdr:row>23</xdr:row>
                    <xdr:rowOff>0</xdr:rowOff>
                  </from>
                  <to>
                    <xdr:col>2</xdr:col>
                    <xdr:colOff>838200</xdr:colOff>
                    <xdr:row>24</xdr:row>
                    <xdr:rowOff>0</xdr:rowOff>
                  </to>
                </anchor>
              </controlPr>
            </control>
          </mc:Choice>
        </mc:AlternateContent>
        <mc:AlternateContent xmlns:mc="http://schemas.openxmlformats.org/markup-compatibility/2006">
          <mc:Choice Requires="x14">
            <control shapeId="102411" r:id="rId14" name="CS">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mc:AlternateContent xmlns:mc="http://schemas.openxmlformats.org/markup-compatibility/2006">
          <mc:Choice Requires="x14">
            <control shapeId="102412" r:id="rId15" name="DIP">
              <controlPr defaultSize="0" autoFill="0" autoLine="0" autoPict="0">
                <anchor moveWithCells="1">
                  <from>
                    <xdr:col>2</xdr:col>
                    <xdr:colOff>0</xdr:colOff>
                    <xdr:row>25</xdr:row>
                    <xdr:rowOff>0</xdr:rowOff>
                  </from>
                  <to>
                    <xdr:col>3</xdr:col>
                    <xdr:colOff>857250</xdr:colOff>
                    <xdr:row>26</xdr:row>
                    <xdr:rowOff>0</xdr:rowOff>
                  </to>
                </anchor>
              </controlPr>
            </control>
          </mc:Choice>
        </mc:AlternateContent>
        <mc:AlternateContent xmlns:mc="http://schemas.openxmlformats.org/markup-compatibility/2006">
          <mc:Choice Requires="x14">
            <control shapeId="102413" r:id="rId16" name="DP">
              <controlPr defaultSize="0" autoFill="0" autoLine="0" autoPict="0">
                <anchor moveWithCells="1">
                  <from>
                    <xdr:col>2</xdr:col>
                    <xdr:colOff>0</xdr:colOff>
                    <xdr:row>16</xdr:row>
                    <xdr:rowOff>0</xdr:rowOff>
                  </from>
                  <to>
                    <xdr:col>3</xdr:col>
                    <xdr:colOff>95250</xdr:colOff>
                    <xdr:row>17</xdr:row>
                    <xdr:rowOff>0</xdr:rowOff>
                  </to>
                </anchor>
              </controlPr>
            </control>
          </mc:Choice>
        </mc:AlternateContent>
        <mc:AlternateContent xmlns:mc="http://schemas.openxmlformats.org/markup-compatibility/2006">
          <mc:Choice Requires="x14">
            <control shapeId="102414" r:id="rId17" name="LOOP">
              <controlPr defaultSize="0" autoFill="0" autoLine="0" autoPict="0">
                <anchor moveWithCells="1">
                  <from>
                    <xdr:col>2</xdr:col>
                    <xdr:colOff>0</xdr:colOff>
                    <xdr:row>17</xdr:row>
                    <xdr:rowOff>0</xdr:rowOff>
                  </from>
                  <to>
                    <xdr:col>4</xdr:col>
                    <xdr:colOff>266700</xdr:colOff>
                    <xdr:row>18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E8CDE-C927-4DA8-9208-8C25F53F0507}">
  <sheetPr codeName="Sheet6"/>
  <dimension ref="A1:N321"/>
  <sheetViews>
    <sheetView showGridLines="0" zoomScaleNormal="100" zoomScaleSheetLayoutView="100" workbookViewId="0">
      <pane ySplit="3" topLeftCell="A9" activePane="bottomLeft" state="frozen"/>
      <selection pane="bottomLeft" activeCell="C300" sqref="C300:F300"/>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390"/>
      <c r="D5" s="390"/>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263</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C 9816-1-1, KS C 9816-1-2, KS C 9816-2-1", "")</f>
        <v/>
      </c>
      <c r="I13" s="536"/>
      <c r="J13" s="537"/>
      <c r="K13" s="54"/>
    </row>
    <row r="14" spans="1:12" ht="20.100000000000001" customHeight="1">
      <c r="B14" s="379"/>
      <c r="C14" s="381" t="b">
        <v>0</v>
      </c>
      <c r="D14" s="396"/>
      <c r="E14" s="396"/>
      <c r="F14" s="396"/>
      <c r="G14" s="396"/>
      <c r="H14" s="383" t="str">
        <f>IF(ISN_CHECK,"KS C 9832", "")</f>
        <v/>
      </c>
      <c r="I14" s="384"/>
      <c r="J14" s="385"/>
      <c r="K14" s="54"/>
    </row>
    <row r="15" spans="1:12" ht="20.100000000000001" customHeight="1">
      <c r="B15" s="379"/>
      <c r="C15" s="381" t="b">
        <v>0</v>
      </c>
      <c r="D15" s="382"/>
      <c r="E15" s="382"/>
      <c r="F15" s="382"/>
      <c r="G15" s="382"/>
      <c r="H15" s="532" t="str">
        <f>IF(RE_CHECK, "KS C 9816-1-1, KS C 9816-1-4, KS C 9816-2-3", "")</f>
        <v/>
      </c>
      <c r="I15" s="533"/>
      <c r="J15" s="534"/>
      <c r="K15" s="54"/>
    </row>
    <row r="16" spans="1:12" ht="20.100000000000001" customHeight="1">
      <c r="B16" s="380"/>
      <c r="C16" s="381" t="b">
        <v>0</v>
      </c>
      <c r="D16" s="382"/>
      <c r="E16" s="382"/>
      <c r="F16" s="382"/>
      <c r="G16" s="382"/>
      <c r="H16" s="532" t="str">
        <f>IF(GH_CHECK, "KS C 9816-1-1, KS C 9816-1-4, KS C 9816-2-3", "")</f>
        <v/>
      </c>
      <c r="I16" s="533"/>
      <c r="J16" s="534"/>
      <c r="K16" s="54"/>
    </row>
    <row r="17" spans="2:11" ht="20.100000000000001" customHeight="1">
      <c r="B17" s="378" t="s">
        <v>16</v>
      </c>
      <c r="C17" s="381" t="b">
        <v>0</v>
      </c>
      <c r="D17" s="382"/>
      <c r="E17" s="382"/>
      <c r="F17" s="382"/>
      <c r="G17" s="382"/>
      <c r="H17" s="383" t="str">
        <f>IF(ESD_CHECK, "KS C 9610-4-2", "")</f>
        <v/>
      </c>
      <c r="I17" s="384"/>
      <c r="J17" s="385"/>
      <c r="K17" s="54"/>
    </row>
    <row r="18" spans="2:11" ht="20.100000000000001" customHeight="1">
      <c r="B18" s="379"/>
      <c r="C18" s="381" t="b">
        <v>0</v>
      </c>
      <c r="D18" s="382"/>
      <c r="E18" s="382"/>
      <c r="F18" s="382"/>
      <c r="G18" s="382"/>
      <c r="H18" s="383" t="str">
        <f>IF(RS_CHECK, "KS C 9610-4-3", "")</f>
        <v/>
      </c>
      <c r="I18" s="384"/>
      <c r="J18" s="385"/>
      <c r="K18" s="54"/>
    </row>
    <row r="19" spans="2:11" ht="20.100000000000001" customHeight="1">
      <c r="B19" s="379"/>
      <c r="C19" s="381" t="b">
        <v>0</v>
      </c>
      <c r="D19" s="382"/>
      <c r="E19" s="382"/>
      <c r="F19" s="382"/>
      <c r="G19" s="382"/>
      <c r="H19" s="383" t="str">
        <f>IF(EFT_CHECK, "KS C 9610-4-4", "")</f>
        <v/>
      </c>
      <c r="I19" s="384"/>
      <c r="J19" s="385"/>
      <c r="K19" s="54"/>
    </row>
    <row r="20" spans="2:11" ht="20.100000000000001" customHeight="1">
      <c r="B20" s="379"/>
      <c r="C20" s="381" t="b">
        <v>0</v>
      </c>
      <c r="D20" s="382"/>
      <c r="E20" s="382"/>
      <c r="F20" s="382"/>
      <c r="G20" s="382"/>
      <c r="H20" s="383" t="str">
        <f>IF(SURGE_CHECK, "KS C 9610-4-5", "")</f>
        <v/>
      </c>
      <c r="I20" s="384"/>
      <c r="J20" s="385"/>
      <c r="K20" s="54"/>
    </row>
    <row r="21" spans="2:11" ht="20.100000000000001" customHeight="1">
      <c r="B21" s="379"/>
      <c r="C21" s="381" t="b">
        <v>0</v>
      </c>
      <c r="D21" s="382"/>
      <c r="E21" s="382"/>
      <c r="F21" s="382"/>
      <c r="G21" s="382"/>
      <c r="H21" s="383" t="str">
        <f>IF(CS_CHECK, "KS C 9610-4-6", "")</f>
        <v/>
      </c>
      <c r="I21" s="384"/>
      <c r="J21" s="385"/>
      <c r="K21" s="54"/>
    </row>
    <row r="22" spans="2:11" ht="20.100000000000001" customHeight="1">
      <c r="B22" s="379"/>
      <c r="C22" s="381" t="b">
        <v>0</v>
      </c>
      <c r="D22" s="382"/>
      <c r="E22" s="382"/>
      <c r="F22" s="382"/>
      <c r="G22" s="382"/>
      <c r="H22" s="383" t="str">
        <f>IF(MF_CHECK, "KS C 9610-4-8", "")</f>
        <v/>
      </c>
      <c r="I22" s="384"/>
      <c r="J22" s="385"/>
      <c r="K22" s="54"/>
    </row>
    <row r="23" spans="2:11" ht="20.100000000000001" customHeight="1">
      <c r="B23" s="380"/>
      <c r="C23" s="381" t="b">
        <v>0</v>
      </c>
      <c r="D23" s="382"/>
      <c r="E23" s="382"/>
      <c r="F23" s="382"/>
      <c r="G23" s="382"/>
      <c r="H23" s="383" t="str">
        <f>IF(DIP_CHECK, "KS C 9610-4-11", "")</f>
        <v/>
      </c>
      <c r="I23" s="384"/>
      <c r="J23" s="385"/>
      <c r="K23" s="54"/>
    </row>
    <row r="24" spans="2:11" ht="39.950000000000003" customHeight="1">
      <c r="B24" s="10" t="s">
        <v>17</v>
      </c>
      <c r="C24" s="529"/>
      <c r="D24" s="530"/>
      <c r="E24" s="530"/>
      <c r="F24" s="530"/>
      <c r="G24" s="530"/>
      <c r="H24" s="530"/>
      <c r="I24" s="530"/>
      <c r="J24" s="530"/>
      <c r="K24" s="531"/>
    </row>
    <row r="26" spans="2:11">
      <c r="B26" s="4" t="s">
        <v>18</v>
      </c>
    </row>
    <row r="27" spans="2:11" ht="20.100000000000001" customHeight="1">
      <c r="B27" s="366" t="s">
        <v>19</v>
      </c>
      <c r="C27" s="367"/>
      <c r="D27" s="367"/>
      <c r="E27" s="367"/>
      <c r="F27" s="367"/>
      <c r="G27" s="367"/>
      <c r="H27" s="367"/>
      <c r="I27" s="367"/>
      <c r="J27" s="367"/>
      <c r="K27" s="368"/>
    </row>
    <row r="28" spans="2:11" ht="20.100000000000001" customHeight="1">
      <c r="B28" s="372"/>
      <c r="C28" s="373"/>
      <c r="D28" s="373"/>
      <c r="E28" s="373"/>
      <c r="F28" s="373"/>
      <c r="G28" s="373"/>
      <c r="H28" s="373"/>
      <c r="I28" s="373"/>
      <c r="J28" s="373"/>
      <c r="K28" s="374"/>
    </row>
    <row r="30" spans="2:11">
      <c r="B30" s="353" t="s">
        <v>20</v>
      </c>
      <c r="C30" s="353"/>
      <c r="D30" s="353"/>
      <c r="E30" s="353"/>
      <c r="F30" s="353"/>
      <c r="G30" s="353"/>
      <c r="H30" s="353"/>
      <c r="I30" s="353"/>
      <c r="J30" s="353"/>
      <c r="K30" s="353"/>
    </row>
    <row r="32" spans="2:11">
      <c r="B32" s="4" t="s">
        <v>21</v>
      </c>
    </row>
    <row r="33" spans="2:13" ht="20.100000000000001" customHeight="1">
      <c r="B33" s="366" t="s">
        <v>22</v>
      </c>
      <c r="C33" s="367"/>
      <c r="D33" s="367"/>
      <c r="E33" s="367"/>
      <c r="F33" s="367"/>
      <c r="G33" s="367"/>
      <c r="H33" s="367"/>
      <c r="I33" s="367"/>
      <c r="J33" s="367"/>
      <c r="K33" s="368"/>
    </row>
    <row r="34" spans="2:13" ht="20.100000000000001" customHeight="1">
      <c r="B34" s="361" t="s">
        <v>136</v>
      </c>
      <c r="C34" s="362"/>
      <c r="D34" s="362"/>
      <c r="E34" s="363"/>
      <c r="F34" s="373"/>
      <c r="G34" s="373"/>
      <c r="H34" s="373"/>
      <c r="I34" s="373"/>
      <c r="J34" s="373"/>
      <c r="K34" s="374"/>
    </row>
    <row r="35" spans="2:13" ht="20.100000000000001" customHeight="1">
      <c r="B35" s="361" t="s">
        <v>138</v>
      </c>
      <c r="C35" s="362"/>
      <c r="D35" s="362"/>
      <c r="E35" s="363"/>
      <c r="F35" s="93">
        <v>0</v>
      </c>
      <c r="G35" s="364"/>
      <c r="H35" s="364"/>
      <c r="I35" s="364"/>
      <c r="J35" s="364"/>
      <c r="K35" s="365"/>
    </row>
    <row r="36" spans="2:13" ht="20.100000000000001" customHeight="1">
      <c r="B36" s="361" t="s">
        <v>139</v>
      </c>
      <c r="C36" s="362"/>
      <c r="D36" s="362"/>
      <c r="E36" s="363"/>
      <c r="F36" s="93">
        <v>0</v>
      </c>
      <c r="G36" s="364"/>
      <c r="H36" s="364"/>
      <c r="I36" s="364"/>
      <c r="J36" s="364"/>
      <c r="K36" s="365"/>
    </row>
    <row r="37" spans="2:13" ht="20.100000000000001" customHeight="1">
      <c r="B37" s="366" t="s">
        <v>17</v>
      </c>
      <c r="C37" s="367"/>
      <c r="D37" s="367"/>
      <c r="E37" s="367"/>
      <c r="F37" s="367"/>
      <c r="G37" s="367"/>
      <c r="H37" s="367"/>
      <c r="I37" s="367"/>
      <c r="J37" s="367"/>
      <c r="K37" s="368"/>
    </row>
    <row r="38" spans="2:13" ht="44.25" customHeight="1">
      <c r="B38" s="526"/>
      <c r="C38" s="527"/>
      <c r="D38" s="527"/>
      <c r="E38" s="527"/>
      <c r="F38" s="527"/>
      <c r="G38" s="527"/>
      <c r="H38" s="527"/>
      <c r="I38" s="527"/>
      <c r="J38" s="527"/>
      <c r="K38" s="528"/>
    </row>
    <row r="39" spans="2:13" ht="16.5" customHeight="1"/>
    <row r="40" spans="2:13" ht="13.5" customHeight="1">
      <c r="B40" s="4" t="s">
        <v>130</v>
      </c>
      <c r="D40" s="93">
        <v>0</v>
      </c>
    </row>
    <row r="41" spans="2:13" ht="16.5" customHeight="1">
      <c r="B41" s="523" t="s">
        <v>179</v>
      </c>
      <c r="C41" s="524"/>
      <c r="D41" s="524"/>
      <c r="E41" s="524"/>
      <c r="F41" s="524"/>
      <c r="G41" s="524"/>
      <c r="H41" s="524"/>
      <c r="I41" s="524"/>
      <c r="J41" s="524"/>
      <c r="K41" s="525"/>
    </row>
    <row r="42" spans="2:13" ht="16.5" customHeight="1"/>
    <row r="43" spans="2:13" ht="13.5" customHeight="1"/>
    <row r="44" spans="2:13" ht="16.5" customHeight="1">
      <c r="B44" s="353" t="s">
        <v>26</v>
      </c>
      <c r="C44" s="353"/>
      <c r="D44" s="353"/>
      <c r="E44" s="353"/>
      <c r="F44" s="353"/>
      <c r="G44" s="353"/>
      <c r="H44" s="353"/>
      <c r="I44" s="353"/>
      <c r="J44" s="353"/>
      <c r="K44" s="353"/>
    </row>
    <row r="45" spans="2:13" ht="16.5" customHeight="1">
      <c r="B45" s="71" t="s">
        <v>188</v>
      </c>
      <c r="C45" s="358"/>
      <c r="D45" s="359"/>
      <c r="E45" s="360"/>
      <c r="F45" s="351"/>
      <c r="G45" s="351"/>
      <c r="H45" s="351"/>
      <c r="I45" s="351"/>
      <c r="J45" s="351"/>
      <c r="K45" s="352"/>
      <c r="M45" s="36">
        <f>E45</f>
        <v>0</v>
      </c>
    </row>
    <row r="46" spans="2:13" ht="16.5" customHeight="1">
      <c r="B46" s="71"/>
      <c r="C46" s="358"/>
      <c r="D46" s="359"/>
      <c r="E46" s="360"/>
      <c r="F46" s="351"/>
      <c r="G46" s="351"/>
      <c r="H46" s="351"/>
      <c r="I46" s="351"/>
      <c r="J46" s="351"/>
      <c r="K46" s="352"/>
      <c r="M46" s="36">
        <f>E46</f>
        <v>0</v>
      </c>
    </row>
    <row r="47" spans="2:13" ht="16.5" customHeight="1">
      <c r="B47" s="350" t="s">
        <v>251</v>
      </c>
      <c r="C47" s="351"/>
      <c r="D47" s="351"/>
      <c r="E47" s="351"/>
      <c r="F47" s="351"/>
      <c r="G47" s="351"/>
      <c r="H47" s="351"/>
      <c r="I47" s="351"/>
      <c r="J47" s="351"/>
      <c r="K47" s="352"/>
    </row>
    <row r="48" spans="2:13" ht="16.5" customHeight="1"/>
    <row r="49" spans="2:11" ht="16.5" customHeight="1">
      <c r="B49" s="353" t="s">
        <v>27</v>
      </c>
      <c r="C49" s="353"/>
      <c r="D49" s="353"/>
      <c r="E49" s="353"/>
      <c r="F49" s="353"/>
      <c r="G49" s="353"/>
      <c r="H49" s="353"/>
      <c r="I49" s="353"/>
      <c r="J49" s="353"/>
      <c r="K49" s="353"/>
    </row>
    <row r="50" spans="2:11" ht="16.5" customHeight="1">
      <c r="B50" s="56" t="s">
        <v>28</v>
      </c>
      <c r="C50" s="354" t="s">
        <v>29</v>
      </c>
      <c r="D50" s="354"/>
      <c r="E50" s="354" t="s">
        <v>30</v>
      </c>
      <c r="F50" s="354"/>
      <c r="G50" s="354" t="s">
        <v>31</v>
      </c>
      <c r="H50" s="354"/>
      <c r="I50" s="56" t="s">
        <v>32</v>
      </c>
      <c r="J50" s="56" t="s">
        <v>33</v>
      </c>
      <c r="K50" s="56" t="s">
        <v>34</v>
      </c>
    </row>
    <row r="51" spans="2:11" ht="16.5" customHeight="1">
      <c r="B51" s="58"/>
      <c r="C51" s="322"/>
      <c r="D51" s="322"/>
      <c r="E51" s="521"/>
      <c r="F51" s="521"/>
      <c r="G51" s="522"/>
      <c r="H51" s="522"/>
      <c r="I51" s="14"/>
      <c r="J51" s="14"/>
      <c r="K51" s="14"/>
    </row>
    <row r="52" spans="2:11" ht="16.5" customHeight="1">
      <c r="B52" s="58"/>
      <c r="C52" s="322"/>
      <c r="D52" s="322"/>
      <c r="E52" s="521"/>
      <c r="F52" s="521"/>
      <c r="G52" s="522"/>
      <c r="H52" s="522"/>
      <c r="I52" s="14"/>
      <c r="J52" s="14"/>
      <c r="K52" s="14"/>
    </row>
    <row r="53" spans="2:11" ht="16.5" customHeight="1">
      <c r="B53" s="347"/>
      <c r="C53" s="348"/>
      <c r="D53" s="348"/>
      <c r="E53" s="348"/>
      <c r="F53" s="348"/>
      <c r="G53" s="348"/>
      <c r="H53" s="348"/>
      <c r="I53" s="348"/>
      <c r="J53" s="348"/>
      <c r="K53" s="349"/>
    </row>
    <row r="54" spans="2:11" ht="16.5" customHeight="1"/>
    <row r="55" spans="2:11" ht="16.5" customHeight="1">
      <c r="B55" s="326" t="s">
        <v>35</v>
      </c>
      <c r="C55" s="326"/>
      <c r="D55" s="326"/>
      <c r="E55" s="326"/>
      <c r="F55" s="326"/>
      <c r="G55" s="326"/>
      <c r="H55" s="326"/>
      <c r="I55" s="326"/>
      <c r="J55" s="326"/>
      <c r="K55" s="326"/>
    </row>
    <row r="56" spans="2:11" ht="16.5" customHeight="1">
      <c r="B56" s="337" t="s">
        <v>36</v>
      </c>
      <c r="C56" s="337"/>
      <c r="D56" s="338" t="s">
        <v>37</v>
      </c>
      <c r="E56" s="339"/>
      <c r="F56" s="327" t="s">
        <v>38</v>
      </c>
      <c r="G56" s="329"/>
      <c r="H56" s="327" t="s">
        <v>39</v>
      </c>
      <c r="I56" s="329"/>
      <c r="J56" s="327" t="s">
        <v>34</v>
      </c>
      <c r="K56" s="329"/>
    </row>
    <row r="57" spans="2:11" ht="16.5" customHeight="1">
      <c r="B57" s="330" t="str">
        <f>IF(Product_Name="", "", Product_Name)</f>
        <v/>
      </c>
      <c r="C57" s="331"/>
      <c r="D57" s="332" t="str">
        <f>IF(Model_Name="", "", Model_Name)</f>
        <v/>
      </c>
      <c r="E57" s="332"/>
      <c r="F57" s="330" t="s">
        <v>41</v>
      </c>
      <c r="G57" s="333"/>
      <c r="H57" s="334"/>
      <c r="I57" s="334"/>
      <c r="J57" s="330" t="s">
        <v>40</v>
      </c>
      <c r="K57" s="333"/>
    </row>
    <row r="58" spans="2:11" ht="16.5" customHeight="1">
      <c r="B58" s="319"/>
      <c r="C58" s="340"/>
      <c r="D58" s="341"/>
      <c r="E58" s="342"/>
      <c r="F58" s="319"/>
      <c r="G58" s="340"/>
      <c r="H58" s="343"/>
      <c r="I58" s="344"/>
      <c r="J58" s="319"/>
      <c r="K58" s="340"/>
    </row>
    <row r="59" spans="2:11" ht="16.5" customHeight="1"/>
    <row r="60" spans="2:11" ht="16.5" customHeight="1">
      <c r="B60" s="326" t="s">
        <v>140</v>
      </c>
      <c r="C60" s="326"/>
      <c r="D60" s="326"/>
      <c r="E60" s="326"/>
      <c r="F60" s="326"/>
      <c r="G60" s="326"/>
      <c r="H60" s="326"/>
      <c r="I60" s="326"/>
      <c r="J60" s="326"/>
      <c r="K60" s="326"/>
    </row>
    <row r="61" spans="2:11" ht="16.5" customHeight="1">
      <c r="B61" s="337" t="s">
        <v>36</v>
      </c>
      <c r="C61" s="337"/>
      <c r="D61" s="338" t="s">
        <v>37</v>
      </c>
      <c r="E61" s="339"/>
      <c r="F61" s="327" t="s">
        <v>38</v>
      </c>
      <c r="G61" s="329"/>
      <c r="H61" s="327" t="s">
        <v>39</v>
      </c>
      <c r="I61" s="329"/>
      <c r="J61" s="327" t="s">
        <v>34</v>
      </c>
      <c r="K61" s="329"/>
    </row>
    <row r="62" spans="2:11" ht="16.5" customHeight="1">
      <c r="B62" s="330" t="str">
        <f>IF(Product_Name="", "", Product_Name)</f>
        <v/>
      </c>
      <c r="C62" s="331"/>
      <c r="D62" s="332" t="str">
        <f>IF(Model_Name="", "", Model_Name)</f>
        <v/>
      </c>
      <c r="E62" s="332"/>
      <c r="F62" s="330" t="s">
        <v>41</v>
      </c>
      <c r="G62" s="333"/>
      <c r="H62" s="334"/>
      <c r="I62" s="334"/>
      <c r="J62" s="330" t="s">
        <v>40</v>
      </c>
      <c r="K62" s="333"/>
    </row>
    <row r="63" spans="2:11" ht="16.5" customHeight="1">
      <c r="B63" s="319"/>
      <c r="C63" s="320"/>
      <c r="D63" s="335"/>
      <c r="E63" s="336"/>
      <c r="F63" s="335"/>
      <c r="G63" s="336"/>
      <c r="H63" s="335"/>
      <c r="I63" s="336"/>
      <c r="J63" s="335"/>
      <c r="K63" s="336"/>
    </row>
    <row r="64" spans="2:11" ht="16.5" customHeight="1">
      <c r="B64" s="325"/>
      <c r="C64" s="325"/>
      <c r="D64" s="325"/>
      <c r="E64" s="325"/>
      <c r="F64" s="325"/>
      <c r="G64" s="325"/>
      <c r="H64" s="325"/>
      <c r="I64" s="325"/>
      <c r="J64" s="325"/>
      <c r="K64" s="325"/>
    </row>
    <row r="65" spans="2:11" ht="16.5" customHeight="1">
      <c r="B65" s="326" t="s">
        <v>42</v>
      </c>
      <c r="C65" s="326"/>
      <c r="D65" s="326"/>
      <c r="E65" s="326"/>
      <c r="F65" s="326"/>
      <c r="G65" s="326"/>
      <c r="H65" s="326"/>
      <c r="I65" s="326"/>
      <c r="J65" s="326"/>
      <c r="K65" s="326"/>
    </row>
    <row r="66" spans="2:11" ht="16.5" customHeight="1">
      <c r="B66" s="327" t="s">
        <v>43</v>
      </c>
      <c r="C66" s="328"/>
      <c r="D66" s="328"/>
      <c r="E66" s="329"/>
      <c r="F66" s="327" t="s">
        <v>44</v>
      </c>
      <c r="G66" s="328"/>
      <c r="H66" s="328"/>
      <c r="I66" s="329"/>
      <c r="J66" s="327" t="s">
        <v>45</v>
      </c>
      <c r="K66" s="329"/>
    </row>
    <row r="67" spans="2:11" ht="16.5" customHeight="1">
      <c r="B67" s="327" t="s">
        <v>46</v>
      </c>
      <c r="C67" s="329"/>
      <c r="D67" s="327" t="s">
        <v>47</v>
      </c>
      <c r="E67" s="329"/>
      <c r="F67" s="327" t="s">
        <v>46</v>
      </c>
      <c r="G67" s="329"/>
      <c r="H67" s="327" t="s">
        <v>47</v>
      </c>
      <c r="I67" s="329"/>
      <c r="J67" s="57" t="s">
        <v>48</v>
      </c>
      <c r="K67" s="57" t="s">
        <v>49</v>
      </c>
    </row>
    <row r="68" spans="2:11" ht="16.5" customHeight="1">
      <c r="B68" s="322"/>
      <c r="C68" s="322"/>
      <c r="D68" s="323"/>
      <c r="E68" s="324"/>
      <c r="F68" s="322"/>
      <c r="G68" s="322"/>
      <c r="H68" s="323"/>
      <c r="I68" s="324"/>
      <c r="J68" s="16"/>
      <c r="K68" s="17"/>
    </row>
    <row r="69" spans="2:11" ht="16.5" customHeight="1">
      <c r="B69" s="319"/>
      <c r="C69" s="320"/>
      <c r="D69" s="321"/>
      <c r="E69" s="321"/>
      <c r="F69" s="322"/>
      <c r="G69" s="322"/>
      <c r="H69" s="323"/>
      <c r="I69" s="324"/>
      <c r="J69" s="16"/>
      <c r="K69" s="17"/>
    </row>
    <row r="71" spans="2:11" ht="13.5" customHeight="1" thickBot="1"/>
    <row r="72" spans="2:11" ht="44.25" customHeight="1" thickBot="1">
      <c r="B72" s="446" t="s">
        <v>147</v>
      </c>
      <c r="C72" s="447"/>
      <c r="D72" s="447"/>
      <c r="E72" s="447"/>
      <c r="F72" s="447"/>
      <c r="G72" s="447"/>
      <c r="H72" s="447"/>
      <c r="I72" s="447"/>
      <c r="J72" s="447"/>
      <c r="K72" s="448"/>
    </row>
    <row r="73" spans="2:11" ht="9.9499999999999993" customHeight="1"/>
    <row r="74" spans="2:11" ht="16.5" customHeight="1">
      <c r="B74" s="5" t="s">
        <v>129</v>
      </c>
      <c r="C74" s="317"/>
      <c r="D74" s="318"/>
      <c r="E74" s="318"/>
      <c r="F74" s="318"/>
      <c r="G74" s="5"/>
      <c r="H74" s="243"/>
      <c r="I74" s="244"/>
      <c r="J74" s="244"/>
      <c r="K74" s="245"/>
    </row>
    <row r="76" spans="2:11" ht="16.5" customHeight="1">
      <c r="B76" s="5" t="s">
        <v>128</v>
      </c>
      <c r="C76" s="455" t="s">
        <v>122</v>
      </c>
      <c r="D76" s="455"/>
      <c r="E76" s="455" t="s">
        <v>121</v>
      </c>
      <c r="F76" s="455"/>
      <c r="G76" s="5" t="s">
        <v>123</v>
      </c>
      <c r="H76" s="5" t="s">
        <v>124</v>
      </c>
      <c r="I76" s="5" t="s">
        <v>125</v>
      </c>
      <c r="J76" s="5" t="s">
        <v>126</v>
      </c>
      <c r="K76" s="5" t="s">
        <v>127</v>
      </c>
    </row>
    <row r="77" spans="2:11" ht="16.5" customHeight="1">
      <c r="B77" s="59">
        <v>1</v>
      </c>
      <c r="C77" s="471"/>
      <c r="D77" s="471"/>
      <c r="E77" s="508"/>
      <c r="F77" s="509"/>
      <c r="G77" s="117"/>
      <c r="H77" s="117"/>
      <c r="I77" s="61"/>
      <c r="J77" s="62"/>
      <c r="K77" s="63"/>
    </row>
    <row r="79" spans="2:11" ht="16.5" customHeight="1">
      <c r="B79" s="248" t="s">
        <v>50</v>
      </c>
      <c r="C79" s="259"/>
      <c r="D79" s="248" t="s">
        <v>5</v>
      </c>
      <c r="E79" s="259"/>
      <c r="F79" s="136" t="s">
        <v>51</v>
      </c>
      <c r="G79" s="136" t="s">
        <v>52</v>
      </c>
      <c r="H79" s="5" t="s">
        <v>815</v>
      </c>
      <c r="I79" s="5" t="s">
        <v>53</v>
      </c>
      <c r="J79" s="5" t="s">
        <v>325</v>
      </c>
      <c r="K79" s="5" t="s">
        <v>54</v>
      </c>
    </row>
    <row r="80" spans="2:11" ht="16.5" customHeight="1">
      <c r="B80" s="246"/>
      <c r="C80" s="247"/>
      <c r="D80" s="246"/>
      <c r="E80" s="247"/>
      <c r="F80" s="169"/>
      <c r="G80" s="64"/>
      <c r="H80" s="92"/>
      <c r="I80" s="92"/>
      <c r="J80" s="17"/>
      <c r="K80" s="177">
        <v>0</v>
      </c>
    </row>
    <row r="81" spans="2:14" ht="16.5" customHeight="1">
      <c r="B81" s="246"/>
      <c r="C81" s="247"/>
      <c r="D81" s="246"/>
      <c r="E81" s="247"/>
      <c r="F81" s="169"/>
      <c r="G81" s="64"/>
      <c r="H81" s="92"/>
      <c r="I81" s="92"/>
      <c r="J81" s="17"/>
      <c r="K81" s="177">
        <v>0</v>
      </c>
    </row>
    <row r="82" spans="2:14" ht="9.9499999999999993" customHeight="1"/>
    <row r="83" spans="2:14" ht="16.5" customHeight="1">
      <c r="B83" s="353" t="s">
        <v>55</v>
      </c>
      <c r="C83" s="353"/>
      <c r="D83" s="20"/>
      <c r="E83" s="20"/>
      <c r="F83" s="21"/>
    </row>
    <row r="84" spans="2:14" ht="16.5" customHeight="1">
      <c r="B84" s="72"/>
      <c r="C84" s="519"/>
      <c r="D84" s="520"/>
      <c r="E84" s="520"/>
      <c r="F84" s="520"/>
      <c r="G84" s="520"/>
      <c r="H84" s="520"/>
      <c r="I84" s="520"/>
      <c r="J84" s="520"/>
      <c r="K84" s="520"/>
      <c r="N84" s="44">
        <f>C84</f>
        <v>0</v>
      </c>
    </row>
    <row r="85" spans="2:14" ht="9.9499999999999993" customHeight="1"/>
    <row r="86" spans="2:14" ht="13.5" customHeight="1" thickBot="1"/>
    <row r="87" spans="2:14" ht="44.25" customHeight="1" thickBot="1">
      <c r="B87" s="461" t="s">
        <v>148</v>
      </c>
      <c r="C87" s="447"/>
      <c r="D87" s="447"/>
      <c r="E87" s="447"/>
      <c r="F87" s="447"/>
      <c r="G87" s="447"/>
      <c r="H87" s="447"/>
      <c r="I87" s="447"/>
      <c r="J87" s="447"/>
      <c r="K87" s="448"/>
    </row>
    <row r="88" spans="2:14" ht="9.9499999999999993" customHeight="1"/>
    <row r="89" spans="2:14" ht="16.5" customHeight="1">
      <c r="B89" s="5" t="s">
        <v>129</v>
      </c>
      <c r="C89" s="317"/>
      <c r="D89" s="318"/>
      <c r="E89" s="318"/>
      <c r="F89" s="318"/>
      <c r="G89" s="5"/>
      <c r="H89" s="243"/>
      <c r="I89" s="244"/>
      <c r="J89" s="244"/>
      <c r="K89" s="245"/>
    </row>
    <row r="91" spans="2:14" ht="16.5" customHeight="1">
      <c r="B91" s="5" t="s">
        <v>128</v>
      </c>
      <c r="C91" s="455" t="s">
        <v>122</v>
      </c>
      <c r="D91" s="455"/>
      <c r="E91" s="455" t="s">
        <v>121</v>
      </c>
      <c r="F91" s="455"/>
      <c r="G91" s="5" t="s">
        <v>123</v>
      </c>
      <c r="H91" s="5" t="s">
        <v>124</v>
      </c>
      <c r="I91" s="5" t="s">
        <v>125</v>
      </c>
      <c r="J91" s="5" t="s">
        <v>126</v>
      </c>
      <c r="K91" s="5" t="s">
        <v>127</v>
      </c>
    </row>
    <row r="92" spans="2:14" ht="16.5" customHeight="1">
      <c r="B92" s="59">
        <v>1</v>
      </c>
      <c r="C92" s="471"/>
      <c r="D92" s="471"/>
      <c r="E92" s="508"/>
      <c r="F92" s="509"/>
      <c r="G92" s="117"/>
      <c r="H92" s="117"/>
      <c r="I92" s="61"/>
      <c r="J92" s="62"/>
      <c r="K92" s="63"/>
    </row>
    <row r="94" spans="2:14" ht="16.5" customHeight="1">
      <c r="B94" s="248" t="s">
        <v>50</v>
      </c>
      <c r="C94" s="259"/>
      <c r="D94" s="248" t="s">
        <v>5</v>
      </c>
      <c r="E94" s="259"/>
      <c r="F94" s="136" t="s">
        <v>51</v>
      </c>
      <c r="G94" s="136" t="s">
        <v>52</v>
      </c>
      <c r="H94" s="5" t="s">
        <v>815</v>
      </c>
      <c r="I94" s="5" t="s">
        <v>53</v>
      </c>
      <c r="J94" s="5" t="s">
        <v>325</v>
      </c>
      <c r="K94" s="5" t="s">
        <v>54</v>
      </c>
    </row>
    <row r="95" spans="2:14" ht="16.5" customHeight="1">
      <c r="B95" s="246"/>
      <c r="C95" s="247"/>
      <c r="D95" s="246"/>
      <c r="E95" s="247"/>
      <c r="F95" s="169"/>
      <c r="G95" s="64"/>
      <c r="H95" s="92"/>
      <c r="I95" s="92"/>
      <c r="J95" s="17"/>
      <c r="K95" s="177">
        <v>0</v>
      </c>
    </row>
    <row r="96" spans="2:14" ht="16.5" customHeight="1">
      <c r="B96" s="246"/>
      <c r="C96" s="247"/>
      <c r="D96" s="246"/>
      <c r="E96" s="247"/>
      <c r="F96" s="169"/>
      <c r="G96" s="64"/>
      <c r="H96" s="92"/>
      <c r="I96" s="92"/>
      <c r="J96" s="17"/>
      <c r="K96" s="177">
        <v>0</v>
      </c>
    </row>
    <row r="97" spans="2:11">
      <c r="I97" s="38"/>
    </row>
    <row r="98" spans="2:11" ht="16.5" customHeight="1">
      <c r="B98" s="353" t="s">
        <v>55</v>
      </c>
      <c r="C98" s="353"/>
      <c r="D98" s="20"/>
      <c r="E98" s="20"/>
      <c r="F98" s="21"/>
    </row>
    <row r="99" spans="2:11" ht="16.5" customHeight="1">
      <c r="B99" s="72"/>
      <c r="C99" s="519"/>
      <c r="D99" s="520"/>
      <c r="E99" s="520"/>
      <c r="F99" s="520"/>
      <c r="G99" s="520"/>
      <c r="H99" s="520"/>
      <c r="I99" s="520"/>
      <c r="J99" s="520"/>
      <c r="K99" s="520"/>
    </row>
    <row r="100" spans="2:11" ht="9.9499999999999993" customHeight="1"/>
    <row r="101" spans="2:11" ht="13.5" customHeight="1" thickBot="1"/>
    <row r="102" spans="2:11" ht="44.25" customHeight="1" thickBot="1">
      <c r="B102" s="461" t="s">
        <v>151</v>
      </c>
      <c r="C102" s="447"/>
      <c r="D102" s="447"/>
      <c r="E102" s="447"/>
      <c r="F102" s="447"/>
      <c r="G102" s="447"/>
      <c r="H102" s="447"/>
      <c r="I102" s="447"/>
      <c r="J102" s="447"/>
      <c r="K102" s="448"/>
    </row>
    <row r="103" spans="2:11" ht="9.9499999999999993" customHeight="1"/>
    <row r="104" spans="2:11" ht="16.5" customHeight="1">
      <c r="B104" s="5" t="s">
        <v>129</v>
      </c>
      <c r="C104" s="317"/>
      <c r="D104" s="318"/>
      <c r="E104" s="318"/>
      <c r="F104" s="318"/>
      <c r="G104" s="5"/>
      <c r="H104" s="243"/>
      <c r="I104" s="244"/>
      <c r="J104" s="244"/>
      <c r="K104" s="245"/>
    </row>
    <row r="106" spans="2:11" ht="16.5" customHeight="1">
      <c r="B106" s="5" t="s">
        <v>128</v>
      </c>
      <c r="C106" s="455" t="s">
        <v>122</v>
      </c>
      <c r="D106" s="455"/>
      <c r="E106" s="455" t="s">
        <v>121</v>
      </c>
      <c r="F106" s="455"/>
      <c r="G106" s="5" t="s">
        <v>123</v>
      </c>
      <c r="H106" s="5" t="s">
        <v>124</v>
      </c>
      <c r="I106" s="5" t="s">
        <v>125</v>
      </c>
      <c r="J106" s="5" t="s">
        <v>126</v>
      </c>
      <c r="K106" s="5" t="s">
        <v>127</v>
      </c>
    </row>
    <row r="107" spans="2:11" ht="16.5" customHeight="1">
      <c r="B107" s="59">
        <v>1</v>
      </c>
      <c r="C107" s="471"/>
      <c r="D107" s="471"/>
      <c r="E107" s="508"/>
      <c r="F107" s="509"/>
      <c r="G107" s="117"/>
      <c r="H107" s="117"/>
      <c r="I107" s="61"/>
      <c r="J107" s="62"/>
      <c r="K107" s="63"/>
    </row>
    <row r="109" spans="2:11" ht="16.5" customHeight="1">
      <c r="B109" s="248" t="s">
        <v>50</v>
      </c>
      <c r="C109" s="259"/>
      <c r="D109" s="248" t="s">
        <v>5</v>
      </c>
      <c r="E109" s="259"/>
      <c r="F109" s="136" t="s">
        <v>51</v>
      </c>
      <c r="G109" s="136" t="s">
        <v>52</v>
      </c>
      <c r="H109" s="5" t="s">
        <v>815</v>
      </c>
      <c r="I109" s="5" t="s">
        <v>53</v>
      </c>
      <c r="J109" s="5" t="s">
        <v>325</v>
      </c>
      <c r="K109" s="5" t="s">
        <v>54</v>
      </c>
    </row>
    <row r="110" spans="2:11" ht="16.5" customHeight="1">
      <c r="B110" s="246"/>
      <c r="C110" s="247"/>
      <c r="D110" s="246"/>
      <c r="E110" s="247"/>
      <c r="F110" s="169"/>
      <c r="G110" s="64"/>
      <c r="H110" s="92"/>
      <c r="I110" s="92"/>
      <c r="J110" s="17"/>
      <c r="K110" s="177">
        <v>0</v>
      </c>
    </row>
    <row r="111" spans="2:11" ht="16.5" customHeight="1">
      <c r="B111" s="246"/>
      <c r="C111" s="247"/>
      <c r="D111" s="246"/>
      <c r="E111" s="247"/>
      <c r="F111" s="169"/>
      <c r="G111" s="64"/>
      <c r="H111" s="92"/>
      <c r="I111" s="92"/>
      <c r="J111" s="17"/>
      <c r="K111" s="177">
        <v>0</v>
      </c>
    </row>
    <row r="112" spans="2:11" ht="16.5" customHeight="1">
      <c r="B112" s="37"/>
      <c r="C112" s="37"/>
      <c r="D112" s="37"/>
      <c r="E112" s="37"/>
      <c r="F112" s="37"/>
      <c r="G112" s="37"/>
      <c r="H112" s="37"/>
      <c r="I112" s="37"/>
      <c r="J112" s="37"/>
      <c r="K112" s="37"/>
    </row>
    <row r="113" spans="2:11" ht="16.5" customHeight="1">
      <c r="B113" s="353" t="s">
        <v>55</v>
      </c>
      <c r="C113" s="353"/>
      <c r="D113" s="20"/>
      <c r="E113" s="20"/>
      <c r="F113" s="21"/>
    </row>
    <row r="114" spans="2:11" ht="16.5" customHeight="1">
      <c r="B114" s="72"/>
      <c r="C114" s="519"/>
      <c r="D114" s="520"/>
      <c r="E114" s="520"/>
      <c r="F114" s="520"/>
      <c r="G114" s="520"/>
      <c r="H114" s="520"/>
      <c r="I114" s="520"/>
      <c r="J114" s="520"/>
      <c r="K114" s="520"/>
    </row>
    <row r="115" spans="2:11" ht="13.5" customHeight="1"/>
    <row r="116" spans="2:11" ht="13.5" customHeight="1" thickBot="1"/>
    <row r="117" spans="2:11" ht="44.25" customHeight="1" thickBot="1">
      <c r="B117" s="461" t="s">
        <v>152</v>
      </c>
      <c r="C117" s="447"/>
      <c r="D117" s="447"/>
      <c r="E117" s="447"/>
      <c r="F117" s="447"/>
      <c r="G117" s="447"/>
      <c r="H117" s="447"/>
      <c r="I117" s="447"/>
      <c r="J117" s="447"/>
      <c r="K117" s="448"/>
    </row>
    <row r="118" spans="2:11" ht="9.9499999999999993" customHeight="1"/>
    <row r="119" spans="2:11" ht="16.5" customHeight="1">
      <c r="B119" s="5" t="s">
        <v>129</v>
      </c>
      <c r="C119" s="317"/>
      <c r="D119" s="318"/>
      <c r="E119" s="318"/>
      <c r="F119" s="318"/>
      <c r="G119" s="5"/>
      <c r="H119" s="243"/>
      <c r="I119" s="244"/>
      <c r="J119" s="244"/>
      <c r="K119" s="245"/>
    </row>
    <row r="121" spans="2:11" ht="16.5" customHeight="1">
      <c r="B121" s="5" t="s">
        <v>128</v>
      </c>
      <c r="C121" s="455" t="s">
        <v>122</v>
      </c>
      <c r="D121" s="455"/>
      <c r="E121" s="455" t="s">
        <v>121</v>
      </c>
      <c r="F121" s="455"/>
      <c r="G121" s="5" t="s">
        <v>123</v>
      </c>
      <c r="H121" s="5" t="s">
        <v>124</v>
      </c>
      <c r="I121" s="5" t="s">
        <v>125</v>
      </c>
      <c r="J121" s="5" t="s">
        <v>126</v>
      </c>
      <c r="K121" s="5" t="s">
        <v>127</v>
      </c>
    </row>
    <row r="122" spans="2:11" ht="16.5" customHeight="1">
      <c r="B122" s="59">
        <v>1</v>
      </c>
      <c r="C122" s="471"/>
      <c r="D122" s="471"/>
      <c r="E122" s="508"/>
      <c r="F122" s="509"/>
      <c r="G122" s="117"/>
      <c r="H122" s="117"/>
      <c r="I122" s="61"/>
      <c r="J122" s="62"/>
      <c r="K122" s="63"/>
    </row>
    <row r="124" spans="2:11" ht="16.5" customHeight="1">
      <c r="B124" s="248" t="s">
        <v>50</v>
      </c>
      <c r="C124" s="259"/>
      <c r="D124" s="248" t="s">
        <v>5</v>
      </c>
      <c r="E124" s="259"/>
      <c r="F124" s="136" t="s">
        <v>51</v>
      </c>
      <c r="G124" s="136" t="s">
        <v>52</v>
      </c>
      <c r="H124" s="5" t="s">
        <v>815</v>
      </c>
      <c r="I124" s="5" t="s">
        <v>53</v>
      </c>
      <c r="J124" s="5" t="s">
        <v>325</v>
      </c>
      <c r="K124" s="5" t="s">
        <v>54</v>
      </c>
    </row>
    <row r="125" spans="2:11" ht="16.5" customHeight="1">
      <c r="B125" s="246"/>
      <c r="C125" s="247"/>
      <c r="D125" s="246"/>
      <c r="E125" s="247"/>
      <c r="F125" s="169"/>
      <c r="G125" s="64"/>
      <c r="H125" s="92"/>
      <c r="I125" s="92"/>
      <c r="J125" s="17"/>
      <c r="K125" s="177">
        <v>0</v>
      </c>
    </row>
    <row r="126" spans="2:11" ht="16.5" customHeight="1">
      <c r="B126" s="246"/>
      <c r="C126" s="247"/>
      <c r="D126" s="246"/>
      <c r="E126" s="247"/>
      <c r="F126" s="169"/>
      <c r="G126" s="64"/>
      <c r="H126" s="92"/>
      <c r="I126" s="92"/>
      <c r="J126" s="17"/>
      <c r="K126" s="177">
        <v>0</v>
      </c>
    </row>
    <row r="128" spans="2:11" ht="16.5" customHeight="1">
      <c r="B128" s="353" t="s">
        <v>55</v>
      </c>
      <c r="C128" s="353"/>
      <c r="D128" s="20"/>
      <c r="E128" s="20"/>
      <c r="F128" s="21"/>
    </row>
    <row r="129" spans="2:11" ht="16.5" customHeight="1">
      <c r="B129" s="72"/>
      <c r="C129" s="519"/>
      <c r="D129" s="520"/>
      <c r="E129" s="520"/>
      <c r="F129" s="520"/>
      <c r="G129" s="520"/>
      <c r="H129" s="520"/>
      <c r="I129" s="520"/>
      <c r="J129" s="520"/>
      <c r="K129" s="520"/>
    </row>
    <row r="130" spans="2:11" ht="9.9499999999999993" customHeight="1"/>
    <row r="131" spans="2:11" ht="13.5" customHeight="1" thickBot="1"/>
    <row r="132" spans="2:11" ht="44.25" customHeight="1" thickBot="1">
      <c r="B132" s="462" t="s">
        <v>56</v>
      </c>
      <c r="C132" s="463"/>
      <c r="D132" s="463"/>
      <c r="E132" s="463"/>
      <c r="F132" s="463"/>
      <c r="G132" s="463"/>
      <c r="H132" s="463"/>
      <c r="I132" s="463"/>
      <c r="J132" s="463"/>
      <c r="K132" s="464"/>
    </row>
    <row r="133" spans="2:11" ht="9.9499999999999993" customHeight="1"/>
    <row r="134" spans="2:11" ht="16.5" customHeight="1">
      <c r="B134" s="5" t="s">
        <v>129</v>
      </c>
      <c r="C134" s="317"/>
      <c r="D134" s="318"/>
      <c r="E134" s="318"/>
      <c r="F134" s="318"/>
      <c r="G134" s="5"/>
      <c r="H134" s="243"/>
      <c r="I134" s="244"/>
      <c r="J134" s="244"/>
      <c r="K134" s="245"/>
    </row>
    <row r="136" spans="2:11" ht="16.5" customHeight="1">
      <c r="B136" s="5" t="s">
        <v>128</v>
      </c>
      <c r="C136" s="455" t="s">
        <v>122</v>
      </c>
      <c r="D136" s="455"/>
      <c r="E136" s="455" t="s">
        <v>121</v>
      </c>
      <c r="F136" s="455"/>
      <c r="G136" s="5" t="s">
        <v>123</v>
      </c>
      <c r="H136" s="5" t="s">
        <v>124</v>
      </c>
      <c r="I136" s="5" t="s">
        <v>125</v>
      </c>
      <c r="J136" s="5" t="s">
        <v>126</v>
      </c>
      <c r="K136" s="5" t="s">
        <v>127</v>
      </c>
    </row>
    <row r="137" spans="2:11" ht="16.5" customHeight="1">
      <c r="B137" s="59">
        <v>1</v>
      </c>
      <c r="C137" s="471"/>
      <c r="D137" s="471"/>
      <c r="E137" s="508"/>
      <c r="F137" s="509"/>
      <c r="G137" s="117"/>
      <c r="H137" s="117"/>
      <c r="I137" s="61"/>
      <c r="J137" s="62"/>
      <c r="K137" s="63"/>
    </row>
    <row r="138" spans="2:11" ht="9.9499999999999993" customHeight="1"/>
    <row r="139" spans="2:11" ht="16.5" customHeight="1">
      <c r="B139" s="248" t="s">
        <v>50</v>
      </c>
      <c r="C139" s="259"/>
      <c r="D139" s="248" t="s">
        <v>5</v>
      </c>
      <c r="E139" s="259"/>
      <c r="F139" s="136" t="s">
        <v>51</v>
      </c>
      <c r="G139" s="136" t="s">
        <v>52</v>
      </c>
      <c r="H139" s="5" t="s">
        <v>815</v>
      </c>
      <c r="I139" s="5" t="s">
        <v>53</v>
      </c>
      <c r="J139" s="5" t="s">
        <v>325</v>
      </c>
      <c r="K139" s="5" t="s">
        <v>54</v>
      </c>
    </row>
    <row r="140" spans="2:11" ht="16.5" customHeight="1">
      <c r="B140" s="246"/>
      <c r="C140" s="247"/>
      <c r="D140" s="246"/>
      <c r="E140" s="247"/>
      <c r="F140" s="169"/>
      <c r="G140" s="64"/>
      <c r="H140" s="92"/>
      <c r="I140" s="92"/>
      <c r="J140" s="17"/>
      <c r="K140" s="177">
        <v>0</v>
      </c>
    </row>
    <row r="141" spans="2:11" ht="16.5" customHeight="1">
      <c r="B141" s="246"/>
      <c r="C141" s="247"/>
      <c r="D141" s="246"/>
      <c r="E141" s="247"/>
      <c r="F141" s="169"/>
      <c r="G141" s="64"/>
      <c r="H141" s="92"/>
      <c r="I141" s="92"/>
      <c r="J141" s="17"/>
      <c r="K141" s="177">
        <v>0</v>
      </c>
    </row>
    <row r="143" spans="2:11" ht="16.5" customHeight="1">
      <c r="B143" s="465" t="s">
        <v>57</v>
      </c>
      <c r="C143" s="466"/>
      <c r="D143" s="466"/>
      <c r="E143" s="466"/>
      <c r="F143" s="466"/>
      <c r="G143" s="466"/>
      <c r="H143" s="466"/>
      <c r="I143" s="466"/>
      <c r="J143" s="467"/>
      <c r="K143" s="39" t="s">
        <v>153</v>
      </c>
    </row>
    <row r="144" spans="2:11" ht="50.1" customHeight="1">
      <c r="B144" s="468" t="s">
        <v>372</v>
      </c>
      <c r="C144" s="469"/>
      <c r="D144" s="469"/>
      <c r="E144" s="469"/>
      <c r="F144" s="469"/>
      <c r="G144" s="469"/>
      <c r="H144" s="469"/>
      <c r="I144" s="469"/>
      <c r="J144" s="470"/>
      <c r="K144" s="48" t="s">
        <v>64</v>
      </c>
    </row>
    <row r="145" spans="2:11" ht="9.9499999999999993" customHeight="1"/>
    <row r="146" spans="2:11" ht="16.5" customHeight="1">
      <c r="B146" s="93">
        <v>0</v>
      </c>
      <c r="C146" s="24" t="s">
        <v>67</v>
      </c>
    </row>
    <row r="147" spans="2:11" ht="16.5" customHeight="1">
      <c r="B147" s="5" t="s">
        <v>58</v>
      </c>
      <c r="C147" s="455" t="s">
        <v>59</v>
      </c>
      <c r="D147" s="455"/>
      <c r="E147" s="455"/>
      <c r="F147" s="5" t="s">
        <v>60</v>
      </c>
      <c r="G147" s="5" t="s">
        <v>61</v>
      </c>
      <c r="H147" s="5" t="s">
        <v>62</v>
      </c>
      <c r="I147" s="5" t="s">
        <v>17</v>
      </c>
      <c r="J147" s="455" t="s">
        <v>63</v>
      </c>
      <c r="K147" s="455"/>
    </row>
    <row r="148" spans="2:11" ht="16.5" customHeight="1">
      <c r="B148" s="32" t="s">
        <v>144</v>
      </c>
      <c r="C148" s="471" t="s">
        <v>142</v>
      </c>
      <c r="D148" s="471"/>
      <c r="E148" s="471"/>
      <c r="F148" s="32" t="s">
        <v>145</v>
      </c>
      <c r="G148" s="32" t="s">
        <v>64</v>
      </c>
      <c r="H148" s="32" t="s">
        <v>86</v>
      </c>
      <c r="I148" s="32" t="s">
        <v>146</v>
      </c>
      <c r="J148" s="475"/>
      <c r="K148" s="476"/>
    </row>
    <row r="149" spans="2:11" ht="16.5" customHeight="1">
      <c r="B149" s="32" t="s">
        <v>144</v>
      </c>
      <c r="C149" s="471" t="s">
        <v>143</v>
      </c>
      <c r="D149" s="471"/>
      <c r="E149" s="471"/>
      <c r="F149" s="32" t="s">
        <v>145</v>
      </c>
      <c r="G149" s="32" t="s">
        <v>64</v>
      </c>
      <c r="H149" s="32" t="s">
        <v>86</v>
      </c>
      <c r="I149" s="32" t="s">
        <v>146</v>
      </c>
      <c r="J149" s="471"/>
      <c r="K149" s="471"/>
    </row>
    <row r="150" spans="2:11" ht="16.5" customHeight="1">
      <c r="B150" s="32"/>
      <c r="C150" s="471"/>
      <c r="D150" s="471"/>
      <c r="E150" s="471"/>
      <c r="F150" s="32"/>
      <c r="G150" s="32"/>
      <c r="H150" s="32"/>
      <c r="I150" s="32"/>
      <c r="J150" s="471"/>
      <c r="K150" s="471"/>
    </row>
    <row r="151" spans="2:11" ht="16.5" customHeight="1">
      <c r="B151" s="32"/>
      <c r="C151" s="471"/>
      <c r="D151" s="471"/>
      <c r="E151" s="471"/>
      <c r="F151" s="32"/>
      <c r="G151" s="32"/>
      <c r="H151" s="32"/>
      <c r="I151" s="32"/>
      <c r="J151" s="471"/>
      <c r="K151" s="471"/>
    </row>
    <row r="153" spans="2:11" ht="16.5" customHeight="1">
      <c r="B153" s="4" t="s">
        <v>925</v>
      </c>
      <c r="C153" s="23"/>
    </row>
    <row r="154" spans="2:11" ht="26.1" customHeight="1">
      <c r="B154" s="516" t="s">
        <v>179</v>
      </c>
      <c r="C154" s="517"/>
      <c r="D154" s="517"/>
      <c r="E154" s="517"/>
      <c r="F154" s="517"/>
      <c r="G154" s="517"/>
      <c r="H154" s="517"/>
      <c r="I154" s="517"/>
      <c r="J154" s="517"/>
      <c r="K154" s="518"/>
    </row>
    <row r="155" spans="2:11" ht="9.9499999999999993" customHeight="1"/>
    <row r="156" spans="2:11" ht="13.5" customHeight="1" thickBot="1"/>
    <row r="157" spans="2:11" ht="42" customHeight="1" thickBot="1">
      <c r="B157" s="462" t="s">
        <v>66</v>
      </c>
      <c r="C157" s="463"/>
      <c r="D157" s="463"/>
      <c r="E157" s="463"/>
      <c r="F157" s="463"/>
      <c r="G157" s="463"/>
      <c r="H157" s="463"/>
      <c r="I157" s="463"/>
      <c r="J157" s="463"/>
      <c r="K157" s="464"/>
    </row>
    <row r="158" spans="2:11" ht="9.9499999999999993" customHeight="1"/>
    <row r="159" spans="2:11" ht="16.5" customHeight="1">
      <c r="B159" s="5" t="s">
        <v>129</v>
      </c>
      <c r="C159" s="317"/>
      <c r="D159" s="318"/>
      <c r="E159" s="318"/>
      <c r="F159" s="318"/>
      <c r="G159" s="5"/>
      <c r="H159" s="243"/>
      <c r="I159" s="244"/>
      <c r="J159" s="244"/>
      <c r="K159" s="245"/>
    </row>
    <row r="161" spans="2:11" ht="16.5" customHeight="1">
      <c r="B161" s="5" t="s">
        <v>128</v>
      </c>
      <c r="C161" s="455" t="s">
        <v>122</v>
      </c>
      <c r="D161" s="455"/>
      <c r="E161" s="455" t="s">
        <v>121</v>
      </c>
      <c r="F161" s="455"/>
      <c r="G161" s="5" t="s">
        <v>123</v>
      </c>
      <c r="H161" s="5" t="s">
        <v>124</v>
      </c>
      <c r="I161" s="5" t="s">
        <v>125</v>
      </c>
      <c r="J161" s="5" t="s">
        <v>126</v>
      </c>
      <c r="K161" s="5" t="s">
        <v>127</v>
      </c>
    </row>
    <row r="162" spans="2:11" ht="16.5" customHeight="1">
      <c r="B162" s="66">
        <v>1</v>
      </c>
      <c r="C162" s="471"/>
      <c r="D162" s="471"/>
      <c r="E162" s="508"/>
      <c r="F162" s="509"/>
      <c r="G162" s="117"/>
      <c r="H162" s="117"/>
      <c r="I162" s="61"/>
      <c r="J162" s="62"/>
      <c r="K162" s="63"/>
    </row>
    <row r="163" spans="2:11" ht="9.9499999999999993" customHeight="1"/>
    <row r="164" spans="2:11" ht="16.5" customHeight="1">
      <c r="B164" s="248" t="s">
        <v>50</v>
      </c>
      <c r="C164" s="259"/>
      <c r="D164" s="248" t="s">
        <v>5</v>
      </c>
      <c r="E164" s="259"/>
      <c r="F164" s="136" t="s">
        <v>51</v>
      </c>
      <c r="G164" s="136" t="s">
        <v>52</v>
      </c>
      <c r="H164" s="5" t="s">
        <v>815</v>
      </c>
      <c r="I164" s="5" t="s">
        <v>53</v>
      </c>
      <c r="J164" s="5" t="s">
        <v>325</v>
      </c>
      <c r="K164" s="5" t="s">
        <v>54</v>
      </c>
    </row>
    <row r="165" spans="2:11" ht="16.5" customHeight="1">
      <c r="B165" s="246"/>
      <c r="C165" s="247"/>
      <c r="D165" s="246"/>
      <c r="E165" s="247"/>
      <c r="F165" s="169"/>
      <c r="G165" s="64"/>
      <c r="H165" s="92"/>
      <c r="I165" s="92"/>
      <c r="J165" s="17"/>
      <c r="K165" s="177">
        <v>0</v>
      </c>
    </row>
    <row r="166" spans="2:11" ht="16.5" customHeight="1">
      <c r="B166" s="246"/>
      <c r="C166" s="247"/>
      <c r="D166" s="246"/>
      <c r="E166" s="247"/>
      <c r="F166" s="169"/>
      <c r="G166" s="64"/>
      <c r="H166" s="92"/>
      <c r="I166" s="92"/>
      <c r="J166" s="17"/>
      <c r="K166" s="177">
        <v>0</v>
      </c>
    </row>
    <row r="167" spans="2:11" ht="9.9499999999999993" customHeight="1"/>
    <row r="168" spans="2:11" ht="16.5" customHeight="1">
      <c r="B168" s="480" t="s">
        <v>155</v>
      </c>
      <c r="C168" s="480"/>
      <c r="D168" s="480"/>
      <c r="E168" s="480"/>
      <c r="F168" s="480"/>
      <c r="G168" s="480"/>
      <c r="H168" s="480"/>
      <c r="I168" s="480"/>
      <c r="J168" s="480"/>
      <c r="K168" s="41" t="s">
        <v>156</v>
      </c>
    </row>
    <row r="169" spans="2:11" ht="50.1" customHeight="1">
      <c r="B169" s="481" t="s">
        <v>351</v>
      </c>
      <c r="C169" s="482"/>
      <c r="D169" s="482"/>
      <c r="E169" s="482"/>
      <c r="F169" s="482"/>
      <c r="G169" s="482"/>
      <c r="H169" s="482"/>
      <c r="I169" s="482"/>
      <c r="J169" s="482"/>
      <c r="K169" s="40" t="s">
        <v>154</v>
      </c>
    </row>
    <row r="170" spans="2:11" ht="9.9499999999999993" customHeight="1"/>
    <row r="171" spans="2:11" ht="16.5" customHeight="1">
      <c r="B171" s="93">
        <v>0</v>
      </c>
      <c r="C171" s="24" t="s">
        <v>67</v>
      </c>
    </row>
    <row r="172" spans="2:11" ht="16.5" customHeight="1">
      <c r="B172" s="5" t="s">
        <v>68</v>
      </c>
      <c r="C172" s="483" t="s">
        <v>59</v>
      </c>
      <c r="D172" s="484"/>
      <c r="E172" s="484"/>
      <c r="F172" s="485"/>
      <c r="G172" s="5" t="s">
        <v>61</v>
      </c>
      <c r="H172" s="5" t="s">
        <v>69</v>
      </c>
      <c r="I172" s="5" t="s">
        <v>70</v>
      </c>
      <c r="J172" s="455" t="s">
        <v>63</v>
      </c>
      <c r="K172" s="455"/>
    </row>
    <row r="173" spans="2:11" ht="16.5" customHeight="1">
      <c r="B173" s="22" t="s">
        <v>67</v>
      </c>
      <c r="C173" s="477" t="s">
        <v>71</v>
      </c>
      <c r="D173" s="478"/>
      <c r="E173" s="478"/>
      <c r="F173" s="479"/>
      <c r="G173" s="22" t="s">
        <v>65</v>
      </c>
      <c r="H173" s="32" t="s">
        <v>86</v>
      </c>
      <c r="I173" s="32" t="s">
        <v>86</v>
      </c>
      <c r="J173" s="471"/>
      <c r="K173" s="471"/>
    </row>
    <row r="174" spans="2:11" ht="16.5" customHeight="1">
      <c r="B174" s="22" t="s">
        <v>67</v>
      </c>
      <c r="C174" s="477" t="s">
        <v>72</v>
      </c>
      <c r="D174" s="478"/>
      <c r="E174" s="478"/>
      <c r="F174" s="479"/>
      <c r="G174" s="22" t="s">
        <v>65</v>
      </c>
      <c r="H174" s="32" t="s">
        <v>86</v>
      </c>
      <c r="I174" s="32" t="s">
        <v>86</v>
      </c>
      <c r="J174" s="471"/>
      <c r="K174" s="471"/>
    </row>
    <row r="175" spans="2:11" ht="16.5" customHeight="1">
      <c r="B175" s="22" t="s">
        <v>67</v>
      </c>
      <c r="C175" s="477" t="s">
        <v>73</v>
      </c>
      <c r="D175" s="478"/>
      <c r="E175" s="478"/>
      <c r="F175" s="479"/>
      <c r="G175" s="22" t="s">
        <v>65</v>
      </c>
      <c r="H175" s="32" t="s">
        <v>86</v>
      </c>
      <c r="I175" s="32" t="s">
        <v>86</v>
      </c>
      <c r="J175" s="471"/>
      <c r="K175" s="471"/>
    </row>
    <row r="176" spans="2:11" ht="16.5" customHeight="1">
      <c r="B176" s="22" t="s">
        <v>67</v>
      </c>
      <c r="C176" s="477" t="s">
        <v>74</v>
      </c>
      <c r="D176" s="478"/>
      <c r="E176" s="478"/>
      <c r="F176" s="479"/>
      <c r="G176" s="22" t="s">
        <v>65</v>
      </c>
      <c r="H176" s="32" t="s">
        <v>86</v>
      </c>
      <c r="I176" s="32" t="s">
        <v>86</v>
      </c>
      <c r="J176" s="471"/>
      <c r="K176" s="471"/>
    </row>
    <row r="177" spans="2:11" ht="9.9499999999999993" customHeight="1"/>
    <row r="178" spans="2:11" ht="16.5" customHeight="1">
      <c r="B178" s="4" t="s">
        <v>925</v>
      </c>
      <c r="C178" s="23"/>
    </row>
    <row r="179" spans="2:11" ht="26.1" customHeight="1">
      <c r="B179" s="515" t="s">
        <v>179</v>
      </c>
      <c r="C179" s="513"/>
      <c r="D179" s="513"/>
      <c r="E179" s="513"/>
      <c r="F179" s="513"/>
      <c r="G179" s="513"/>
      <c r="H179" s="513"/>
      <c r="I179" s="513"/>
      <c r="J179" s="513"/>
      <c r="K179" s="514"/>
    </row>
    <row r="180" spans="2:11" ht="9.9499999999999993" customHeight="1"/>
    <row r="181" spans="2:11" ht="13.5" customHeight="1" thickBot="1"/>
    <row r="182" spans="2:11" ht="44.25" customHeight="1" thickBot="1">
      <c r="B182" s="462" t="s">
        <v>89</v>
      </c>
      <c r="C182" s="463"/>
      <c r="D182" s="463"/>
      <c r="E182" s="463"/>
      <c r="F182" s="463"/>
      <c r="G182" s="463"/>
      <c r="H182" s="463"/>
      <c r="I182" s="463"/>
      <c r="J182" s="463"/>
      <c r="K182" s="464"/>
    </row>
    <row r="183" spans="2:11" ht="9.9499999999999993" customHeight="1"/>
    <row r="184" spans="2:11" ht="16.5" customHeight="1">
      <c r="B184" s="5" t="s">
        <v>129</v>
      </c>
      <c r="C184" s="317"/>
      <c r="D184" s="318"/>
      <c r="E184" s="318"/>
      <c r="F184" s="318"/>
      <c r="G184" s="5"/>
      <c r="H184" s="243"/>
      <c r="I184" s="244"/>
      <c r="J184" s="244"/>
      <c r="K184" s="245"/>
    </row>
    <row r="186" spans="2:11" ht="16.5" customHeight="1">
      <c r="B186" s="5" t="s">
        <v>128</v>
      </c>
      <c r="C186" s="455" t="s">
        <v>122</v>
      </c>
      <c r="D186" s="455"/>
      <c r="E186" s="455" t="s">
        <v>121</v>
      </c>
      <c r="F186" s="455"/>
      <c r="G186" s="5" t="s">
        <v>123</v>
      </c>
      <c r="H186" s="5" t="s">
        <v>124</v>
      </c>
      <c r="I186" s="5" t="s">
        <v>125</v>
      </c>
      <c r="J186" s="5" t="s">
        <v>126</v>
      </c>
      <c r="K186" s="5" t="s">
        <v>127</v>
      </c>
    </row>
    <row r="187" spans="2:11" ht="16.5" customHeight="1">
      <c r="B187" s="59">
        <v>1</v>
      </c>
      <c r="C187" s="471"/>
      <c r="D187" s="471"/>
      <c r="E187" s="508"/>
      <c r="F187" s="509"/>
      <c r="G187" s="117"/>
      <c r="H187" s="117"/>
      <c r="I187" s="61"/>
      <c r="J187" s="62"/>
      <c r="K187" s="63"/>
    </row>
    <row r="188" spans="2:11" ht="9.9499999999999993" customHeight="1"/>
    <row r="189" spans="2:11" ht="16.5" customHeight="1">
      <c r="B189" s="248" t="s">
        <v>50</v>
      </c>
      <c r="C189" s="259"/>
      <c r="D189" s="248" t="s">
        <v>5</v>
      </c>
      <c r="E189" s="259"/>
      <c r="F189" s="136" t="s">
        <v>51</v>
      </c>
      <c r="G189" s="136" t="s">
        <v>52</v>
      </c>
      <c r="H189" s="5" t="s">
        <v>815</v>
      </c>
      <c r="I189" s="5" t="s">
        <v>53</v>
      </c>
      <c r="J189" s="5" t="s">
        <v>325</v>
      </c>
      <c r="K189" s="5" t="s">
        <v>54</v>
      </c>
    </row>
    <row r="190" spans="2:11" ht="16.5" customHeight="1">
      <c r="B190" s="246"/>
      <c r="C190" s="247"/>
      <c r="D190" s="246"/>
      <c r="E190" s="247"/>
      <c r="F190" s="169"/>
      <c r="G190" s="64"/>
      <c r="H190" s="92"/>
      <c r="I190" s="92"/>
      <c r="J190" s="17"/>
      <c r="K190" s="177">
        <v>0</v>
      </c>
    </row>
    <row r="191" spans="2:11" ht="16.5" customHeight="1">
      <c r="B191" s="246"/>
      <c r="C191" s="247"/>
      <c r="D191" s="246"/>
      <c r="E191" s="247"/>
      <c r="F191" s="169"/>
      <c r="G191" s="64"/>
      <c r="H191" s="92"/>
      <c r="I191" s="92"/>
      <c r="J191" s="17"/>
      <c r="K191" s="177">
        <v>0</v>
      </c>
    </row>
    <row r="192" spans="2:11" ht="9.9499999999999993" customHeight="1"/>
    <row r="193" spans="2:11" ht="16.5" customHeight="1">
      <c r="B193" s="480" t="s">
        <v>155</v>
      </c>
      <c r="C193" s="480"/>
      <c r="D193" s="480"/>
      <c r="E193" s="480"/>
      <c r="F193" s="480"/>
      <c r="G193" s="480"/>
      <c r="H193" s="480"/>
      <c r="I193" s="480"/>
      <c r="J193" s="480"/>
      <c r="K193" s="41" t="s">
        <v>156</v>
      </c>
    </row>
    <row r="194" spans="2:11" ht="50.1" customHeight="1">
      <c r="B194" s="481" t="s">
        <v>350</v>
      </c>
      <c r="C194" s="482"/>
      <c r="D194" s="482"/>
      <c r="E194" s="482"/>
      <c r="F194" s="482"/>
      <c r="G194" s="482"/>
      <c r="H194" s="482"/>
      <c r="I194" s="482"/>
      <c r="J194" s="482"/>
      <c r="K194" s="40" t="s">
        <v>157</v>
      </c>
    </row>
    <row r="195" spans="2:11" ht="9.9499999999999993" customHeight="1"/>
    <row r="196" spans="2:11" ht="16.5" customHeight="1">
      <c r="B196" s="93">
        <v>0</v>
      </c>
      <c r="C196" s="23" t="s">
        <v>90</v>
      </c>
    </row>
    <row r="197" spans="2:11" ht="16.5" customHeight="1">
      <c r="B197" s="5" t="s">
        <v>91</v>
      </c>
      <c r="C197" s="483" t="s">
        <v>92</v>
      </c>
      <c r="D197" s="484"/>
      <c r="E197" s="484"/>
      <c r="F197" s="485"/>
      <c r="G197" s="5" t="s">
        <v>61</v>
      </c>
      <c r="H197" s="5" t="s">
        <v>93</v>
      </c>
      <c r="I197" s="5" t="s">
        <v>94</v>
      </c>
      <c r="J197" s="455" t="s">
        <v>63</v>
      </c>
      <c r="K197" s="455"/>
    </row>
    <row r="198" spans="2:11" ht="16.5" customHeight="1">
      <c r="B198" s="32" t="s">
        <v>95</v>
      </c>
      <c r="C198" s="475" t="s">
        <v>96</v>
      </c>
      <c r="D198" s="486"/>
      <c r="E198" s="486"/>
      <c r="F198" s="476"/>
      <c r="G198" s="32" t="s">
        <v>64</v>
      </c>
      <c r="H198" s="32" t="s">
        <v>86</v>
      </c>
      <c r="I198" s="32" t="s">
        <v>86</v>
      </c>
      <c r="J198" s="475"/>
      <c r="K198" s="476"/>
    </row>
    <row r="200" spans="2:11" ht="16.5" customHeight="1">
      <c r="B200" s="93">
        <v>0</v>
      </c>
      <c r="C200" s="23" t="s">
        <v>97</v>
      </c>
    </row>
    <row r="201" spans="2:11" ht="16.5" customHeight="1">
      <c r="B201" s="5" t="s">
        <v>91</v>
      </c>
      <c r="C201" s="483" t="s">
        <v>92</v>
      </c>
      <c r="D201" s="484"/>
      <c r="E201" s="484"/>
      <c r="F201" s="485"/>
      <c r="G201" s="5" t="s">
        <v>61</v>
      </c>
      <c r="H201" s="5" t="s">
        <v>93</v>
      </c>
      <c r="I201" s="5" t="s">
        <v>94</v>
      </c>
      <c r="J201" s="455" t="s">
        <v>63</v>
      </c>
      <c r="K201" s="455"/>
    </row>
    <row r="202" spans="2:11" ht="16.5" customHeight="1">
      <c r="B202" s="32" t="s">
        <v>98</v>
      </c>
      <c r="C202" s="475" t="s">
        <v>86</v>
      </c>
      <c r="D202" s="486"/>
      <c r="E202" s="486"/>
      <c r="F202" s="476"/>
      <c r="G202" s="32" t="s">
        <v>64</v>
      </c>
      <c r="H202" s="32" t="s">
        <v>86</v>
      </c>
      <c r="I202" s="32" t="s">
        <v>86</v>
      </c>
      <c r="J202" s="475"/>
      <c r="K202" s="476"/>
    </row>
    <row r="204" spans="2:11" ht="16.5" customHeight="1">
      <c r="B204" s="93">
        <v>0</v>
      </c>
      <c r="C204" s="23" t="s">
        <v>99</v>
      </c>
    </row>
    <row r="205" spans="2:11" ht="16.5" customHeight="1">
      <c r="B205" s="5" t="s">
        <v>91</v>
      </c>
      <c r="C205" s="483" t="s">
        <v>92</v>
      </c>
      <c r="D205" s="484"/>
      <c r="E205" s="484"/>
      <c r="F205" s="485"/>
      <c r="G205" s="5" t="s">
        <v>61</v>
      </c>
      <c r="H205" s="5" t="s">
        <v>93</v>
      </c>
      <c r="I205" s="5" t="s">
        <v>94</v>
      </c>
      <c r="J205" s="455" t="s">
        <v>63</v>
      </c>
      <c r="K205" s="455"/>
    </row>
    <row r="206" spans="2:11" ht="16.5" customHeight="1">
      <c r="B206" s="32" t="s">
        <v>100</v>
      </c>
      <c r="C206" s="475" t="s">
        <v>86</v>
      </c>
      <c r="D206" s="486"/>
      <c r="E206" s="486"/>
      <c r="F206" s="476"/>
      <c r="G206" s="32" t="s">
        <v>64</v>
      </c>
      <c r="H206" s="32" t="s">
        <v>86</v>
      </c>
      <c r="I206" s="32" t="s">
        <v>86</v>
      </c>
      <c r="J206" s="475"/>
      <c r="K206" s="476"/>
    </row>
    <row r="208" spans="2:11" ht="16.5" customHeight="1">
      <c r="B208" s="4" t="s">
        <v>925</v>
      </c>
      <c r="C208" s="23"/>
    </row>
    <row r="209" spans="2:11" ht="26.1" customHeight="1">
      <c r="B209" s="512" t="s">
        <v>179</v>
      </c>
      <c r="C209" s="513"/>
      <c r="D209" s="513"/>
      <c r="E209" s="513"/>
      <c r="F209" s="513"/>
      <c r="G209" s="513"/>
      <c r="H209" s="513"/>
      <c r="I209" s="513"/>
      <c r="J209" s="513"/>
      <c r="K209" s="514"/>
    </row>
    <row r="211" spans="2:11" ht="13.5" customHeight="1" thickBot="1"/>
    <row r="212" spans="2:11" ht="44.25" customHeight="1" thickBot="1">
      <c r="B212" s="462" t="s">
        <v>101</v>
      </c>
      <c r="C212" s="463"/>
      <c r="D212" s="463"/>
      <c r="E212" s="463"/>
      <c r="F212" s="463"/>
      <c r="G212" s="463"/>
      <c r="H212" s="463"/>
      <c r="I212" s="463"/>
      <c r="J212" s="463"/>
      <c r="K212" s="464"/>
    </row>
    <row r="213" spans="2:11" ht="9.9499999999999993" customHeight="1"/>
    <row r="214" spans="2:11" ht="16.5" customHeight="1">
      <c r="B214" s="5" t="s">
        <v>129</v>
      </c>
      <c r="C214" s="317"/>
      <c r="D214" s="318"/>
      <c r="E214" s="318"/>
      <c r="F214" s="318"/>
      <c r="G214" s="5"/>
      <c r="H214" s="243"/>
      <c r="I214" s="244"/>
      <c r="J214" s="244"/>
      <c r="K214" s="245"/>
    </row>
    <row r="216" spans="2:11" ht="16.5" customHeight="1">
      <c r="B216" s="5" t="s">
        <v>128</v>
      </c>
      <c r="C216" s="455" t="s">
        <v>122</v>
      </c>
      <c r="D216" s="455"/>
      <c r="E216" s="455" t="s">
        <v>121</v>
      </c>
      <c r="F216" s="455"/>
      <c r="G216" s="5" t="s">
        <v>123</v>
      </c>
      <c r="H216" s="5" t="s">
        <v>124</v>
      </c>
      <c r="I216" s="5" t="s">
        <v>125</v>
      </c>
      <c r="J216" s="5" t="s">
        <v>126</v>
      </c>
      <c r="K216" s="5" t="s">
        <v>127</v>
      </c>
    </row>
    <row r="217" spans="2:11" ht="16.5" customHeight="1">
      <c r="B217" s="59">
        <v>1</v>
      </c>
      <c r="C217" s="471"/>
      <c r="D217" s="471"/>
      <c r="E217" s="508"/>
      <c r="F217" s="509"/>
      <c r="G217" s="117"/>
      <c r="H217" s="117"/>
      <c r="I217" s="61"/>
      <c r="J217" s="62"/>
      <c r="K217" s="63"/>
    </row>
    <row r="218" spans="2:11" ht="9.9499999999999993" customHeight="1"/>
    <row r="219" spans="2:11" ht="16.5" customHeight="1">
      <c r="B219" s="248" t="s">
        <v>50</v>
      </c>
      <c r="C219" s="259"/>
      <c r="D219" s="248" t="s">
        <v>5</v>
      </c>
      <c r="E219" s="259"/>
      <c r="F219" s="136" t="s">
        <v>51</v>
      </c>
      <c r="G219" s="136" t="s">
        <v>52</v>
      </c>
      <c r="H219" s="5" t="s">
        <v>815</v>
      </c>
      <c r="I219" s="5" t="s">
        <v>53</v>
      </c>
      <c r="J219" s="5" t="s">
        <v>325</v>
      </c>
      <c r="K219" s="5" t="s">
        <v>54</v>
      </c>
    </row>
    <row r="220" spans="2:11" ht="16.5" customHeight="1">
      <c r="B220" s="246"/>
      <c r="C220" s="247"/>
      <c r="D220" s="246"/>
      <c r="E220" s="247"/>
      <c r="F220" s="169"/>
      <c r="G220" s="64"/>
      <c r="H220" s="92"/>
      <c r="I220" s="92"/>
      <c r="J220" s="17"/>
      <c r="K220" s="177">
        <v>0</v>
      </c>
    </row>
    <row r="221" spans="2:11" ht="16.5" customHeight="1">
      <c r="B221" s="246"/>
      <c r="C221" s="247"/>
      <c r="D221" s="246"/>
      <c r="E221" s="247"/>
      <c r="F221" s="169"/>
      <c r="G221" s="64"/>
      <c r="H221" s="92"/>
      <c r="I221" s="92"/>
      <c r="J221" s="17"/>
      <c r="K221" s="177">
        <v>0</v>
      </c>
    </row>
    <row r="222" spans="2:11" ht="9.9499999999999993" customHeight="1"/>
    <row r="223" spans="2:11" ht="16.5" customHeight="1">
      <c r="B223" s="480" t="s">
        <v>155</v>
      </c>
      <c r="C223" s="480"/>
      <c r="D223" s="480"/>
      <c r="E223" s="480"/>
      <c r="F223" s="480"/>
      <c r="G223" s="480"/>
      <c r="H223" s="480"/>
      <c r="I223" s="480"/>
      <c r="J223" s="480"/>
      <c r="K223" s="41" t="s">
        <v>156</v>
      </c>
    </row>
    <row r="224" spans="2:11" ht="50.1" customHeight="1">
      <c r="B224" s="481" t="s">
        <v>344</v>
      </c>
      <c r="C224" s="482"/>
      <c r="D224" s="482"/>
      <c r="E224" s="482"/>
      <c r="F224" s="482"/>
      <c r="G224" s="482"/>
      <c r="H224" s="482"/>
      <c r="I224" s="482"/>
      <c r="J224" s="482"/>
      <c r="K224" s="40" t="s">
        <v>157</v>
      </c>
    </row>
    <row r="225" spans="2:11" ht="9.9499999999999993" customHeight="1"/>
    <row r="226" spans="2:11" ht="16.5" customHeight="1">
      <c r="B226" s="93">
        <v>0</v>
      </c>
      <c r="C226" s="23" t="s">
        <v>90</v>
      </c>
    </row>
    <row r="227" spans="2:11" ht="16.5" customHeight="1">
      <c r="B227" s="5" t="s">
        <v>91</v>
      </c>
      <c r="C227" s="483" t="s">
        <v>92</v>
      </c>
      <c r="D227" s="484"/>
      <c r="E227" s="484"/>
      <c r="F227" s="485"/>
      <c r="G227" s="5" t="s">
        <v>61</v>
      </c>
      <c r="H227" s="5" t="s">
        <v>93</v>
      </c>
      <c r="I227" s="5" t="s">
        <v>94</v>
      </c>
      <c r="J227" s="455" t="s">
        <v>63</v>
      </c>
      <c r="K227" s="455"/>
    </row>
    <row r="228" spans="2:11" ht="16.5" customHeight="1">
      <c r="B228" s="32" t="s">
        <v>95</v>
      </c>
      <c r="C228" s="475" t="s">
        <v>96</v>
      </c>
      <c r="D228" s="486"/>
      <c r="E228" s="486"/>
      <c r="F228" s="476"/>
      <c r="G228" s="32" t="s">
        <v>64</v>
      </c>
      <c r="H228" s="32" t="s">
        <v>86</v>
      </c>
      <c r="I228" s="32" t="s">
        <v>86</v>
      </c>
      <c r="J228" s="475"/>
      <c r="K228" s="476"/>
    </row>
    <row r="229" spans="2:11" ht="16.5" customHeight="1">
      <c r="B229" s="32" t="s">
        <v>95</v>
      </c>
      <c r="C229" s="475" t="s">
        <v>102</v>
      </c>
      <c r="D229" s="486"/>
      <c r="E229" s="486"/>
      <c r="F229" s="476"/>
      <c r="G229" s="32" t="s">
        <v>64</v>
      </c>
      <c r="H229" s="32" t="s">
        <v>86</v>
      </c>
      <c r="I229" s="32" t="s">
        <v>86</v>
      </c>
      <c r="J229" s="475"/>
      <c r="K229" s="476"/>
    </row>
    <row r="230" spans="2:11" ht="16.5" customHeight="1">
      <c r="B230" s="32" t="s">
        <v>95</v>
      </c>
      <c r="C230" s="475" t="s">
        <v>103</v>
      </c>
      <c r="D230" s="486"/>
      <c r="E230" s="486"/>
      <c r="F230" s="476"/>
      <c r="G230" s="32" t="s">
        <v>64</v>
      </c>
      <c r="H230" s="32" t="s">
        <v>86</v>
      </c>
      <c r="I230" s="32" t="s">
        <v>86</v>
      </c>
      <c r="J230" s="475"/>
      <c r="K230" s="476"/>
    </row>
    <row r="232" spans="2:11" ht="16.5" customHeight="1">
      <c r="B232" s="93">
        <v>0</v>
      </c>
      <c r="C232" s="23" t="s">
        <v>97</v>
      </c>
    </row>
    <row r="233" spans="2:11" ht="16.5" customHeight="1">
      <c r="B233" s="5" t="s">
        <v>91</v>
      </c>
      <c r="C233" s="483" t="s">
        <v>92</v>
      </c>
      <c r="D233" s="484"/>
      <c r="E233" s="484"/>
      <c r="F233" s="485"/>
      <c r="G233" s="5" t="s">
        <v>61</v>
      </c>
      <c r="H233" s="5" t="s">
        <v>93</v>
      </c>
      <c r="I233" s="5" t="s">
        <v>94</v>
      </c>
      <c r="J233" s="455" t="s">
        <v>63</v>
      </c>
      <c r="K233" s="455"/>
    </row>
    <row r="234" spans="2:11" ht="16.5" customHeight="1">
      <c r="B234" s="32" t="s">
        <v>98</v>
      </c>
      <c r="C234" s="475" t="s">
        <v>86</v>
      </c>
      <c r="D234" s="486"/>
      <c r="E234" s="486"/>
      <c r="F234" s="476"/>
      <c r="G234" s="32" t="s">
        <v>64</v>
      </c>
      <c r="H234" s="32" t="s">
        <v>86</v>
      </c>
      <c r="I234" s="32" t="s">
        <v>86</v>
      </c>
      <c r="J234" s="475"/>
      <c r="K234" s="476"/>
    </row>
    <row r="236" spans="2:11" ht="16.5" customHeight="1">
      <c r="B236" s="93">
        <v>0</v>
      </c>
      <c r="C236" s="23" t="s">
        <v>99</v>
      </c>
    </row>
    <row r="237" spans="2:11" ht="16.5" customHeight="1">
      <c r="B237" s="5" t="s">
        <v>91</v>
      </c>
      <c r="C237" s="483" t="s">
        <v>92</v>
      </c>
      <c r="D237" s="484"/>
      <c r="E237" s="484"/>
      <c r="F237" s="485"/>
      <c r="G237" s="5" t="s">
        <v>61</v>
      </c>
      <c r="H237" s="5" t="s">
        <v>93</v>
      </c>
      <c r="I237" s="5" t="s">
        <v>94</v>
      </c>
      <c r="J237" s="455" t="s">
        <v>63</v>
      </c>
      <c r="K237" s="455"/>
    </row>
    <row r="238" spans="2:11" ht="16.5" customHeight="1">
      <c r="B238" s="32" t="s">
        <v>269</v>
      </c>
      <c r="C238" s="475" t="s">
        <v>86</v>
      </c>
      <c r="D238" s="486"/>
      <c r="E238" s="486"/>
      <c r="F238" s="476"/>
      <c r="G238" s="32" t="s">
        <v>64</v>
      </c>
      <c r="H238" s="32" t="s">
        <v>86</v>
      </c>
      <c r="I238" s="32" t="s">
        <v>86</v>
      </c>
      <c r="J238" s="475"/>
      <c r="K238" s="476"/>
    </row>
    <row r="240" spans="2:11" ht="16.5" customHeight="1">
      <c r="B240" s="4" t="s">
        <v>925</v>
      </c>
      <c r="C240" s="4"/>
      <c r="D240" s="29"/>
      <c r="E240" s="29"/>
      <c r="F240" s="29"/>
      <c r="G240" s="29"/>
      <c r="H240" s="29"/>
      <c r="I240" s="29"/>
      <c r="J240" s="29"/>
      <c r="K240" s="29"/>
    </row>
    <row r="241" spans="2:11" ht="26.1" customHeight="1">
      <c r="B241" s="511" t="s">
        <v>179</v>
      </c>
      <c r="C241" s="500"/>
      <c r="D241" s="500"/>
      <c r="E241" s="500"/>
      <c r="F241" s="500"/>
      <c r="G241" s="500"/>
      <c r="H241" s="500"/>
      <c r="I241" s="500"/>
      <c r="J241" s="500"/>
      <c r="K241" s="501"/>
    </row>
    <row r="243" spans="2:11" ht="13.5" customHeight="1" thickBot="1"/>
    <row r="244" spans="2:11" ht="44.25" customHeight="1" thickBot="1">
      <c r="B244" s="462" t="s">
        <v>105</v>
      </c>
      <c r="C244" s="463"/>
      <c r="D244" s="463"/>
      <c r="E244" s="463"/>
      <c r="F244" s="463"/>
      <c r="G244" s="463"/>
      <c r="H244" s="463"/>
      <c r="I244" s="463"/>
      <c r="J244" s="463"/>
      <c r="K244" s="464"/>
    </row>
    <row r="245" spans="2:11" ht="9.9499999999999993" customHeight="1"/>
    <row r="246" spans="2:11" ht="16.5" customHeight="1">
      <c r="B246" s="5" t="s">
        <v>129</v>
      </c>
      <c r="C246" s="317"/>
      <c r="D246" s="318"/>
      <c r="E246" s="318"/>
      <c r="F246" s="318"/>
      <c r="G246" s="5"/>
      <c r="H246" s="243"/>
      <c r="I246" s="244"/>
      <c r="J246" s="244"/>
      <c r="K246" s="245"/>
    </row>
    <row r="248" spans="2:11" ht="16.5" customHeight="1">
      <c r="B248" s="5" t="s">
        <v>128</v>
      </c>
      <c r="C248" s="455" t="s">
        <v>122</v>
      </c>
      <c r="D248" s="455"/>
      <c r="E248" s="455" t="s">
        <v>121</v>
      </c>
      <c r="F248" s="455"/>
      <c r="G248" s="5" t="s">
        <v>123</v>
      </c>
      <c r="H248" s="5" t="s">
        <v>124</v>
      </c>
      <c r="I248" s="5" t="s">
        <v>125</v>
      </c>
      <c r="J248" s="5" t="s">
        <v>126</v>
      </c>
      <c r="K248" s="5" t="s">
        <v>127</v>
      </c>
    </row>
    <row r="249" spans="2:11" ht="16.5" customHeight="1">
      <c r="B249" s="59">
        <v>1</v>
      </c>
      <c r="C249" s="471"/>
      <c r="D249" s="471"/>
      <c r="E249" s="508"/>
      <c r="F249" s="509"/>
      <c r="G249" s="117"/>
      <c r="H249" s="117"/>
      <c r="I249" s="61"/>
      <c r="J249" s="62"/>
      <c r="K249" s="63"/>
    </row>
    <row r="250" spans="2:11" ht="9.9499999999999993" customHeight="1"/>
    <row r="251" spans="2:11" ht="16.5" customHeight="1">
      <c r="B251" s="248" t="s">
        <v>50</v>
      </c>
      <c r="C251" s="259"/>
      <c r="D251" s="248" t="s">
        <v>5</v>
      </c>
      <c r="E251" s="259"/>
      <c r="F251" s="136" t="s">
        <v>51</v>
      </c>
      <c r="G251" s="136" t="s">
        <v>52</v>
      </c>
      <c r="H251" s="5" t="s">
        <v>815</v>
      </c>
      <c r="I251" s="5" t="s">
        <v>53</v>
      </c>
      <c r="J251" s="5" t="s">
        <v>325</v>
      </c>
      <c r="K251" s="5" t="s">
        <v>54</v>
      </c>
    </row>
    <row r="252" spans="2:11" ht="16.5" customHeight="1">
      <c r="B252" s="246"/>
      <c r="C252" s="247"/>
      <c r="D252" s="246"/>
      <c r="E252" s="247"/>
      <c r="F252" s="169"/>
      <c r="G252" s="64"/>
      <c r="H252" s="92"/>
      <c r="I252" s="92"/>
      <c r="J252" s="17"/>
      <c r="K252" s="177">
        <v>0</v>
      </c>
    </row>
    <row r="253" spans="2:11" ht="16.5" customHeight="1">
      <c r="B253" s="246"/>
      <c r="C253" s="247"/>
      <c r="D253" s="246"/>
      <c r="E253" s="247"/>
      <c r="F253" s="169"/>
      <c r="G253" s="64"/>
      <c r="H253" s="92"/>
      <c r="I253" s="92"/>
      <c r="J253" s="17"/>
      <c r="K253" s="177">
        <v>0</v>
      </c>
    </row>
    <row r="254" spans="2:11" ht="9.9499999999999993" customHeight="1"/>
    <row r="255" spans="2:11" ht="16.5" customHeight="1">
      <c r="B255" s="480" t="s">
        <v>155</v>
      </c>
      <c r="C255" s="480"/>
      <c r="D255" s="480"/>
      <c r="E255" s="480"/>
      <c r="F255" s="480"/>
      <c r="G255" s="480"/>
      <c r="H255" s="480"/>
      <c r="I255" s="480"/>
      <c r="J255" s="480"/>
      <c r="K255" s="41" t="s">
        <v>156</v>
      </c>
    </row>
    <row r="256" spans="2:11" ht="50.1" customHeight="1">
      <c r="B256" s="481" t="s">
        <v>349</v>
      </c>
      <c r="C256" s="482"/>
      <c r="D256" s="482"/>
      <c r="E256" s="482"/>
      <c r="F256" s="482"/>
      <c r="G256" s="482"/>
      <c r="H256" s="482"/>
      <c r="I256" s="482"/>
      <c r="J256" s="482"/>
      <c r="K256" s="40" t="s">
        <v>159</v>
      </c>
    </row>
    <row r="257" spans="2:11" ht="9.9499999999999993" customHeight="1"/>
    <row r="258" spans="2:11" ht="16.5" customHeight="1">
      <c r="B258" s="93">
        <v>0</v>
      </c>
      <c r="C258" s="23" t="s">
        <v>90</v>
      </c>
    </row>
    <row r="259" spans="2:11" ht="16.5" customHeight="1">
      <c r="B259" s="5" t="s">
        <v>91</v>
      </c>
      <c r="C259" s="483" t="s">
        <v>92</v>
      </c>
      <c r="D259" s="484"/>
      <c r="E259" s="485"/>
      <c r="F259" s="19" t="s">
        <v>106</v>
      </c>
      <c r="G259" s="5" t="s">
        <v>61</v>
      </c>
      <c r="H259" s="483" t="s">
        <v>107</v>
      </c>
      <c r="I259" s="485"/>
      <c r="J259" s="455" t="s">
        <v>63</v>
      </c>
      <c r="K259" s="455"/>
    </row>
    <row r="260" spans="2:11" ht="16.5" customHeight="1">
      <c r="B260" s="32" t="s">
        <v>95</v>
      </c>
      <c r="C260" s="475" t="s">
        <v>108</v>
      </c>
      <c r="D260" s="486"/>
      <c r="E260" s="476"/>
      <c r="F260" s="54" t="s">
        <v>86</v>
      </c>
      <c r="G260" s="32" t="s">
        <v>65</v>
      </c>
      <c r="H260" s="475" t="s">
        <v>86</v>
      </c>
      <c r="I260" s="476"/>
      <c r="J260" s="475"/>
      <c r="K260" s="476"/>
    </row>
    <row r="262" spans="2:11" ht="16.5" customHeight="1">
      <c r="B262" s="93">
        <v>0</v>
      </c>
      <c r="C262" s="23" t="s">
        <v>97</v>
      </c>
    </row>
    <row r="263" spans="2:11" ht="16.5" customHeight="1">
      <c r="B263" s="5" t="s">
        <v>91</v>
      </c>
      <c r="C263" s="483" t="s">
        <v>92</v>
      </c>
      <c r="D263" s="484"/>
      <c r="E263" s="485"/>
      <c r="F263" s="19" t="s">
        <v>106</v>
      </c>
      <c r="G263" s="5" t="s">
        <v>61</v>
      </c>
      <c r="H263" s="483" t="s">
        <v>107</v>
      </c>
      <c r="I263" s="485"/>
      <c r="J263" s="455" t="s">
        <v>63</v>
      </c>
      <c r="K263" s="455"/>
    </row>
    <row r="264" spans="2:11" ht="16.5" customHeight="1">
      <c r="B264" s="32" t="s">
        <v>98</v>
      </c>
      <c r="C264" s="475" t="s">
        <v>86</v>
      </c>
      <c r="D264" s="486"/>
      <c r="E264" s="476"/>
      <c r="F264" s="54" t="s">
        <v>86</v>
      </c>
      <c r="G264" s="32" t="s">
        <v>65</v>
      </c>
      <c r="H264" s="475" t="s">
        <v>86</v>
      </c>
      <c r="I264" s="476"/>
      <c r="J264" s="475"/>
      <c r="K264" s="476"/>
    </row>
    <row r="266" spans="2:11" ht="16.5" customHeight="1">
      <c r="B266" s="93">
        <v>0</v>
      </c>
      <c r="C266" s="23" t="s">
        <v>99</v>
      </c>
    </row>
    <row r="267" spans="2:11" ht="16.5" customHeight="1">
      <c r="B267" s="5" t="s">
        <v>91</v>
      </c>
      <c r="C267" s="483" t="s">
        <v>92</v>
      </c>
      <c r="D267" s="484"/>
      <c r="E267" s="485"/>
      <c r="F267" s="19" t="s">
        <v>106</v>
      </c>
      <c r="G267" s="5" t="s">
        <v>61</v>
      </c>
      <c r="H267" s="483" t="s">
        <v>107</v>
      </c>
      <c r="I267" s="485"/>
      <c r="J267" s="455" t="s">
        <v>63</v>
      </c>
      <c r="K267" s="455"/>
    </row>
    <row r="268" spans="2:11" ht="16.5" customHeight="1">
      <c r="B268" s="32" t="s">
        <v>109</v>
      </c>
      <c r="C268" s="475" t="s">
        <v>86</v>
      </c>
      <c r="D268" s="486"/>
      <c r="E268" s="476"/>
      <c r="F268" s="54" t="s">
        <v>86</v>
      </c>
      <c r="G268" s="32" t="s">
        <v>65</v>
      </c>
      <c r="H268" s="475" t="s">
        <v>86</v>
      </c>
      <c r="I268" s="476"/>
      <c r="J268" s="475"/>
      <c r="K268" s="476"/>
    </row>
    <row r="270" spans="2:11" ht="16.5" customHeight="1">
      <c r="B270" s="4" t="s">
        <v>925</v>
      </c>
      <c r="C270" s="4"/>
      <c r="D270" s="29"/>
      <c r="E270" s="29"/>
      <c r="F270" s="29"/>
      <c r="G270" s="29"/>
      <c r="H270" s="29"/>
      <c r="I270" s="29"/>
      <c r="J270" s="29"/>
      <c r="K270" s="29"/>
    </row>
    <row r="271" spans="2:11" ht="26.1" customHeight="1">
      <c r="B271" s="511" t="s">
        <v>179</v>
      </c>
      <c r="C271" s="500"/>
      <c r="D271" s="500"/>
      <c r="E271" s="500"/>
      <c r="F271" s="500"/>
      <c r="G271" s="500"/>
      <c r="H271" s="500"/>
      <c r="I271" s="500"/>
      <c r="J271" s="500"/>
      <c r="K271" s="501"/>
    </row>
    <row r="272" spans="2:11" ht="9.9499999999999993" customHeight="1"/>
    <row r="273" spans="2:11" ht="9.9499999999999993" customHeight="1" thickBot="1"/>
    <row r="274" spans="2:11" ht="44.25" customHeight="1" thickBot="1">
      <c r="B274" s="462" t="s">
        <v>113</v>
      </c>
      <c r="C274" s="463"/>
      <c r="D274" s="463"/>
      <c r="E274" s="463"/>
      <c r="F274" s="463"/>
      <c r="G274" s="463"/>
      <c r="H274" s="463"/>
      <c r="I274" s="463"/>
      <c r="J274" s="463"/>
      <c r="K274" s="464"/>
    </row>
    <row r="275" spans="2:11" ht="9.9499999999999993" customHeight="1"/>
    <row r="276" spans="2:11" ht="16.5" customHeight="1">
      <c r="B276" s="5" t="s">
        <v>129</v>
      </c>
      <c r="C276" s="317"/>
      <c r="D276" s="318"/>
      <c r="E276" s="318"/>
      <c r="F276" s="318"/>
      <c r="G276" s="5"/>
      <c r="H276" s="243"/>
      <c r="I276" s="244"/>
      <c r="J276" s="244"/>
      <c r="K276" s="245"/>
    </row>
    <row r="278" spans="2:11" ht="16.5" customHeight="1">
      <c r="B278" s="5" t="s">
        <v>128</v>
      </c>
      <c r="C278" s="455" t="s">
        <v>122</v>
      </c>
      <c r="D278" s="455"/>
      <c r="E278" s="455" t="s">
        <v>121</v>
      </c>
      <c r="F278" s="455"/>
      <c r="G278" s="5" t="s">
        <v>123</v>
      </c>
      <c r="H278" s="5" t="s">
        <v>124</v>
      </c>
      <c r="I278" s="5" t="s">
        <v>125</v>
      </c>
      <c r="J278" s="5" t="s">
        <v>126</v>
      </c>
      <c r="K278" s="5" t="s">
        <v>127</v>
      </c>
    </row>
    <row r="279" spans="2:11" ht="16.5" customHeight="1">
      <c r="B279" s="59">
        <v>1</v>
      </c>
      <c r="C279" s="471"/>
      <c r="D279" s="471"/>
      <c r="E279" s="508"/>
      <c r="F279" s="509"/>
      <c r="G279" s="117"/>
      <c r="H279" s="117"/>
      <c r="I279" s="61"/>
      <c r="J279" s="62"/>
      <c r="K279" s="63"/>
    </row>
    <row r="280" spans="2:11" ht="9.9499999999999993" customHeight="1"/>
    <row r="281" spans="2:11" ht="16.5" customHeight="1">
      <c r="B281" s="248" t="s">
        <v>50</v>
      </c>
      <c r="C281" s="259"/>
      <c r="D281" s="248" t="s">
        <v>5</v>
      </c>
      <c r="E281" s="259"/>
      <c r="F281" s="136" t="s">
        <v>51</v>
      </c>
      <c r="G281" s="136" t="s">
        <v>52</v>
      </c>
      <c r="H281" s="5" t="s">
        <v>815</v>
      </c>
      <c r="I281" s="5" t="s">
        <v>53</v>
      </c>
      <c r="J281" s="5" t="s">
        <v>325</v>
      </c>
      <c r="K281" s="5" t="s">
        <v>54</v>
      </c>
    </row>
    <row r="282" spans="2:11" ht="16.5" customHeight="1">
      <c r="B282" s="246"/>
      <c r="C282" s="247"/>
      <c r="D282" s="246"/>
      <c r="E282" s="247"/>
      <c r="F282" s="169"/>
      <c r="G282" s="64"/>
      <c r="H282" s="92"/>
      <c r="I282" s="92"/>
      <c r="J282" s="17"/>
      <c r="K282" s="177">
        <v>0</v>
      </c>
    </row>
    <row r="283" spans="2:11" ht="16.5" customHeight="1">
      <c r="B283" s="246"/>
      <c r="C283" s="247"/>
      <c r="D283" s="246"/>
      <c r="E283" s="247"/>
      <c r="F283" s="169"/>
      <c r="G283" s="64"/>
      <c r="H283" s="92"/>
      <c r="I283" s="92"/>
      <c r="J283" s="17"/>
      <c r="K283" s="177">
        <v>0</v>
      </c>
    </row>
    <row r="284" spans="2:11" ht="9.9499999999999993" customHeight="1"/>
    <row r="285" spans="2:11" ht="16.5" customHeight="1">
      <c r="B285" s="480" t="s">
        <v>155</v>
      </c>
      <c r="C285" s="480"/>
      <c r="D285" s="480"/>
      <c r="E285" s="480"/>
      <c r="F285" s="480"/>
      <c r="G285" s="480"/>
      <c r="H285" s="480"/>
      <c r="I285" s="480"/>
      <c r="J285" s="480"/>
      <c r="K285" s="41" t="s">
        <v>156</v>
      </c>
    </row>
    <row r="286" spans="2:11" ht="50.1" customHeight="1">
      <c r="B286" s="481" t="s">
        <v>348</v>
      </c>
      <c r="C286" s="482"/>
      <c r="D286" s="482"/>
      <c r="E286" s="482"/>
      <c r="F286" s="482"/>
      <c r="G286" s="482"/>
      <c r="H286" s="482"/>
      <c r="I286" s="482"/>
      <c r="J286" s="482"/>
      <c r="K286" s="40" t="s">
        <v>160</v>
      </c>
    </row>
    <row r="287" spans="2:11" ht="9.9499999999999993" customHeight="1"/>
    <row r="288" spans="2:11" ht="16.5" customHeight="1">
      <c r="B288" s="93">
        <v>0</v>
      </c>
      <c r="C288" t="s">
        <v>67</v>
      </c>
    </row>
    <row r="289" spans="2:11" ht="16.5" customHeight="1">
      <c r="B289" s="5" t="s">
        <v>68</v>
      </c>
      <c r="C289" s="483" t="s">
        <v>59</v>
      </c>
      <c r="D289" s="484"/>
      <c r="E289" s="484"/>
      <c r="F289" s="485"/>
      <c r="G289" s="5" t="s">
        <v>61</v>
      </c>
      <c r="H289" s="483" t="s">
        <v>107</v>
      </c>
      <c r="I289" s="485"/>
      <c r="J289" s="455" t="s">
        <v>63</v>
      </c>
      <c r="K289" s="455"/>
    </row>
    <row r="290" spans="2:11" ht="16.5" customHeight="1">
      <c r="B290" s="32" t="s">
        <v>67</v>
      </c>
      <c r="C290" s="475" t="s">
        <v>114</v>
      </c>
      <c r="D290" s="486"/>
      <c r="E290" s="486"/>
      <c r="F290" s="476"/>
      <c r="G290" s="32" t="s">
        <v>65</v>
      </c>
      <c r="H290" s="475" t="s">
        <v>86</v>
      </c>
      <c r="I290" s="476"/>
      <c r="J290" s="471"/>
      <c r="K290" s="471"/>
    </row>
    <row r="291" spans="2:11" ht="16.5" customHeight="1">
      <c r="B291" s="32" t="s">
        <v>67</v>
      </c>
      <c r="C291" s="475" t="s">
        <v>115</v>
      </c>
      <c r="D291" s="486"/>
      <c r="E291" s="486"/>
      <c r="F291" s="476"/>
      <c r="G291" s="32" t="s">
        <v>65</v>
      </c>
      <c r="H291" s="475" t="s">
        <v>86</v>
      </c>
      <c r="I291" s="476"/>
      <c r="J291" s="471"/>
      <c r="K291" s="471"/>
    </row>
    <row r="292" spans="2:11" ht="16.5" customHeight="1">
      <c r="B292" s="32" t="s">
        <v>67</v>
      </c>
      <c r="C292" s="475" t="s">
        <v>116</v>
      </c>
      <c r="D292" s="486"/>
      <c r="E292" s="486"/>
      <c r="F292" s="476"/>
      <c r="G292" s="32" t="s">
        <v>65</v>
      </c>
      <c r="H292" s="475" t="s">
        <v>86</v>
      </c>
      <c r="I292" s="476"/>
      <c r="J292" s="471"/>
      <c r="K292" s="471"/>
    </row>
    <row r="294" spans="2:11" ht="16.5" customHeight="1">
      <c r="B294" s="4" t="s">
        <v>925</v>
      </c>
      <c r="C294" s="4"/>
      <c r="D294" s="29"/>
      <c r="E294" s="29"/>
      <c r="F294" s="29"/>
      <c r="G294" s="29"/>
      <c r="H294" s="29"/>
      <c r="I294" s="29"/>
      <c r="J294" s="29"/>
      <c r="K294" s="29"/>
    </row>
    <row r="295" spans="2:11" ht="26.1" customHeight="1">
      <c r="B295" s="510" t="s">
        <v>179</v>
      </c>
      <c r="C295" s="500"/>
      <c r="D295" s="500"/>
      <c r="E295" s="500"/>
      <c r="F295" s="500"/>
      <c r="G295" s="500"/>
      <c r="H295" s="500"/>
      <c r="I295" s="500"/>
      <c r="J295" s="500"/>
      <c r="K295" s="501"/>
    </row>
    <row r="297" spans="2:11" ht="13.5" customHeight="1" thickBot="1"/>
    <row r="298" spans="2:11" ht="44.25" customHeight="1" thickBot="1">
      <c r="B298" s="462" t="s">
        <v>117</v>
      </c>
      <c r="C298" s="463"/>
      <c r="D298" s="463"/>
      <c r="E298" s="463"/>
      <c r="F298" s="463"/>
      <c r="G298" s="463"/>
      <c r="H298" s="463"/>
      <c r="I298" s="463"/>
      <c r="J298" s="463"/>
      <c r="K298" s="464"/>
    </row>
    <row r="299" spans="2:11" ht="9.9499999999999993" customHeight="1"/>
    <row r="300" spans="2:11" ht="16.5" customHeight="1">
      <c r="B300" s="5" t="s">
        <v>129</v>
      </c>
      <c r="C300" s="317"/>
      <c r="D300" s="318"/>
      <c r="E300" s="318"/>
      <c r="F300" s="318"/>
      <c r="G300" s="5"/>
      <c r="H300" s="243"/>
      <c r="I300" s="244"/>
      <c r="J300" s="244"/>
      <c r="K300" s="245"/>
    </row>
    <row r="302" spans="2:11" ht="16.5" customHeight="1">
      <c r="B302" s="5" t="s">
        <v>128</v>
      </c>
      <c r="C302" s="455" t="s">
        <v>122</v>
      </c>
      <c r="D302" s="455"/>
      <c r="E302" s="455" t="s">
        <v>121</v>
      </c>
      <c r="F302" s="455"/>
      <c r="G302" s="5" t="s">
        <v>123</v>
      </c>
      <c r="H302" s="5" t="s">
        <v>124</v>
      </c>
      <c r="I302" s="5" t="s">
        <v>125</v>
      </c>
      <c r="J302" s="5" t="s">
        <v>126</v>
      </c>
      <c r="K302" s="5" t="s">
        <v>127</v>
      </c>
    </row>
    <row r="303" spans="2:11" ht="16.5" customHeight="1">
      <c r="B303" s="59">
        <v>1</v>
      </c>
      <c r="C303" s="471"/>
      <c r="D303" s="471"/>
      <c r="E303" s="508"/>
      <c r="F303" s="509"/>
      <c r="G303" s="117"/>
      <c r="H303" s="117"/>
      <c r="I303" s="61"/>
      <c r="J303" s="62"/>
      <c r="K303" s="63"/>
    </row>
    <row r="304" spans="2:11" ht="9.9499999999999993" customHeight="1"/>
    <row r="305" spans="2:11" ht="16.5" customHeight="1">
      <c r="B305" s="248" t="s">
        <v>50</v>
      </c>
      <c r="C305" s="259"/>
      <c r="D305" s="248" t="s">
        <v>5</v>
      </c>
      <c r="E305" s="259"/>
      <c r="F305" s="136" t="s">
        <v>51</v>
      </c>
      <c r="G305" s="136" t="s">
        <v>52</v>
      </c>
      <c r="H305" s="5" t="s">
        <v>815</v>
      </c>
      <c r="I305" s="5" t="s">
        <v>53</v>
      </c>
      <c r="J305" s="5" t="s">
        <v>325</v>
      </c>
      <c r="K305" s="5" t="s">
        <v>54</v>
      </c>
    </row>
    <row r="306" spans="2:11" ht="16.5" customHeight="1">
      <c r="B306" s="246"/>
      <c r="C306" s="247"/>
      <c r="D306" s="246"/>
      <c r="E306" s="247"/>
      <c r="F306" s="169"/>
      <c r="G306" s="64"/>
      <c r="H306" s="92"/>
      <c r="I306" s="92"/>
      <c r="J306" s="17"/>
      <c r="K306" s="177">
        <v>0</v>
      </c>
    </row>
    <row r="307" spans="2:11" ht="16.5" customHeight="1">
      <c r="B307" s="246"/>
      <c r="C307" s="247"/>
      <c r="D307" s="246"/>
      <c r="E307" s="247"/>
      <c r="F307" s="169"/>
      <c r="G307" s="64"/>
      <c r="H307" s="92"/>
      <c r="I307" s="92"/>
      <c r="J307" s="17"/>
      <c r="K307" s="177">
        <v>0</v>
      </c>
    </row>
    <row r="308" spans="2:11" ht="9.9499999999999993" customHeight="1"/>
    <row r="309" spans="2:11" ht="16.5" customHeight="1">
      <c r="B309" s="480" t="s">
        <v>155</v>
      </c>
      <c r="C309" s="480"/>
      <c r="D309" s="480"/>
      <c r="E309" s="480"/>
      <c r="F309" s="480"/>
      <c r="G309" s="480"/>
      <c r="H309" s="480"/>
      <c r="I309" s="480"/>
      <c r="J309" s="480"/>
      <c r="K309" s="41" t="s">
        <v>156</v>
      </c>
    </row>
    <row r="310" spans="2:11" ht="50.1" customHeight="1">
      <c r="B310" s="505" t="s">
        <v>347</v>
      </c>
      <c r="C310" s="506"/>
      <c r="D310" s="506"/>
      <c r="E310" s="506"/>
      <c r="F310" s="506"/>
      <c r="G310" s="506"/>
      <c r="H310" s="506"/>
      <c r="I310" s="506"/>
      <c r="J310" s="507"/>
      <c r="K310" s="40" t="s">
        <v>271</v>
      </c>
    </row>
    <row r="311" spans="2:11" ht="9.9499999999999993" customHeight="1"/>
    <row r="312" spans="2:11" ht="16.5" customHeight="1">
      <c r="B312" s="93">
        <v>0</v>
      </c>
      <c r="C312" s="23" t="s">
        <v>265</v>
      </c>
    </row>
    <row r="313" spans="2:11" ht="16.5" customHeight="1">
      <c r="B313" s="5" t="s">
        <v>91</v>
      </c>
      <c r="C313" s="483" t="s">
        <v>92</v>
      </c>
      <c r="D313" s="484"/>
      <c r="E313" s="485"/>
      <c r="F313" s="19" t="s">
        <v>118</v>
      </c>
      <c r="G313" s="5" t="s">
        <v>61</v>
      </c>
      <c r="H313" s="483" t="s">
        <v>62</v>
      </c>
      <c r="I313" s="485"/>
      <c r="J313" s="455" t="s">
        <v>63</v>
      </c>
      <c r="K313" s="455"/>
    </row>
    <row r="314" spans="2:11" ht="16.5" customHeight="1">
      <c r="B314" s="32" t="s">
        <v>95</v>
      </c>
      <c r="C314" s="502" t="s">
        <v>119</v>
      </c>
      <c r="D314" s="503"/>
      <c r="E314" s="504"/>
      <c r="F314" s="54">
        <v>1</v>
      </c>
      <c r="G314" s="32" t="s">
        <v>64</v>
      </c>
      <c r="H314" s="475" t="s">
        <v>86</v>
      </c>
      <c r="I314" s="476"/>
      <c r="J314" s="475"/>
      <c r="K314" s="476"/>
    </row>
    <row r="315" spans="2:11" ht="16.5" customHeight="1">
      <c r="B315" s="32" t="s">
        <v>95</v>
      </c>
      <c r="C315" s="502" t="s">
        <v>252</v>
      </c>
      <c r="D315" s="503"/>
      <c r="E315" s="504"/>
      <c r="F315" s="54">
        <v>12</v>
      </c>
      <c r="G315" s="32" t="s">
        <v>104</v>
      </c>
      <c r="H315" s="475" t="s">
        <v>86</v>
      </c>
      <c r="I315" s="476"/>
      <c r="J315" s="475"/>
      <c r="K315" s="476"/>
    </row>
    <row r="316" spans="2:11" ht="16.5" customHeight="1">
      <c r="B316" s="32" t="s">
        <v>95</v>
      </c>
      <c r="C316" s="502" t="s">
        <v>253</v>
      </c>
      <c r="D316" s="503"/>
      <c r="E316" s="504"/>
      <c r="F316" s="54">
        <v>30</v>
      </c>
      <c r="G316" s="32" t="s">
        <v>104</v>
      </c>
      <c r="H316" s="475" t="s">
        <v>86</v>
      </c>
      <c r="I316" s="476"/>
      <c r="J316" s="475"/>
      <c r="K316" s="476"/>
    </row>
    <row r="317" spans="2:11" ht="16.5" customHeight="1">
      <c r="B317" s="32" t="s">
        <v>95</v>
      </c>
      <c r="C317" s="502" t="s">
        <v>119</v>
      </c>
      <c r="D317" s="503"/>
      <c r="E317" s="504"/>
      <c r="F317" s="54">
        <v>300</v>
      </c>
      <c r="G317" s="32" t="s">
        <v>104</v>
      </c>
      <c r="H317" s="475" t="s">
        <v>86</v>
      </c>
      <c r="I317" s="476"/>
      <c r="J317" s="475"/>
      <c r="K317" s="476"/>
    </row>
    <row r="319" spans="2:11" ht="16.5" customHeight="1">
      <c r="B319" s="4" t="s">
        <v>925</v>
      </c>
      <c r="C319" s="4"/>
      <c r="D319" s="29"/>
      <c r="E319" s="29"/>
      <c r="F319" s="29"/>
      <c r="G319" s="29"/>
      <c r="H319" s="29"/>
      <c r="I319" s="29"/>
      <c r="J319" s="29"/>
      <c r="K319" s="29"/>
    </row>
    <row r="320" spans="2:11" ht="26.1" customHeight="1">
      <c r="B320" s="499" t="s">
        <v>179</v>
      </c>
      <c r="C320" s="500"/>
      <c r="D320" s="500"/>
      <c r="E320" s="500"/>
      <c r="F320" s="500"/>
      <c r="G320" s="500"/>
      <c r="H320" s="500"/>
      <c r="I320" s="500"/>
      <c r="J320" s="500"/>
      <c r="K320" s="501"/>
    </row>
    <row r="321" ht="9.9499999999999993" customHeight="1"/>
  </sheetData>
  <sheetProtection selectLockedCells="1"/>
  <mergeCells count="379">
    <mergeCell ref="A1:L3"/>
    <mergeCell ref="C5:D5"/>
    <mergeCell ref="I5:J5"/>
    <mergeCell ref="C8:D8"/>
    <mergeCell ref="F8:G8"/>
    <mergeCell ref="C9:G9"/>
    <mergeCell ref="I9:J9"/>
    <mergeCell ref="C15:G15"/>
    <mergeCell ref="H15:J15"/>
    <mergeCell ref="C16:G16"/>
    <mergeCell ref="H16:J16"/>
    <mergeCell ref="C11:G11"/>
    <mergeCell ref="C12:G12"/>
    <mergeCell ref="H12:J12"/>
    <mergeCell ref="B13:B16"/>
    <mergeCell ref="C13:G13"/>
    <mergeCell ref="H13:J13"/>
    <mergeCell ref="C14:G14"/>
    <mergeCell ref="H14:J14"/>
    <mergeCell ref="H21:J21"/>
    <mergeCell ref="C22:G22"/>
    <mergeCell ref="H22:J22"/>
    <mergeCell ref="C23:G23"/>
    <mergeCell ref="H23:J23"/>
    <mergeCell ref="C24:K24"/>
    <mergeCell ref="B17:B23"/>
    <mergeCell ref="C17:G17"/>
    <mergeCell ref="H17:J17"/>
    <mergeCell ref="C18:G18"/>
    <mergeCell ref="H18:J18"/>
    <mergeCell ref="C19:G19"/>
    <mergeCell ref="H19:J19"/>
    <mergeCell ref="C20:G20"/>
    <mergeCell ref="H20:J20"/>
    <mergeCell ref="C21:G21"/>
    <mergeCell ref="B35:E35"/>
    <mergeCell ref="G35:K35"/>
    <mergeCell ref="B36:E36"/>
    <mergeCell ref="G36:K36"/>
    <mergeCell ref="B37:K37"/>
    <mergeCell ref="B38:K38"/>
    <mergeCell ref="B34:E34"/>
    <mergeCell ref="F34:K34"/>
    <mergeCell ref="B27:K27"/>
    <mergeCell ref="B28:K28"/>
    <mergeCell ref="B30:K30"/>
    <mergeCell ref="B33:K33"/>
    <mergeCell ref="B47:K47"/>
    <mergeCell ref="B49:K49"/>
    <mergeCell ref="C50:D50"/>
    <mergeCell ref="E50:F50"/>
    <mergeCell ref="G50:H50"/>
    <mergeCell ref="C51:D51"/>
    <mergeCell ref="E51:F51"/>
    <mergeCell ref="G51:H51"/>
    <mergeCell ref="B41:K41"/>
    <mergeCell ref="B44:K44"/>
    <mergeCell ref="C45:D45"/>
    <mergeCell ref="E45:K45"/>
    <mergeCell ref="C46:D46"/>
    <mergeCell ref="E46:K46"/>
    <mergeCell ref="C52:D52"/>
    <mergeCell ref="E52:F52"/>
    <mergeCell ref="G52:H52"/>
    <mergeCell ref="B53:K53"/>
    <mergeCell ref="B55:K55"/>
    <mergeCell ref="B56:C56"/>
    <mergeCell ref="D56:E56"/>
    <mergeCell ref="F56:G56"/>
    <mergeCell ref="H56:I56"/>
    <mergeCell ref="J56:K56"/>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B62:C62"/>
    <mergeCell ref="D62:E62"/>
    <mergeCell ref="F62:G62"/>
    <mergeCell ref="H62:I62"/>
    <mergeCell ref="J62:K62"/>
    <mergeCell ref="B63:C63"/>
    <mergeCell ref="D63:E63"/>
    <mergeCell ref="F63:G63"/>
    <mergeCell ref="H63:I63"/>
    <mergeCell ref="J63:K63"/>
    <mergeCell ref="B68:C68"/>
    <mergeCell ref="D68:E68"/>
    <mergeCell ref="F68:G68"/>
    <mergeCell ref="H68:I68"/>
    <mergeCell ref="B69:C69"/>
    <mergeCell ref="D69:E69"/>
    <mergeCell ref="F69:G69"/>
    <mergeCell ref="H69:I69"/>
    <mergeCell ref="B64:K64"/>
    <mergeCell ref="B65:K65"/>
    <mergeCell ref="B66:E66"/>
    <mergeCell ref="F66:I66"/>
    <mergeCell ref="J66:K66"/>
    <mergeCell ref="B67:C67"/>
    <mergeCell ref="D67:E67"/>
    <mergeCell ref="F67:G67"/>
    <mergeCell ref="H67:I67"/>
    <mergeCell ref="B81:C81"/>
    <mergeCell ref="D81:E81"/>
    <mergeCell ref="B79:C79"/>
    <mergeCell ref="D79:E79"/>
    <mergeCell ref="B80:C80"/>
    <mergeCell ref="D80:E80"/>
    <mergeCell ref="B72:K72"/>
    <mergeCell ref="C74:F74"/>
    <mergeCell ref="H74:K74"/>
    <mergeCell ref="C76:D76"/>
    <mergeCell ref="E76:F76"/>
    <mergeCell ref="C77:D77"/>
    <mergeCell ref="E77:F77"/>
    <mergeCell ref="C89:F89"/>
    <mergeCell ref="H89:K89"/>
    <mergeCell ref="C91:D91"/>
    <mergeCell ref="E91:F91"/>
    <mergeCell ref="C92:D92"/>
    <mergeCell ref="E92:F92"/>
    <mergeCell ref="B83:C83"/>
    <mergeCell ref="C84:K84"/>
    <mergeCell ref="B87:K87"/>
    <mergeCell ref="B102:K102"/>
    <mergeCell ref="B96:C96"/>
    <mergeCell ref="D96:E96"/>
    <mergeCell ref="B98:C98"/>
    <mergeCell ref="C99:K99"/>
    <mergeCell ref="B94:C94"/>
    <mergeCell ref="D94:E94"/>
    <mergeCell ref="B95:C95"/>
    <mergeCell ref="D95:E95"/>
    <mergeCell ref="B109:C109"/>
    <mergeCell ref="D109:E109"/>
    <mergeCell ref="B110:C110"/>
    <mergeCell ref="D110:E110"/>
    <mergeCell ref="C104:F104"/>
    <mergeCell ref="H104:K104"/>
    <mergeCell ref="C106:D106"/>
    <mergeCell ref="E106:F106"/>
    <mergeCell ref="C107:D107"/>
    <mergeCell ref="E107:F107"/>
    <mergeCell ref="C119:F119"/>
    <mergeCell ref="H119:K119"/>
    <mergeCell ref="C121:D121"/>
    <mergeCell ref="E121:F121"/>
    <mergeCell ref="C122:D122"/>
    <mergeCell ref="E122:F122"/>
    <mergeCell ref="B111:C111"/>
    <mergeCell ref="D111:E111"/>
    <mergeCell ref="B113:C113"/>
    <mergeCell ref="C114:K114"/>
    <mergeCell ref="B117:K117"/>
    <mergeCell ref="B126:C126"/>
    <mergeCell ref="D126:E126"/>
    <mergeCell ref="B128:C128"/>
    <mergeCell ref="C129:K129"/>
    <mergeCell ref="B132:K132"/>
    <mergeCell ref="B124:C124"/>
    <mergeCell ref="D124:E124"/>
    <mergeCell ref="B125:C125"/>
    <mergeCell ref="D125:E125"/>
    <mergeCell ref="B139:C139"/>
    <mergeCell ref="D139:E139"/>
    <mergeCell ref="B140:C140"/>
    <mergeCell ref="D140:E140"/>
    <mergeCell ref="C134:F134"/>
    <mergeCell ref="H134:K134"/>
    <mergeCell ref="C136:D136"/>
    <mergeCell ref="E136:F136"/>
    <mergeCell ref="C137:D137"/>
    <mergeCell ref="E137:F137"/>
    <mergeCell ref="C148:E148"/>
    <mergeCell ref="J148:K148"/>
    <mergeCell ref="C149:E149"/>
    <mergeCell ref="J149:K149"/>
    <mergeCell ref="C150:E150"/>
    <mergeCell ref="J150:K150"/>
    <mergeCell ref="B141:C141"/>
    <mergeCell ref="D141:E141"/>
    <mergeCell ref="B143:J143"/>
    <mergeCell ref="B144:J144"/>
    <mergeCell ref="C147:E147"/>
    <mergeCell ref="J147:K147"/>
    <mergeCell ref="C161:D161"/>
    <mergeCell ref="E161:F161"/>
    <mergeCell ref="C162:D162"/>
    <mergeCell ref="E162:F162"/>
    <mergeCell ref="B164:C164"/>
    <mergeCell ref="D164:E164"/>
    <mergeCell ref="C151:E151"/>
    <mergeCell ref="J151:K151"/>
    <mergeCell ref="B154:K154"/>
    <mergeCell ref="B157:K157"/>
    <mergeCell ref="C159:F159"/>
    <mergeCell ref="H159:K159"/>
    <mergeCell ref="B168:J168"/>
    <mergeCell ref="B169:J169"/>
    <mergeCell ref="C172:F172"/>
    <mergeCell ref="J172:K172"/>
    <mergeCell ref="C173:F173"/>
    <mergeCell ref="J173:K173"/>
    <mergeCell ref="B165:C165"/>
    <mergeCell ref="D165:E165"/>
    <mergeCell ref="B166:C166"/>
    <mergeCell ref="D166:E166"/>
    <mergeCell ref="B179:K179"/>
    <mergeCell ref="B182:K182"/>
    <mergeCell ref="C184:F184"/>
    <mergeCell ref="H184:K184"/>
    <mergeCell ref="C174:F174"/>
    <mergeCell ref="J174:K174"/>
    <mergeCell ref="C175:F175"/>
    <mergeCell ref="J175:K175"/>
    <mergeCell ref="C176:F176"/>
    <mergeCell ref="J176:K176"/>
    <mergeCell ref="B191:C191"/>
    <mergeCell ref="D191:E191"/>
    <mergeCell ref="B190:C190"/>
    <mergeCell ref="D190:E190"/>
    <mergeCell ref="C186:D186"/>
    <mergeCell ref="E186:F186"/>
    <mergeCell ref="C187:D187"/>
    <mergeCell ref="E187:F187"/>
    <mergeCell ref="B189:C189"/>
    <mergeCell ref="D189:E189"/>
    <mergeCell ref="C201:F201"/>
    <mergeCell ref="J201:K201"/>
    <mergeCell ref="C202:F202"/>
    <mergeCell ref="J202:K202"/>
    <mergeCell ref="C205:F205"/>
    <mergeCell ref="J205:K205"/>
    <mergeCell ref="B193:J193"/>
    <mergeCell ref="B194:J194"/>
    <mergeCell ref="C197:F197"/>
    <mergeCell ref="J197:K197"/>
    <mergeCell ref="C198:F198"/>
    <mergeCell ref="J198:K198"/>
    <mergeCell ref="C216:D216"/>
    <mergeCell ref="E216:F216"/>
    <mergeCell ref="C217:D217"/>
    <mergeCell ref="E217:F217"/>
    <mergeCell ref="B219:C219"/>
    <mergeCell ref="D219:E219"/>
    <mergeCell ref="C206:F206"/>
    <mergeCell ref="J206:K206"/>
    <mergeCell ref="B209:K209"/>
    <mergeCell ref="B212:K212"/>
    <mergeCell ref="C214:F214"/>
    <mergeCell ref="H214:K214"/>
    <mergeCell ref="B223:J223"/>
    <mergeCell ref="B224:J224"/>
    <mergeCell ref="C227:F227"/>
    <mergeCell ref="J227:K227"/>
    <mergeCell ref="C228:F228"/>
    <mergeCell ref="J228:K228"/>
    <mergeCell ref="B220:C220"/>
    <mergeCell ref="D220:E220"/>
    <mergeCell ref="B221:C221"/>
    <mergeCell ref="D221:E221"/>
    <mergeCell ref="C234:F234"/>
    <mergeCell ref="J234:K234"/>
    <mergeCell ref="C237:F237"/>
    <mergeCell ref="J237:K237"/>
    <mergeCell ref="C238:F238"/>
    <mergeCell ref="J238:K238"/>
    <mergeCell ref="C229:F229"/>
    <mergeCell ref="J229:K229"/>
    <mergeCell ref="C230:F230"/>
    <mergeCell ref="J230:K230"/>
    <mergeCell ref="C233:F233"/>
    <mergeCell ref="J233:K233"/>
    <mergeCell ref="C249:D249"/>
    <mergeCell ref="E249:F249"/>
    <mergeCell ref="B251:C251"/>
    <mergeCell ref="D251:E251"/>
    <mergeCell ref="B252:C252"/>
    <mergeCell ref="D252:E252"/>
    <mergeCell ref="B241:K241"/>
    <mergeCell ref="B244:K244"/>
    <mergeCell ref="C246:F246"/>
    <mergeCell ref="H246:K246"/>
    <mergeCell ref="C248:D248"/>
    <mergeCell ref="E248:F248"/>
    <mergeCell ref="C260:E260"/>
    <mergeCell ref="H260:I260"/>
    <mergeCell ref="J260:K260"/>
    <mergeCell ref="C263:E263"/>
    <mergeCell ref="H263:I263"/>
    <mergeCell ref="J263:K263"/>
    <mergeCell ref="B253:C253"/>
    <mergeCell ref="D253:E253"/>
    <mergeCell ref="B255:J255"/>
    <mergeCell ref="B256:J256"/>
    <mergeCell ref="C259:E259"/>
    <mergeCell ref="H259:I259"/>
    <mergeCell ref="J259:K259"/>
    <mergeCell ref="C268:E268"/>
    <mergeCell ref="H268:I268"/>
    <mergeCell ref="J268:K268"/>
    <mergeCell ref="C264:E264"/>
    <mergeCell ref="H264:I264"/>
    <mergeCell ref="J264:K264"/>
    <mergeCell ref="C267:E267"/>
    <mergeCell ref="H267:I267"/>
    <mergeCell ref="J267:K267"/>
    <mergeCell ref="C279:D279"/>
    <mergeCell ref="E279:F279"/>
    <mergeCell ref="B281:C281"/>
    <mergeCell ref="D281:E281"/>
    <mergeCell ref="B282:C282"/>
    <mergeCell ref="D282:E282"/>
    <mergeCell ref="B271:K271"/>
    <mergeCell ref="B274:K274"/>
    <mergeCell ref="C276:F276"/>
    <mergeCell ref="H276:K276"/>
    <mergeCell ref="C278:D278"/>
    <mergeCell ref="E278:F278"/>
    <mergeCell ref="C290:F290"/>
    <mergeCell ref="H290:I290"/>
    <mergeCell ref="J290:K290"/>
    <mergeCell ref="C291:F291"/>
    <mergeCell ref="H291:I291"/>
    <mergeCell ref="J291:K291"/>
    <mergeCell ref="B283:C283"/>
    <mergeCell ref="D283:E283"/>
    <mergeCell ref="B285:J285"/>
    <mergeCell ref="B286:J286"/>
    <mergeCell ref="C289:F289"/>
    <mergeCell ref="H289:I289"/>
    <mergeCell ref="J289:K289"/>
    <mergeCell ref="C302:D302"/>
    <mergeCell ref="E302:F302"/>
    <mergeCell ref="C303:D303"/>
    <mergeCell ref="E303:F303"/>
    <mergeCell ref="B305:C305"/>
    <mergeCell ref="D305:E305"/>
    <mergeCell ref="C292:F292"/>
    <mergeCell ref="H292:I292"/>
    <mergeCell ref="J292:K292"/>
    <mergeCell ref="B295:K295"/>
    <mergeCell ref="B298:K298"/>
    <mergeCell ref="C300:F300"/>
    <mergeCell ref="H300:K300"/>
    <mergeCell ref="B309:J309"/>
    <mergeCell ref="B310:J310"/>
    <mergeCell ref="C313:E313"/>
    <mergeCell ref="H313:I313"/>
    <mergeCell ref="J313:K313"/>
    <mergeCell ref="C314:E314"/>
    <mergeCell ref="H314:I314"/>
    <mergeCell ref="J314:K314"/>
    <mergeCell ref="B306:C306"/>
    <mergeCell ref="D306:E306"/>
    <mergeCell ref="B307:C307"/>
    <mergeCell ref="D307:E307"/>
    <mergeCell ref="B320:K320"/>
    <mergeCell ref="C317:E317"/>
    <mergeCell ref="H317:I317"/>
    <mergeCell ref="J317:K317"/>
    <mergeCell ref="C315:E315"/>
    <mergeCell ref="H315:I315"/>
    <mergeCell ref="J315:K315"/>
    <mergeCell ref="C316:E316"/>
    <mergeCell ref="H316:I316"/>
    <mergeCell ref="J316:K316"/>
  </mergeCells>
  <phoneticPr fontId="3" type="noConversion"/>
  <dataValidations count="41">
    <dataValidation type="list" allowBlank="1" showInputMessage="1" showErrorMessage="1" sqref="H148:H151" xr:uid="{D478831A-C1F8-4075-B599-F2BAF60D8253}">
      <formula1>"해당무, A, B, C, ,"</formula1>
    </dataValidation>
    <dataValidation type="list" allowBlank="1" showInputMessage="1" sqref="I148:I151" xr:uid="{D7366F1A-6F77-4495-8A89-07A7D3438A27}">
      <formula1>"-, 주1), 주2), 주3), 주4), 주5)"</formula1>
    </dataValidation>
    <dataValidation type="list" allowBlank="1" showInputMessage="1" showErrorMessage="1" sqref="F148:F151" xr:uid="{E2245402-86A0-4820-8A1E-C86A57842ACA}">
      <formula1>"접촉방전, 기중방전"</formula1>
    </dataValidation>
    <dataValidation type="list" allowBlank="1" showInputMessage="1" showErrorMessage="1" sqref="B148:B151" xr:uid="{C375C443-3D78-4AE9-81A0-470E3EAF823D}">
      <formula1>"간접인가, 직접인가"</formula1>
    </dataValidation>
    <dataValidation type="list" allowBlank="1" showInputMessage="1" showErrorMessage="1" sqref="G36:K36" xr:uid="{D676E58D-77BA-4763-BED2-BFE402F8D09E}">
      <formula1>"구성품 이원화, 기술 변경, 기술 파생"</formula1>
    </dataValidation>
    <dataValidation type="list" allowBlank="1" showInputMessage="1" sqref="C206:F206" xr:uid="{9ECD9F9E-C744-4078-851B-D3B23EED304F}">
      <formula1>"해당무, LAN, RJ45, HDMI, DP,"</formula1>
    </dataValidation>
    <dataValidation type="list" allowBlank="1" showInputMessage="1" sqref="C202:F202" xr:uid="{D34508DE-5306-4061-BCEC-8B08BB020233}">
      <formula1>"DC (+) - DC (-), DC (+) - DC (-) - PE, 해당무"</formula1>
    </dataValidation>
    <dataValidation type="list" allowBlank="1" showInputMessage="1" showErrorMessage="1" sqref="H198:I198 H202:I202 H206:I206" xr:uid="{C82C6403-5F4C-492D-B1A3-BE02DF79E098}">
      <formula1>"A, B 주1), B 주2), B 주3), 해당무"</formula1>
    </dataValidation>
    <dataValidation type="list" allowBlank="1" showInputMessage="1" sqref="C198:F198" xr:uid="{5714C8C2-5115-4FB5-96A0-421546F6E02A}">
      <formula1>"N - L1, N - L1 - PE, L1 - L2 - L3, L1 - L2 - L3 - N, L1 - L2 - L3 - PE, L1 - L2 - L3 - N - PE"</formula1>
    </dataValidation>
    <dataValidation type="list" allowBlank="1" showInputMessage="1" sqref="H173:I176" xr:uid="{C2295884-803A-4412-AAA7-DB83E7D926A1}">
      <formula1>"A, 해당무"</formula1>
    </dataValidation>
    <dataValidation type="list" allowBlank="1" showInputMessage="1" showErrorMessage="1" sqref="C173:F176" xr:uid="{43F4B631-1F61-4910-AB91-815E2A164601}">
      <formula1>"전  면, 후  면, 우측면, 좌측면"</formula1>
    </dataValidation>
    <dataValidation type="list" allowBlank="1" showInputMessage="1" showErrorMessage="1" sqref="H314:I317" xr:uid="{757857A8-11DB-4916-9643-443DEDF75E46}">
      <formula1>"A, B 주1), B 주2), B 주3), C 주1),  C 주2), C 주3), 해당무"</formula1>
    </dataValidation>
    <dataValidation type="list" allowBlank="1" showInputMessage="1" sqref="H290:I292" xr:uid="{469C706C-7DB1-4EDF-94A7-F8CA507C634E}">
      <formula1>"A, B, C, 해당무"</formula1>
    </dataValidation>
    <dataValidation type="list" allowBlank="1" showInputMessage="1" sqref="C268:E268" xr:uid="{50FFC7C6-38DB-4B79-B895-407EC77C51A9}">
      <formula1>"해당무, LAN, RJ 45, HDMI, DVI"</formula1>
    </dataValidation>
    <dataValidation type="list" allowBlank="1" showInputMessage="1" sqref="C264:E264" xr:uid="{D7901FB3-0FC3-430E-87D7-8BEF0749F1B9}">
      <formula1>"해당무, 주 전원 포트, 직류 전원 입력 포트, DC 입력 포트"</formula1>
    </dataValidation>
    <dataValidation type="list" allowBlank="1" showInputMessage="1" sqref="C260:E260" xr:uid="{BF461DAB-B618-4911-9EBD-3B2EE01B8073}">
      <formula1>"주 전원 포트"</formula1>
    </dataValidation>
    <dataValidation type="list" allowBlank="1" showInputMessage="1" showErrorMessage="1" sqref="H260:I260 H264:I264 H268:I268" xr:uid="{1922BF26-C32D-4619-8497-A9713370FC57}">
      <formula1>"A, B, C, 해당무"</formula1>
    </dataValidation>
    <dataValidation type="list" allowBlank="1" showInputMessage="1" showErrorMessage="1" sqref="G290:G292 G268 G264 G260 G173:G176" xr:uid="{3933285C-2C23-4E21-9AD6-FAE75488DD23}">
      <formula1>"A"</formula1>
    </dataValidation>
    <dataValidation type="list" allowBlank="1" showInputMessage="1" sqref="F268" xr:uid="{15EFF99B-A7FB-4D54-AC8F-A00B678336DA}">
      <formula1>"해당무, CDN T8, CDN T4,  CDN T2, EM CLAMP, BCI CLAMP"</formula1>
    </dataValidation>
    <dataValidation type="list" allowBlank="1" showInputMessage="1" sqref="F264 F260" xr:uid="{62E1EE74-F363-4A3A-BCAC-CA5D08C1B7B8}">
      <formula1>"해당무, CDN M2, CDN M3,  CDN M4, ,  CDN M5,  EM CLAMP"</formula1>
    </dataValidation>
    <dataValidation type="list" allowBlank="1" showInputMessage="1" showErrorMessage="1" sqref="B206" xr:uid="{FEB347FF-8A9C-41D5-93AF-A6571C73F65A}">
      <formula1>"I/O"</formula1>
    </dataValidation>
    <dataValidation type="list" allowBlank="1" showInputMessage="1" sqref="C238:F238" xr:uid="{3A3876E9-ECA7-427F-AB2A-76BEBAEE4393}">
      <formula1>"해당무 주1), 해당무 주2), LAN"</formula1>
    </dataValidation>
    <dataValidation type="list" allowBlank="1" showInputMessage="1" showErrorMessage="1" sqref="G315:G317" xr:uid="{6FFBADA4-5DA7-4597-9F46-31BBD47F96F6}">
      <formula1>"C"</formula1>
    </dataValidation>
    <dataValidation type="list" allowBlank="1" showInputMessage="1" showErrorMessage="1" sqref="B234 B202" xr:uid="{D0E11D3E-0213-4C03-AD42-8F74B44276F1}">
      <formula1>"DC"</formula1>
    </dataValidation>
    <dataValidation type="list" allowBlank="1" showInputMessage="1" sqref="C234:F234" xr:uid="{BBCEC6E5-EF97-4058-A792-C927AAAACCF9}">
      <formula1>"DC (+) - DC (-), 해당무"</formula1>
    </dataValidation>
    <dataValidation type="list" allowBlank="1" showInputMessage="1" sqref="H228:I230 H234:I234 H238:I238" xr:uid="{1BB8559E-76CC-4916-9AFA-3D2593CCE13D}">
      <formula1>"A, B, B 주1), B 주2), 해당무"</formula1>
    </dataValidation>
    <dataValidation type="list" allowBlank="1" showInputMessage="1" sqref="C228:F230" xr:uid="{8EB69D5B-DB7B-4844-8093-AA45F8F9EB44}">
      <formula1>"N - L, N - PE, L - PE"</formula1>
    </dataValidation>
    <dataValidation type="list" allowBlank="1" showInputMessage="1" showErrorMessage="1" sqref="B228:B230 B198" xr:uid="{3EC89B14-E447-46AE-A7BF-8C0E073178C7}">
      <formula1>"AC"</formula1>
    </dataValidation>
    <dataValidation type="list" allowBlank="1" showInputMessage="1" sqref="K68:K69" xr:uid="{3BC86A35-D382-4324-B6E8-D536EEC176FD}">
      <formula1>"차폐, 비차폐"</formula1>
    </dataValidation>
    <dataValidation type="list" allowBlank="1" showInputMessage="1" showErrorMessage="1" sqref="B68:C68 F68:G69" xr:uid="{72773CE8-E4C5-4806-BE2A-4ECFF1D913F6}">
      <formula1>OFFSET($B$56, 1, 0, ROWS(Total_Config)-1)</formula1>
    </dataValidation>
    <dataValidation type="list" allowBlank="1" showInputMessage="1" showErrorMessage="1" sqref="G228:G230 G234 G198 G202 G206 G314 G148:G151 G238" xr:uid="{D063C351-52C7-41BA-8E0C-72DD3F2BFD07}">
      <formula1>"B"</formula1>
    </dataValidation>
    <dataValidation type="list" allowBlank="1" showInputMessage="1" sqref="F34:K34" xr:uid="{72895C80-9B67-403D-94CF-7985742F362B}">
      <formula1>"탁상형, 바닥형, 조합형"</formula1>
    </dataValidation>
    <dataValidation type="list" allowBlank="1" showInputMessage="1" showErrorMessage="1" sqref="I51:J52" xr:uid="{DA2C635E-3F26-4498-8277-7187A60D1806}">
      <formula1>"Yes, No"</formula1>
    </dataValidation>
    <dataValidation type="list" allowBlank="1" showInputMessage="1" sqref="K13:K23" xr:uid="{E94778D5-5195-41AF-BC66-1F79228EE123}">
      <formula1>"주1), 주2), 주3), 주4), 주5), 주6), 주7), 주8), 주9), 주10)"</formula1>
    </dataValidation>
    <dataValidation type="list" allowBlank="1" showInputMessage="1" showErrorMessage="1" sqref="B238" xr:uid="{CAAC12ED-339A-4980-BB85-AE459FEB20CC}">
      <formula1>"SIGNAL"</formula1>
    </dataValidation>
    <dataValidation type="list" allowBlank="1" showInputMessage="1" sqref="F35:F36 D40 B146 K80:K81 K95:K96 K110:K111 K125:K126 K140:K141 K165:K166 K190:K191 K220:K221 K252:K253 K282:K283 B312 B288 B266 B262 B258 B236 B232 B226 B204 B200 B196 B171 K306:K307" xr:uid="{05681674-DCDF-437E-890D-2687C2F00735}">
      <formula1>"1, TRUE, 0, FALSE,"</formula1>
    </dataValidation>
    <dataValidation type="list" allowBlank="1" showInputMessage="1" sqref="B84 B99 B114 B129" xr:uid="{E96795BB-5F41-4181-B3A8-5BCB7F113392}">
      <formula1>INDEX(OPERATING_MODE, 0, 1)</formula1>
    </dataValidation>
    <dataValidation type="list" allowBlank="1" showInputMessage="1" sqref="G303:H303 G279:H279 G249:H249 G217:H217 G187:H187 G162:H162 G137:H137 G122:H122 G107:H107 G92:H92 G77:H77" xr:uid="{C0E08FFD-2A3E-460A-9B80-9021037E0864}">
      <formula1>"00:00, 01:00, 02:00, 03:00, 04:00, 05:00, 06:00, 07:00, 08:00, 09:00, 10:00, 11:00, 12:00, 13:00, 14:00, 15:00, 16:00, 17:00, 18:00, 19:00, 20:00, 21:00, 22:00, 23:00, 24:00"</formula1>
    </dataValidation>
    <dataValidation type="list" allowBlank="1" showInputMessage="1" showErrorMessage="1" sqref="I9:J9" xr:uid="{9454BF86-E316-4211-9D22-3C508947B8C1}">
      <formula1>reviewer_list</formula1>
    </dataValidation>
    <dataValidation type="list" allowBlank="1" showInputMessage="1" showErrorMessage="1" sqref="I5:J5" xr:uid="{3BD50F08-24F4-4B59-B4EF-477B07EC210E}">
      <formula1>tester_list</formula1>
    </dataValidation>
    <dataValidation type="list" allowBlank="1" showInputMessage="1" showErrorMessage="1" sqref="C74:F74 C89:F89 C104:F104 C119:F119 C134:F134 C159:F159 C184:F184 C214:F214 C246:F246 C276:F276 C300:F300" xr:uid="{CB9BE772-5256-46A8-AFA9-BFC5E0BA7908}">
      <formula1>LOC_LIST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&amp;LRDS-EM-104(00)250602&amp;C&amp;P / &amp;N&amp;R(주)디티앤씨 (Dt&amp;&amp;C Co., Ltd.)</oddFooter>
  </headerFooter>
  <rowBreaks count="11" manualBreakCount="11">
    <brk id="42" max="16383" man="1"/>
    <brk id="54" max="16383" man="1"/>
    <brk id="70" max="16383" man="1"/>
    <brk id="100" max="16383" man="1"/>
    <brk id="130" max="16383" man="1"/>
    <brk id="155" max="16383" man="1"/>
    <brk id="180" max="16383" man="1"/>
    <brk id="210" max="16383" man="1"/>
    <brk id="242" max="16383" man="1"/>
    <brk id="272" max="16383" man="1"/>
    <brk id="29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37890"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7893"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37894"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7895"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37896"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37897"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37898"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37899"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37900" r:id="rId13" name="MF">
              <controlPr defaultSize="0" autoFill="0" autoLine="0" autoPict="0">
                <anchor moveWithCells="1">
                  <from>
                    <xdr:col>2</xdr:col>
                    <xdr:colOff>0</xdr:colOff>
                    <xdr:row>21</xdr:row>
                    <xdr:rowOff>0</xdr:rowOff>
                  </from>
                  <to>
                    <xdr:col>3</xdr:col>
                    <xdr:colOff>647700</xdr:colOff>
                    <xdr:row>22</xdr:row>
                    <xdr:rowOff>0</xdr:rowOff>
                  </to>
                </anchor>
              </controlPr>
            </control>
          </mc:Choice>
        </mc:AlternateContent>
        <mc:AlternateContent xmlns:mc="http://schemas.openxmlformats.org/markup-compatibility/2006">
          <mc:Choice Requires="x14">
            <control shapeId="37901" r:id="rId14"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4CCC-99A1-4D4C-ABC1-D539A5A86A4A}">
  <sheetPr codeName="Sheet7"/>
  <dimension ref="A1:N337"/>
  <sheetViews>
    <sheetView showGridLines="0" zoomScaleNormal="100" zoomScaleSheetLayoutView="100" workbookViewId="0">
      <pane ySplit="3" topLeftCell="A317" activePane="bottomLeft" state="frozen"/>
      <selection pane="bottomLeft" activeCell="C316" sqref="C316:F316"/>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390"/>
      <c r="D5" s="390"/>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264</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45" t="str">
        <f>IF(CE_CHECK,"KS C 9816-1-1, KS C 9816-1-2, KS C 9816-2-1", "")</f>
        <v/>
      </c>
      <c r="I13" s="546"/>
      <c r="J13" s="547"/>
      <c r="K13" s="54"/>
    </row>
    <row r="14" spans="1:12" ht="20.100000000000001" customHeight="1">
      <c r="B14" s="379"/>
      <c r="C14" s="381" t="b">
        <v>0</v>
      </c>
      <c r="D14" s="396"/>
      <c r="E14" s="396"/>
      <c r="F14" s="396"/>
      <c r="G14" s="396"/>
      <c r="H14" s="383" t="str">
        <f>IF(ISN_CHECK,"KS C 9832", "")</f>
        <v/>
      </c>
      <c r="I14" s="384"/>
      <c r="J14" s="385"/>
      <c r="K14" s="54"/>
    </row>
    <row r="15" spans="1:12" ht="20.100000000000001" customHeight="1">
      <c r="B15" s="379"/>
      <c r="C15" s="381" t="b">
        <v>0</v>
      </c>
      <c r="D15" s="382"/>
      <c r="E15" s="382"/>
      <c r="F15" s="382"/>
      <c r="G15" s="541"/>
      <c r="H15" s="383" t="str">
        <f>IF(CLICK_CHECK,"KS C 9814-1", "")</f>
        <v/>
      </c>
      <c r="I15" s="384"/>
      <c r="J15" s="385"/>
      <c r="K15" s="54"/>
    </row>
    <row r="16" spans="1:12" ht="20.100000000000001" customHeight="1">
      <c r="B16" s="379"/>
      <c r="C16" s="381" t="b">
        <v>0</v>
      </c>
      <c r="D16" s="382"/>
      <c r="E16" s="382"/>
      <c r="F16" s="382"/>
      <c r="G16" s="382"/>
      <c r="H16" s="545" t="str">
        <f>IF(RE_CHECK, "KS C 9816-1-1, KS C 9816-1-4, KS C 9816-2-3", "")</f>
        <v/>
      </c>
      <c r="I16" s="546"/>
      <c r="J16" s="547"/>
      <c r="K16" s="54"/>
    </row>
    <row r="17" spans="2:11" ht="20.100000000000001" customHeight="1">
      <c r="B17" s="380"/>
      <c r="C17" s="381" t="b">
        <v>0</v>
      </c>
      <c r="D17" s="382"/>
      <c r="E17" s="382"/>
      <c r="F17" s="382"/>
      <c r="G17" s="382"/>
      <c r="H17" s="545" t="str">
        <f>IF(GH_CHECK, "KS C 9816-1-1, KS C 9816-1-4, KS C 9816-2-3", "")</f>
        <v/>
      </c>
      <c r="I17" s="546"/>
      <c r="J17" s="547"/>
      <c r="K17" s="54"/>
    </row>
    <row r="18" spans="2:11" ht="20.100000000000001" customHeight="1">
      <c r="B18" s="378" t="s">
        <v>16</v>
      </c>
      <c r="C18" s="381" t="b">
        <v>0</v>
      </c>
      <c r="D18" s="382"/>
      <c r="E18" s="382"/>
      <c r="F18" s="382"/>
      <c r="G18" s="382"/>
      <c r="H18" s="383" t="str">
        <f>IF(ESD_CHECK, "KS C 9610-4-2", "")</f>
        <v/>
      </c>
      <c r="I18" s="384"/>
      <c r="J18" s="385"/>
      <c r="K18" s="54"/>
    </row>
    <row r="19" spans="2:11" ht="20.100000000000001" customHeight="1">
      <c r="B19" s="379"/>
      <c r="C19" s="381" t="b">
        <v>0</v>
      </c>
      <c r="D19" s="382"/>
      <c r="E19" s="382"/>
      <c r="F19" s="382"/>
      <c r="G19" s="382"/>
      <c r="H19" s="383" t="str">
        <f>IF(RS_CHECK, "KS C 9610-4-3", "")</f>
        <v/>
      </c>
      <c r="I19" s="384"/>
      <c r="J19" s="385"/>
      <c r="K19" s="54"/>
    </row>
    <row r="20" spans="2:11" ht="20.100000000000001" customHeight="1">
      <c r="B20" s="379"/>
      <c r="C20" s="381" t="b">
        <v>0</v>
      </c>
      <c r="D20" s="382"/>
      <c r="E20" s="382"/>
      <c r="F20" s="382"/>
      <c r="G20" s="382"/>
      <c r="H20" s="383" t="str">
        <f>IF(EFT_CHECK, "KS C 9610-4-4", "")</f>
        <v/>
      </c>
      <c r="I20" s="384"/>
      <c r="J20" s="385"/>
      <c r="K20" s="54"/>
    </row>
    <row r="21" spans="2:11" ht="20.100000000000001" customHeight="1">
      <c r="B21" s="379"/>
      <c r="C21" s="381" t="b">
        <v>0</v>
      </c>
      <c r="D21" s="382"/>
      <c r="E21" s="382"/>
      <c r="F21" s="382"/>
      <c r="G21" s="382"/>
      <c r="H21" s="383" t="str">
        <f>IF(SURGE_CHECK, "KS C 9610-4-5", "")</f>
        <v/>
      </c>
      <c r="I21" s="384"/>
      <c r="J21" s="385"/>
      <c r="K21" s="54"/>
    </row>
    <row r="22" spans="2:11" ht="20.100000000000001" customHeight="1">
      <c r="B22" s="379"/>
      <c r="C22" s="381" t="b">
        <v>0</v>
      </c>
      <c r="D22" s="382"/>
      <c r="E22" s="382"/>
      <c r="F22" s="382"/>
      <c r="G22" s="382"/>
      <c r="H22" s="383" t="str">
        <f>IF(CS_CHECK, "KS C 9610-4-6", "")</f>
        <v/>
      </c>
      <c r="I22" s="384"/>
      <c r="J22" s="385"/>
      <c r="K22" s="54"/>
    </row>
    <row r="23" spans="2:11" ht="20.100000000000001" customHeight="1">
      <c r="B23" s="379"/>
      <c r="C23" s="381" t="b">
        <v>0</v>
      </c>
      <c r="D23" s="382"/>
      <c r="E23" s="382"/>
      <c r="F23" s="382"/>
      <c r="G23" s="382"/>
      <c r="H23" s="383" t="str">
        <f>IF(MF_CHECK, "KS C 9610-4-8", "")</f>
        <v/>
      </c>
      <c r="I23" s="384"/>
      <c r="J23" s="385"/>
      <c r="K23" s="54"/>
    </row>
    <row r="24" spans="2:11" ht="20.100000000000001" customHeight="1">
      <c r="B24" s="380"/>
      <c r="C24" s="381" t="b">
        <v>0</v>
      </c>
      <c r="D24" s="382"/>
      <c r="E24" s="382"/>
      <c r="F24" s="382"/>
      <c r="G24" s="382"/>
      <c r="H24" s="383" t="str">
        <f>IF(DIP_CHECK, "KS C 9610-4-11", "")</f>
        <v/>
      </c>
      <c r="I24" s="384"/>
      <c r="J24" s="385"/>
      <c r="K24" s="54"/>
    </row>
    <row r="25" spans="2:11" ht="39.950000000000003" customHeight="1">
      <c r="B25" s="10" t="s">
        <v>17</v>
      </c>
      <c r="C25" s="529"/>
      <c r="D25" s="530"/>
      <c r="E25" s="530"/>
      <c r="F25" s="530"/>
      <c r="G25" s="530"/>
      <c r="H25" s="530"/>
      <c r="I25" s="530"/>
      <c r="J25" s="530"/>
      <c r="K25" s="531"/>
    </row>
    <row r="27" spans="2:11">
      <c r="B27" s="4" t="s">
        <v>18</v>
      </c>
    </row>
    <row r="28" spans="2:11" ht="20.100000000000001" customHeight="1">
      <c r="B28" s="366" t="s">
        <v>19</v>
      </c>
      <c r="C28" s="367"/>
      <c r="D28" s="367"/>
      <c r="E28" s="367"/>
      <c r="F28" s="367"/>
      <c r="G28" s="367"/>
      <c r="H28" s="367"/>
      <c r="I28" s="367"/>
      <c r="J28" s="367"/>
      <c r="K28" s="368"/>
    </row>
    <row r="29" spans="2:11" ht="20.100000000000001" customHeight="1">
      <c r="B29" s="372"/>
      <c r="C29" s="373"/>
      <c r="D29" s="373"/>
      <c r="E29" s="373"/>
      <c r="F29" s="373"/>
      <c r="G29" s="373"/>
      <c r="H29" s="373"/>
      <c r="I29" s="373"/>
      <c r="J29" s="373"/>
      <c r="K29" s="374"/>
    </row>
    <row r="31" spans="2:11">
      <c r="B31" s="353" t="s">
        <v>20</v>
      </c>
      <c r="C31" s="353"/>
      <c r="D31" s="353"/>
      <c r="E31" s="353"/>
      <c r="F31" s="353"/>
      <c r="G31" s="353"/>
      <c r="H31" s="353"/>
      <c r="I31" s="353"/>
      <c r="J31" s="353"/>
      <c r="K31" s="353"/>
    </row>
    <row r="33" spans="2:13">
      <c r="B33" s="4" t="s">
        <v>21</v>
      </c>
    </row>
    <row r="34" spans="2:13" ht="20.100000000000001" customHeight="1">
      <c r="B34" s="366" t="s">
        <v>22</v>
      </c>
      <c r="C34" s="367"/>
      <c r="D34" s="367"/>
      <c r="E34" s="367"/>
      <c r="F34" s="367"/>
      <c r="G34" s="367"/>
      <c r="H34" s="367"/>
      <c r="I34" s="367"/>
      <c r="J34" s="367"/>
      <c r="K34" s="368"/>
    </row>
    <row r="35" spans="2:13" ht="20.100000000000001" customHeight="1">
      <c r="B35" s="361" t="s">
        <v>136</v>
      </c>
      <c r="C35" s="362"/>
      <c r="D35" s="362"/>
      <c r="E35" s="363"/>
      <c r="F35" s="373"/>
      <c r="G35" s="373"/>
      <c r="H35" s="373"/>
      <c r="I35" s="373"/>
      <c r="J35" s="373"/>
      <c r="K35" s="374"/>
    </row>
    <row r="36" spans="2:13" ht="20.100000000000001" customHeight="1">
      <c r="B36" s="361" t="s">
        <v>138</v>
      </c>
      <c r="C36" s="362"/>
      <c r="D36" s="362"/>
      <c r="E36" s="363"/>
      <c r="F36" s="93">
        <v>0</v>
      </c>
      <c r="G36" s="364"/>
      <c r="H36" s="364"/>
      <c r="I36" s="364"/>
      <c r="J36" s="364"/>
      <c r="K36" s="365"/>
    </row>
    <row r="37" spans="2:13" ht="20.100000000000001" customHeight="1">
      <c r="B37" s="361" t="s">
        <v>139</v>
      </c>
      <c r="C37" s="362"/>
      <c r="D37" s="362"/>
      <c r="E37" s="363"/>
      <c r="F37" s="93">
        <v>0</v>
      </c>
      <c r="G37" s="364"/>
      <c r="H37" s="364"/>
      <c r="I37" s="364"/>
      <c r="J37" s="364"/>
      <c r="K37" s="365"/>
    </row>
    <row r="38" spans="2:13" ht="20.100000000000001" customHeight="1">
      <c r="B38" s="366" t="s">
        <v>17</v>
      </c>
      <c r="C38" s="367"/>
      <c r="D38" s="367"/>
      <c r="E38" s="367"/>
      <c r="F38" s="367"/>
      <c r="G38" s="367"/>
      <c r="H38" s="367"/>
      <c r="I38" s="367"/>
      <c r="J38" s="367"/>
      <c r="K38" s="368"/>
    </row>
    <row r="39" spans="2:13" ht="44.25" customHeight="1">
      <c r="B39" s="526"/>
      <c r="C39" s="527"/>
      <c r="D39" s="527"/>
      <c r="E39" s="527"/>
      <c r="F39" s="527"/>
      <c r="G39" s="527"/>
      <c r="H39" s="527"/>
      <c r="I39" s="527"/>
      <c r="J39" s="527"/>
      <c r="K39" s="528"/>
    </row>
    <row r="40" spans="2:13" ht="16.5" customHeight="1"/>
    <row r="41" spans="2:13" ht="13.5" customHeight="1">
      <c r="B41" s="4" t="s">
        <v>130</v>
      </c>
      <c r="D41" s="93">
        <v>0</v>
      </c>
    </row>
    <row r="42" spans="2:13" ht="16.5" customHeight="1">
      <c r="B42" s="523" t="s">
        <v>179</v>
      </c>
      <c r="C42" s="524"/>
      <c r="D42" s="524"/>
      <c r="E42" s="524"/>
      <c r="F42" s="524"/>
      <c r="G42" s="524"/>
      <c r="H42" s="524"/>
      <c r="I42" s="524"/>
      <c r="J42" s="524"/>
      <c r="K42" s="525"/>
    </row>
    <row r="43" spans="2:13" ht="16.5" customHeight="1"/>
    <row r="44" spans="2:13" ht="13.5" customHeight="1"/>
    <row r="45" spans="2:13" ht="16.5" customHeight="1">
      <c r="B45" s="353" t="s">
        <v>26</v>
      </c>
      <c r="C45" s="353"/>
      <c r="D45" s="353"/>
      <c r="E45" s="353"/>
      <c r="F45" s="353"/>
      <c r="G45" s="353"/>
      <c r="H45" s="353"/>
      <c r="I45" s="353"/>
      <c r="J45" s="353"/>
      <c r="K45" s="353"/>
    </row>
    <row r="46" spans="2:13" ht="16.5" customHeight="1">
      <c r="B46" s="71" t="s">
        <v>188</v>
      </c>
      <c r="C46" s="358"/>
      <c r="D46" s="359"/>
      <c r="E46" s="360"/>
      <c r="F46" s="351"/>
      <c r="G46" s="351"/>
      <c r="H46" s="351"/>
      <c r="I46" s="351"/>
      <c r="J46" s="351"/>
      <c r="K46" s="352"/>
      <c r="M46" s="36">
        <f>E46</f>
        <v>0</v>
      </c>
    </row>
    <row r="47" spans="2:13" ht="16.5" customHeight="1">
      <c r="B47" s="71"/>
      <c r="C47" s="358"/>
      <c r="D47" s="359"/>
      <c r="E47" s="360"/>
      <c r="F47" s="351"/>
      <c r="G47" s="351"/>
      <c r="H47" s="351"/>
      <c r="I47" s="351"/>
      <c r="J47" s="351"/>
      <c r="K47" s="352"/>
      <c r="M47" s="36">
        <f>E47</f>
        <v>0</v>
      </c>
    </row>
    <row r="48" spans="2:13" ht="16.5" customHeight="1">
      <c r="B48" s="350" t="s">
        <v>251</v>
      </c>
      <c r="C48" s="351"/>
      <c r="D48" s="351"/>
      <c r="E48" s="351"/>
      <c r="F48" s="351"/>
      <c r="G48" s="351"/>
      <c r="H48" s="351"/>
      <c r="I48" s="351"/>
      <c r="J48" s="351"/>
      <c r="K48" s="352"/>
    </row>
    <row r="49" spans="2:11" ht="16.5" customHeight="1"/>
    <row r="50" spans="2:11" ht="16.5" customHeight="1">
      <c r="B50" s="353" t="s">
        <v>27</v>
      </c>
      <c r="C50" s="353"/>
      <c r="D50" s="353"/>
      <c r="E50" s="353"/>
      <c r="F50" s="353"/>
      <c r="G50" s="353"/>
      <c r="H50" s="353"/>
      <c r="I50" s="353"/>
      <c r="J50" s="353"/>
      <c r="K50" s="353"/>
    </row>
    <row r="51" spans="2:11" ht="16.5" customHeight="1">
      <c r="B51" s="56" t="s">
        <v>28</v>
      </c>
      <c r="C51" s="354" t="s">
        <v>29</v>
      </c>
      <c r="D51" s="354"/>
      <c r="E51" s="354" t="s">
        <v>30</v>
      </c>
      <c r="F51" s="354"/>
      <c r="G51" s="354" t="s">
        <v>31</v>
      </c>
      <c r="H51" s="354"/>
      <c r="I51" s="56" t="s">
        <v>32</v>
      </c>
      <c r="J51" s="56" t="s">
        <v>33</v>
      </c>
      <c r="K51" s="56" t="s">
        <v>34</v>
      </c>
    </row>
    <row r="52" spans="2:11" ht="16.5" customHeight="1">
      <c r="B52" s="58"/>
      <c r="C52" s="322"/>
      <c r="D52" s="322"/>
      <c r="E52" s="521"/>
      <c r="F52" s="521"/>
      <c r="G52" s="522"/>
      <c r="H52" s="522"/>
      <c r="I52" s="14"/>
      <c r="J52" s="14"/>
      <c r="K52" s="14"/>
    </row>
    <row r="53" spans="2:11" ht="16.5" customHeight="1">
      <c r="B53" s="58"/>
      <c r="C53" s="322"/>
      <c r="D53" s="322"/>
      <c r="E53" s="521"/>
      <c r="F53" s="521"/>
      <c r="G53" s="522"/>
      <c r="H53" s="522"/>
      <c r="I53" s="14"/>
      <c r="J53" s="14"/>
      <c r="K53" s="14"/>
    </row>
    <row r="54" spans="2:11" ht="16.5" customHeight="1">
      <c r="B54" s="347"/>
      <c r="C54" s="348"/>
      <c r="D54" s="348"/>
      <c r="E54" s="348"/>
      <c r="F54" s="348"/>
      <c r="G54" s="348"/>
      <c r="H54" s="348"/>
      <c r="I54" s="348"/>
      <c r="J54" s="348"/>
      <c r="K54" s="349"/>
    </row>
    <row r="55" spans="2:11" ht="16.5" customHeight="1"/>
    <row r="56" spans="2:11" ht="16.5" customHeight="1">
      <c r="B56" s="326" t="s">
        <v>35</v>
      </c>
      <c r="C56" s="326"/>
      <c r="D56" s="326"/>
      <c r="E56" s="326"/>
      <c r="F56" s="326"/>
      <c r="G56" s="326"/>
      <c r="H56" s="326"/>
      <c r="I56" s="326"/>
      <c r="J56" s="326"/>
      <c r="K56" s="326"/>
    </row>
    <row r="57" spans="2:11" ht="16.5" customHeight="1">
      <c r="B57" s="337" t="s">
        <v>36</v>
      </c>
      <c r="C57" s="337"/>
      <c r="D57" s="338" t="s">
        <v>37</v>
      </c>
      <c r="E57" s="339"/>
      <c r="F57" s="327" t="s">
        <v>38</v>
      </c>
      <c r="G57" s="329"/>
      <c r="H57" s="327" t="s">
        <v>39</v>
      </c>
      <c r="I57" s="329"/>
      <c r="J57" s="327" t="s">
        <v>34</v>
      </c>
      <c r="K57" s="329"/>
    </row>
    <row r="58" spans="2:11" ht="16.5" customHeight="1">
      <c r="B58" s="330" t="str">
        <f>IF(Product_Name="", "", Product_Name)</f>
        <v/>
      </c>
      <c r="C58" s="331"/>
      <c r="D58" s="332" t="str">
        <f>IF(Model_Name="", "", Model_Name)</f>
        <v/>
      </c>
      <c r="E58" s="332"/>
      <c r="F58" s="330" t="s">
        <v>41</v>
      </c>
      <c r="G58" s="333"/>
      <c r="H58" s="334"/>
      <c r="I58" s="334"/>
      <c r="J58" s="330" t="s">
        <v>40</v>
      </c>
      <c r="K58" s="333"/>
    </row>
    <row r="59" spans="2:11" ht="16.5" customHeight="1">
      <c r="B59" s="319"/>
      <c r="C59" s="340"/>
      <c r="D59" s="341"/>
      <c r="E59" s="342"/>
      <c r="F59" s="319"/>
      <c r="G59" s="340"/>
      <c r="H59" s="343"/>
      <c r="I59" s="344"/>
      <c r="J59" s="319"/>
      <c r="K59" s="340"/>
    </row>
    <row r="60" spans="2:11" ht="16.5" customHeight="1"/>
    <row r="61" spans="2:11" ht="16.5" customHeight="1">
      <c r="B61" s="326" t="s">
        <v>140</v>
      </c>
      <c r="C61" s="326"/>
      <c r="D61" s="326"/>
      <c r="E61" s="326"/>
      <c r="F61" s="326"/>
      <c r="G61" s="326"/>
      <c r="H61" s="326"/>
      <c r="I61" s="326"/>
      <c r="J61" s="326"/>
      <c r="K61" s="326"/>
    </row>
    <row r="62" spans="2:11" ht="16.5" customHeight="1">
      <c r="B62" s="337" t="s">
        <v>36</v>
      </c>
      <c r="C62" s="337"/>
      <c r="D62" s="338" t="s">
        <v>37</v>
      </c>
      <c r="E62" s="339"/>
      <c r="F62" s="327" t="s">
        <v>38</v>
      </c>
      <c r="G62" s="329"/>
      <c r="H62" s="327" t="s">
        <v>39</v>
      </c>
      <c r="I62" s="329"/>
      <c r="J62" s="327" t="s">
        <v>34</v>
      </c>
      <c r="K62" s="329"/>
    </row>
    <row r="63" spans="2:11" ht="16.5" customHeight="1">
      <c r="B63" s="330" t="str">
        <f>IF(Product_Name="", "", Product_Name)</f>
        <v/>
      </c>
      <c r="C63" s="331"/>
      <c r="D63" s="332" t="str">
        <f>IF(Model_Name="", "", Model_Name)</f>
        <v/>
      </c>
      <c r="E63" s="332"/>
      <c r="F63" s="330" t="s">
        <v>41</v>
      </c>
      <c r="G63" s="333"/>
      <c r="H63" s="334"/>
      <c r="I63" s="334"/>
      <c r="J63" s="330" t="s">
        <v>40</v>
      </c>
      <c r="K63" s="333"/>
    </row>
    <row r="64" spans="2:11" ht="16.5" customHeight="1">
      <c r="B64" s="319"/>
      <c r="C64" s="320"/>
      <c r="D64" s="335"/>
      <c r="E64" s="336"/>
      <c r="F64" s="335"/>
      <c r="G64" s="336"/>
      <c r="H64" s="335"/>
      <c r="I64" s="336"/>
      <c r="J64" s="335"/>
      <c r="K64" s="336"/>
    </row>
    <row r="65" spans="2:11" ht="16.5" customHeight="1">
      <c r="B65" s="325"/>
      <c r="C65" s="325"/>
      <c r="D65" s="325"/>
      <c r="E65" s="325"/>
      <c r="F65" s="325"/>
      <c r="G65" s="325"/>
      <c r="H65" s="325"/>
      <c r="I65" s="325"/>
      <c r="J65" s="325"/>
      <c r="K65" s="325"/>
    </row>
    <row r="66" spans="2:11" ht="16.5" customHeight="1">
      <c r="B66" s="326" t="s">
        <v>42</v>
      </c>
      <c r="C66" s="326"/>
      <c r="D66" s="326"/>
      <c r="E66" s="326"/>
      <c r="F66" s="326"/>
      <c r="G66" s="326"/>
      <c r="H66" s="326"/>
      <c r="I66" s="326"/>
      <c r="J66" s="326"/>
      <c r="K66" s="326"/>
    </row>
    <row r="67" spans="2:11" ht="16.5" customHeight="1">
      <c r="B67" s="327" t="s">
        <v>43</v>
      </c>
      <c r="C67" s="328"/>
      <c r="D67" s="328"/>
      <c r="E67" s="329"/>
      <c r="F67" s="327" t="s">
        <v>44</v>
      </c>
      <c r="G67" s="328"/>
      <c r="H67" s="328"/>
      <c r="I67" s="329"/>
      <c r="J67" s="327" t="s">
        <v>45</v>
      </c>
      <c r="K67" s="329"/>
    </row>
    <row r="68" spans="2:11" ht="16.5" customHeight="1">
      <c r="B68" s="327" t="s">
        <v>46</v>
      </c>
      <c r="C68" s="329"/>
      <c r="D68" s="327" t="s">
        <v>47</v>
      </c>
      <c r="E68" s="329"/>
      <c r="F68" s="327" t="s">
        <v>46</v>
      </c>
      <c r="G68" s="329"/>
      <c r="H68" s="327" t="s">
        <v>47</v>
      </c>
      <c r="I68" s="329"/>
      <c r="J68" s="57" t="s">
        <v>48</v>
      </c>
      <c r="K68" s="57" t="s">
        <v>49</v>
      </c>
    </row>
    <row r="69" spans="2:11" ht="16.5" customHeight="1">
      <c r="B69" s="322"/>
      <c r="C69" s="322"/>
      <c r="D69" s="323"/>
      <c r="E69" s="324"/>
      <c r="F69" s="322"/>
      <c r="G69" s="322"/>
      <c r="H69" s="323"/>
      <c r="I69" s="324"/>
      <c r="J69" s="16"/>
      <c r="K69" s="17"/>
    </row>
    <row r="70" spans="2:11" ht="16.5" customHeight="1">
      <c r="B70" s="319"/>
      <c r="C70" s="320"/>
      <c r="D70" s="321"/>
      <c r="E70" s="321"/>
      <c r="F70" s="322"/>
      <c r="G70" s="322"/>
      <c r="H70" s="323"/>
      <c r="I70" s="324"/>
      <c r="J70" s="16"/>
      <c r="K70" s="17"/>
    </row>
    <row r="72" spans="2:11" ht="13.5" customHeight="1" thickBot="1"/>
    <row r="73" spans="2:11" ht="44.25" customHeight="1" thickBot="1">
      <c r="B73" s="446" t="s">
        <v>147</v>
      </c>
      <c r="C73" s="447"/>
      <c r="D73" s="447"/>
      <c r="E73" s="447"/>
      <c r="F73" s="447"/>
      <c r="G73" s="447"/>
      <c r="H73" s="447"/>
      <c r="I73" s="447"/>
      <c r="J73" s="447"/>
      <c r="K73" s="448"/>
    </row>
    <row r="74" spans="2:11" ht="9.9499999999999993" customHeight="1"/>
    <row r="75" spans="2:11" ht="16.5" customHeight="1">
      <c r="B75" s="5" t="s">
        <v>129</v>
      </c>
      <c r="C75" s="538"/>
      <c r="D75" s="539"/>
      <c r="E75" s="539"/>
      <c r="F75" s="540"/>
      <c r="G75" s="5"/>
      <c r="H75" s="243"/>
      <c r="I75" s="244"/>
      <c r="J75" s="244"/>
      <c r="K75" s="245"/>
    </row>
    <row r="77" spans="2:11" ht="16.5" customHeight="1">
      <c r="B77" s="5" t="s">
        <v>128</v>
      </c>
      <c r="C77" s="455" t="s">
        <v>122</v>
      </c>
      <c r="D77" s="455"/>
      <c r="E77" s="455" t="s">
        <v>121</v>
      </c>
      <c r="F77" s="455"/>
      <c r="G77" s="5" t="s">
        <v>123</v>
      </c>
      <c r="H77" s="5" t="s">
        <v>124</v>
      </c>
      <c r="I77" s="5" t="s">
        <v>125</v>
      </c>
      <c r="J77" s="5" t="s">
        <v>126</v>
      </c>
      <c r="K77" s="5" t="s">
        <v>127</v>
      </c>
    </row>
    <row r="78" spans="2:11" ht="16.5" customHeight="1">
      <c r="B78" s="59">
        <v>1</v>
      </c>
      <c r="C78" s="471"/>
      <c r="D78" s="471"/>
      <c r="E78" s="508"/>
      <c r="F78" s="509"/>
      <c r="G78" s="117"/>
      <c r="H78" s="117"/>
      <c r="I78" s="61"/>
      <c r="J78" s="62"/>
      <c r="K78" s="63"/>
    </row>
    <row r="80" spans="2:11" ht="16.5" customHeight="1">
      <c r="B80" s="248" t="s">
        <v>50</v>
      </c>
      <c r="C80" s="259"/>
      <c r="D80" s="248" t="s">
        <v>5</v>
      </c>
      <c r="E80" s="259"/>
      <c r="F80" s="136" t="s">
        <v>51</v>
      </c>
      <c r="G80" s="136" t="s">
        <v>52</v>
      </c>
      <c r="H80" s="5" t="s">
        <v>815</v>
      </c>
      <c r="I80" s="5" t="s">
        <v>53</v>
      </c>
      <c r="J80" s="5" t="s">
        <v>325</v>
      </c>
      <c r="K80" s="5" t="s">
        <v>54</v>
      </c>
    </row>
    <row r="81" spans="2:14" ht="16.5" customHeight="1">
      <c r="B81" s="246"/>
      <c r="C81" s="247"/>
      <c r="D81" s="246"/>
      <c r="E81" s="247"/>
      <c r="F81" s="169"/>
      <c r="G81" s="64"/>
      <c r="H81" s="92"/>
      <c r="I81" s="92"/>
      <c r="J81" s="17"/>
      <c r="K81" s="177">
        <v>0</v>
      </c>
    </row>
    <row r="82" spans="2:14" ht="16.5" customHeight="1">
      <c r="B82" s="246"/>
      <c r="C82" s="247"/>
      <c r="D82" s="246"/>
      <c r="E82" s="247"/>
      <c r="F82" s="169"/>
      <c r="G82" s="64"/>
      <c r="H82" s="92"/>
      <c r="I82" s="92"/>
      <c r="J82" s="17"/>
      <c r="K82" s="177">
        <v>0</v>
      </c>
    </row>
    <row r="83" spans="2:14" ht="9.9499999999999993" customHeight="1"/>
    <row r="84" spans="2:14" ht="16.5" customHeight="1">
      <c r="B84" s="353" t="s">
        <v>55</v>
      </c>
      <c r="C84" s="353"/>
      <c r="D84" s="20"/>
      <c r="E84" s="20"/>
      <c r="F84" s="21"/>
    </row>
    <row r="85" spans="2:14" ht="16.5" customHeight="1">
      <c r="B85" s="72"/>
      <c r="C85" s="519"/>
      <c r="D85" s="520"/>
      <c r="E85" s="520"/>
      <c r="F85" s="520"/>
      <c r="G85" s="520"/>
      <c r="H85" s="520"/>
      <c r="I85" s="520"/>
      <c r="J85" s="520"/>
      <c r="K85" s="520"/>
      <c r="N85" s="44">
        <f>C85</f>
        <v>0</v>
      </c>
    </row>
    <row r="86" spans="2:14" ht="9.9499999999999993" customHeight="1"/>
    <row r="87" spans="2:14" ht="13.5" customHeight="1" thickBot="1"/>
    <row r="88" spans="2:14" ht="44.25" customHeight="1" thickBot="1">
      <c r="B88" s="461" t="s">
        <v>148</v>
      </c>
      <c r="C88" s="447"/>
      <c r="D88" s="447"/>
      <c r="E88" s="447"/>
      <c r="F88" s="447"/>
      <c r="G88" s="447"/>
      <c r="H88" s="447"/>
      <c r="I88" s="447"/>
      <c r="J88" s="447"/>
      <c r="K88" s="448"/>
    </row>
    <row r="89" spans="2:14" ht="9.9499999999999993" customHeight="1"/>
    <row r="90" spans="2:14" ht="16.5" customHeight="1">
      <c r="B90" s="5" t="s">
        <v>129</v>
      </c>
      <c r="C90" s="538"/>
      <c r="D90" s="539"/>
      <c r="E90" s="539"/>
      <c r="F90" s="540"/>
      <c r="G90" s="5"/>
      <c r="H90" s="243"/>
      <c r="I90" s="244"/>
      <c r="J90" s="244"/>
      <c r="K90" s="245"/>
    </row>
    <row r="92" spans="2:14" ht="16.5" customHeight="1">
      <c r="B92" s="5" t="s">
        <v>128</v>
      </c>
      <c r="C92" s="455" t="s">
        <v>122</v>
      </c>
      <c r="D92" s="455"/>
      <c r="E92" s="455" t="s">
        <v>121</v>
      </c>
      <c r="F92" s="455"/>
      <c r="G92" s="5" t="s">
        <v>123</v>
      </c>
      <c r="H92" s="5" t="s">
        <v>124</v>
      </c>
      <c r="I92" s="5" t="s">
        <v>125</v>
      </c>
      <c r="J92" s="5" t="s">
        <v>126</v>
      </c>
      <c r="K92" s="5" t="s">
        <v>127</v>
      </c>
    </row>
    <row r="93" spans="2:14" ht="16.5" customHeight="1">
      <c r="B93" s="59">
        <v>1</v>
      </c>
      <c r="C93" s="471"/>
      <c r="D93" s="471"/>
      <c r="E93" s="508"/>
      <c r="F93" s="509"/>
      <c r="G93" s="117"/>
      <c r="H93" s="117"/>
      <c r="I93" s="61"/>
      <c r="J93" s="62"/>
      <c r="K93" s="63"/>
    </row>
    <row r="95" spans="2:14" ht="16.5" customHeight="1">
      <c r="B95" s="248" t="s">
        <v>50</v>
      </c>
      <c r="C95" s="259"/>
      <c r="D95" s="248" t="s">
        <v>5</v>
      </c>
      <c r="E95" s="259"/>
      <c r="F95" s="136" t="s">
        <v>51</v>
      </c>
      <c r="G95" s="136" t="s">
        <v>52</v>
      </c>
      <c r="H95" s="5" t="s">
        <v>815</v>
      </c>
      <c r="I95" s="5" t="s">
        <v>53</v>
      </c>
      <c r="J95" s="5" t="s">
        <v>325</v>
      </c>
      <c r="K95" s="5" t="s">
        <v>54</v>
      </c>
    </row>
    <row r="96" spans="2:14" ht="16.5" customHeight="1">
      <c r="B96" s="246"/>
      <c r="C96" s="247"/>
      <c r="D96" s="246"/>
      <c r="E96" s="247"/>
      <c r="F96" s="169"/>
      <c r="G96" s="64"/>
      <c r="H96" s="92"/>
      <c r="I96" s="92"/>
      <c r="J96" s="17"/>
      <c r="K96" s="177">
        <v>0</v>
      </c>
    </row>
    <row r="97" spans="2:11" ht="16.5" customHeight="1">
      <c r="B97" s="246"/>
      <c r="C97" s="247"/>
      <c r="D97" s="246"/>
      <c r="E97" s="247"/>
      <c r="F97" s="169"/>
      <c r="G97" s="64"/>
      <c r="H97" s="92"/>
      <c r="I97" s="92"/>
      <c r="J97" s="17"/>
      <c r="K97" s="177">
        <v>0</v>
      </c>
    </row>
    <row r="98" spans="2:11">
      <c r="I98" s="38"/>
    </row>
    <row r="99" spans="2:11" ht="16.5" customHeight="1">
      <c r="B99" s="353" t="s">
        <v>55</v>
      </c>
      <c r="C99" s="353"/>
      <c r="D99" s="20"/>
      <c r="E99" s="20"/>
      <c r="F99" s="21"/>
    </row>
    <row r="100" spans="2:11" ht="16.5" customHeight="1">
      <c r="B100" s="72"/>
      <c r="C100" s="519"/>
      <c r="D100" s="520"/>
      <c r="E100" s="520"/>
      <c r="F100" s="520"/>
      <c r="G100" s="520"/>
      <c r="H100" s="520"/>
      <c r="I100" s="520"/>
      <c r="J100" s="520"/>
      <c r="K100" s="520"/>
    </row>
    <row r="101" spans="2:11" ht="9.9499999999999993" customHeight="1"/>
    <row r="102" spans="2:11" ht="9.9499999999999993" customHeight="1" thickBot="1"/>
    <row r="103" spans="2:11" ht="44.25" customHeight="1" thickBot="1">
      <c r="B103" s="461" t="s">
        <v>210</v>
      </c>
      <c r="C103" s="447"/>
      <c r="D103" s="447"/>
      <c r="E103" s="447"/>
      <c r="F103" s="447"/>
      <c r="G103" s="447"/>
      <c r="H103" s="447"/>
      <c r="I103" s="447"/>
      <c r="J103" s="447"/>
      <c r="K103" s="448"/>
    </row>
    <row r="104" spans="2:11" ht="9.9499999999999993" customHeight="1"/>
    <row r="105" spans="2:11" ht="16.5" customHeight="1">
      <c r="B105" s="5" t="s">
        <v>129</v>
      </c>
      <c r="C105" s="538"/>
      <c r="D105" s="539"/>
      <c r="E105" s="539"/>
      <c r="F105" s="540"/>
      <c r="G105" s="5"/>
      <c r="H105" s="452"/>
      <c r="I105" s="453"/>
      <c r="J105" s="453"/>
      <c r="K105" s="454"/>
    </row>
    <row r="107" spans="2:11" ht="16.5" customHeight="1">
      <c r="B107" s="5" t="s">
        <v>128</v>
      </c>
      <c r="C107" s="455" t="s">
        <v>122</v>
      </c>
      <c r="D107" s="455"/>
      <c r="E107" s="455" t="s">
        <v>121</v>
      </c>
      <c r="F107" s="455"/>
      <c r="G107" s="5" t="s">
        <v>123</v>
      </c>
      <c r="H107" s="5" t="s">
        <v>124</v>
      </c>
      <c r="I107" s="5" t="s">
        <v>125</v>
      </c>
      <c r="J107" s="5" t="s">
        <v>126</v>
      </c>
      <c r="K107" s="5" t="s">
        <v>127</v>
      </c>
    </row>
    <row r="108" spans="2:11" ht="16.5" customHeight="1">
      <c r="B108" s="18">
        <v>1</v>
      </c>
      <c r="C108" s="456"/>
      <c r="D108" s="456"/>
      <c r="E108" s="457"/>
      <c r="F108" s="458"/>
      <c r="G108" s="117"/>
      <c r="H108" s="117"/>
      <c r="I108" s="33"/>
      <c r="J108" s="34"/>
      <c r="K108" s="35"/>
    </row>
    <row r="110" spans="2:11" ht="16.5" customHeight="1">
      <c r="B110" s="248" t="s">
        <v>50</v>
      </c>
      <c r="C110" s="259"/>
      <c r="D110" s="248" t="s">
        <v>5</v>
      </c>
      <c r="E110" s="259"/>
      <c r="F110" s="136" t="s">
        <v>51</v>
      </c>
      <c r="G110" s="136" t="s">
        <v>52</v>
      </c>
      <c r="H110" s="5" t="s">
        <v>815</v>
      </c>
      <c r="I110" s="5" t="s">
        <v>53</v>
      </c>
      <c r="J110" s="5" t="s">
        <v>325</v>
      </c>
      <c r="K110" s="5" t="s">
        <v>54</v>
      </c>
    </row>
    <row r="111" spans="2:11" ht="16.5" customHeight="1">
      <c r="B111" s="246"/>
      <c r="C111" s="247"/>
      <c r="D111" s="246"/>
      <c r="E111" s="247"/>
      <c r="F111" s="169"/>
      <c r="G111" s="64"/>
      <c r="H111" s="92"/>
      <c r="I111" s="92"/>
      <c r="J111" s="17"/>
      <c r="K111" s="177">
        <v>0</v>
      </c>
    </row>
    <row r="112" spans="2:11" ht="16.5" customHeight="1">
      <c r="B112" s="246"/>
      <c r="C112" s="247"/>
      <c r="D112" s="246"/>
      <c r="E112" s="247"/>
      <c r="F112" s="169"/>
      <c r="G112" s="64"/>
      <c r="H112" s="92"/>
      <c r="I112" s="92"/>
      <c r="J112" s="17"/>
      <c r="K112" s="177">
        <v>0</v>
      </c>
    </row>
    <row r="114" spans="2:11" ht="16.5" customHeight="1">
      <c r="B114" s="353" t="s">
        <v>55</v>
      </c>
      <c r="C114" s="353"/>
      <c r="D114" s="20"/>
      <c r="E114" s="20"/>
      <c r="F114" s="21"/>
    </row>
    <row r="115" spans="2:11" ht="16.5" customHeight="1">
      <c r="B115" s="72"/>
      <c r="C115" s="459"/>
      <c r="D115" s="460"/>
      <c r="E115" s="460"/>
      <c r="F115" s="460"/>
      <c r="G115" s="460"/>
      <c r="H115" s="460"/>
      <c r="I115" s="460"/>
      <c r="J115" s="460"/>
      <c r="K115" s="460"/>
    </row>
    <row r="116" spans="2:11" ht="13.5" customHeight="1"/>
    <row r="117" spans="2:11" ht="13.5" customHeight="1" thickBot="1"/>
    <row r="118" spans="2:11" ht="44.25" customHeight="1" thickBot="1">
      <c r="B118" s="461" t="s">
        <v>151</v>
      </c>
      <c r="C118" s="447"/>
      <c r="D118" s="447"/>
      <c r="E118" s="447"/>
      <c r="F118" s="447"/>
      <c r="G118" s="447"/>
      <c r="H118" s="447"/>
      <c r="I118" s="447"/>
      <c r="J118" s="447"/>
      <c r="K118" s="448"/>
    </row>
    <row r="119" spans="2:11" ht="9.9499999999999993" customHeight="1"/>
    <row r="120" spans="2:11" ht="16.5" customHeight="1">
      <c r="B120" s="5" t="s">
        <v>129</v>
      </c>
      <c r="C120" s="538"/>
      <c r="D120" s="539"/>
      <c r="E120" s="539"/>
      <c r="F120" s="540"/>
      <c r="G120" s="5"/>
      <c r="H120" s="243"/>
      <c r="I120" s="244"/>
      <c r="J120" s="244"/>
      <c r="K120" s="245"/>
    </row>
    <row r="122" spans="2:11" ht="16.5" customHeight="1">
      <c r="B122" s="5" t="s">
        <v>128</v>
      </c>
      <c r="C122" s="455" t="s">
        <v>122</v>
      </c>
      <c r="D122" s="455"/>
      <c r="E122" s="455" t="s">
        <v>121</v>
      </c>
      <c r="F122" s="455"/>
      <c r="G122" s="5" t="s">
        <v>123</v>
      </c>
      <c r="H122" s="5" t="s">
        <v>124</v>
      </c>
      <c r="I122" s="5" t="s">
        <v>125</v>
      </c>
      <c r="J122" s="5" t="s">
        <v>126</v>
      </c>
      <c r="K122" s="5" t="s">
        <v>127</v>
      </c>
    </row>
    <row r="123" spans="2:11" ht="16.5" customHeight="1">
      <c r="B123" s="59">
        <v>1</v>
      </c>
      <c r="C123" s="471"/>
      <c r="D123" s="471"/>
      <c r="E123" s="508"/>
      <c r="F123" s="509"/>
      <c r="G123" s="117"/>
      <c r="H123" s="117"/>
      <c r="I123" s="61"/>
      <c r="J123" s="62"/>
      <c r="K123" s="63"/>
    </row>
    <row r="125" spans="2:11" ht="16.5" customHeight="1">
      <c r="B125" s="248" t="s">
        <v>50</v>
      </c>
      <c r="C125" s="259"/>
      <c r="D125" s="248" t="s">
        <v>5</v>
      </c>
      <c r="E125" s="259"/>
      <c r="F125" s="136" t="s">
        <v>51</v>
      </c>
      <c r="G125" s="136" t="s">
        <v>52</v>
      </c>
      <c r="H125" s="5" t="s">
        <v>815</v>
      </c>
      <c r="I125" s="5" t="s">
        <v>53</v>
      </c>
      <c r="J125" s="5" t="s">
        <v>325</v>
      </c>
      <c r="K125" s="5" t="s">
        <v>54</v>
      </c>
    </row>
    <row r="126" spans="2:11" ht="16.5" customHeight="1">
      <c r="B126" s="246"/>
      <c r="C126" s="247"/>
      <c r="D126" s="246"/>
      <c r="E126" s="247"/>
      <c r="F126" s="169"/>
      <c r="G126" s="64"/>
      <c r="H126" s="92"/>
      <c r="I126" s="92"/>
      <c r="J126" s="17"/>
      <c r="K126" s="177">
        <v>0</v>
      </c>
    </row>
    <row r="127" spans="2:11" ht="16.5" customHeight="1">
      <c r="B127" s="246"/>
      <c r="C127" s="247"/>
      <c r="D127" s="246"/>
      <c r="E127" s="247"/>
      <c r="F127" s="169"/>
      <c r="G127" s="64"/>
      <c r="H127" s="92"/>
      <c r="I127" s="92"/>
      <c r="J127" s="17"/>
      <c r="K127" s="177">
        <v>0</v>
      </c>
    </row>
    <row r="128" spans="2:11" ht="16.5" customHeight="1">
      <c r="B128" s="37"/>
      <c r="C128" s="37"/>
      <c r="D128" s="37"/>
      <c r="E128" s="37"/>
      <c r="F128" s="37"/>
      <c r="G128" s="37"/>
      <c r="H128" s="37"/>
      <c r="I128" s="37"/>
      <c r="J128" s="37"/>
      <c r="K128" s="37"/>
    </row>
    <row r="129" spans="2:11" ht="16.5" customHeight="1">
      <c r="B129" s="353" t="s">
        <v>55</v>
      </c>
      <c r="C129" s="353"/>
      <c r="D129" s="20"/>
      <c r="E129" s="20"/>
      <c r="F129" s="21"/>
    </row>
    <row r="130" spans="2:11" ht="16.5" customHeight="1">
      <c r="B130" s="72"/>
      <c r="C130" s="519"/>
      <c r="D130" s="520"/>
      <c r="E130" s="520"/>
      <c r="F130" s="520"/>
      <c r="G130" s="520"/>
      <c r="H130" s="520"/>
      <c r="I130" s="520"/>
      <c r="J130" s="520"/>
      <c r="K130" s="520"/>
    </row>
    <row r="131" spans="2:11" ht="13.5" customHeight="1"/>
    <row r="132" spans="2:11" ht="13.5" customHeight="1" thickBot="1"/>
    <row r="133" spans="2:11" ht="44.25" customHeight="1" thickBot="1">
      <c r="B133" s="461" t="s">
        <v>152</v>
      </c>
      <c r="C133" s="447"/>
      <c r="D133" s="447"/>
      <c r="E133" s="447"/>
      <c r="F133" s="447"/>
      <c r="G133" s="447"/>
      <c r="H133" s="447"/>
      <c r="I133" s="447"/>
      <c r="J133" s="447"/>
      <c r="K133" s="448"/>
    </row>
    <row r="134" spans="2:11" ht="9.9499999999999993" customHeight="1"/>
    <row r="135" spans="2:11" ht="16.5" customHeight="1">
      <c r="B135" s="5" t="s">
        <v>129</v>
      </c>
      <c r="C135" s="538"/>
      <c r="D135" s="539"/>
      <c r="E135" s="539"/>
      <c r="F135" s="540"/>
      <c r="G135" s="5"/>
      <c r="H135" s="243"/>
      <c r="I135" s="244"/>
      <c r="J135" s="244"/>
      <c r="K135" s="245"/>
    </row>
    <row r="137" spans="2:11" ht="16.5" customHeight="1">
      <c r="B137" s="5" t="s">
        <v>128</v>
      </c>
      <c r="C137" s="455" t="s">
        <v>122</v>
      </c>
      <c r="D137" s="455"/>
      <c r="E137" s="455" t="s">
        <v>121</v>
      </c>
      <c r="F137" s="455"/>
      <c r="G137" s="5" t="s">
        <v>123</v>
      </c>
      <c r="H137" s="5" t="s">
        <v>124</v>
      </c>
      <c r="I137" s="5" t="s">
        <v>125</v>
      </c>
      <c r="J137" s="5" t="s">
        <v>126</v>
      </c>
      <c r="K137" s="5" t="s">
        <v>127</v>
      </c>
    </row>
    <row r="138" spans="2:11" ht="16.5" customHeight="1">
      <c r="B138" s="59">
        <v>1</v>
      </c>
      <c r="C138" s="471"/>
      <c r="D138" s="471"/>
      <c r="E138" s="508"/>
      <c r="F138" s="509"/>
      <c r="G138" s="117"/>
      <c r="H138" s="117"/>
      <c r="I138" s="61"/>
      <c r="J138" s="62"/>
      <c r="K138" s="63"/>
    </row>
    <row r="140" spans="2:11" ht="16.5" customHeight="1">
      <c r="B140" s="248" t="s">
        <v>50</v>
      </c>
      <c r="C140" s="259"/>
      <c r="D140" s="248" t="s">
        <v>5</v>
      </c>
      <c r="E140" s="259"/>
      <c r="F140" s="136" t="s">
        <v>51</v>
      </c>
      <c r="G140" s="136" t="s">
        <v>52</v>
      </c>
      <c r="H140" s="5" t="s">
        <v>815</v>
      </c>
      <c r="I140" s="5" t="s">
        <v>53</v>
      </c>
      <c r="J140" s="5" t="s">
        <v>325</v>
      </c>
      <c r="K140" s="5" t="s">
        <v>54</v>
      </c>
    </row>
    <row r="141" spans="2:11" ht="16.5" customHeight="1">
      <c r="B141" s="246"/>
      <c r="C141" s="247"/>
      <c r="D141" s="246"/>
      <c r="E141" s="247"/>
      <c r="F141" s="169"/>
      <c r="G141" s="64"/>
      <c r="H141" s="92"/>
      <c r="I141" s="92"/>
      <c r="J141" s="17"/>
      <c r="K141" s="177">
        <v>0</v>
      </c>
    </row>
    <row r="142" spans="2:11" ht="16.5" customHeight="1">
      <c r="B142" s="246"/>
      <c r="C142" s="247"/>
      <c r="D142" s="246"/>
      <c r="E142" s="247"/>
      <c r="F142" s="169"/>
      <c r="G142" s="64"/>
      <c r="H142" s="92"/>
      <c r="I142" s="92"/>
      <c r="J142" s="17"/>
      <c r="K142" s="177">
        <v>0</v>
      </c>
    </row>
    <row r="144" spans="2:11" ht="16.5" customHeight="1">
      <c r="B144" s="353" t="s">
        <v>55</v>
      </c>
      <c r="C144" s="353"/>
      <c r="D144" s="20"/>
      <c r="E144" s="20"/>
      <c r="F144" s="21"/>
    </row>
    <row r="145" spans="2:11" ht="16.5" customHeight="1">
      <c r="B145" s="72"/>
      <c r="C145" s="519"/>
      <c r="D145" s="520"/>
      <c r="E145" s="520"/>
      <c r="F145" s="520"/>
      <c r="G145" s="520"/>
      <c r="H145" s="520"/>
      <c r="I145" s="520"/>
      <c r="J145" s="520"/>
      <c r="K145" s="520"/>
    </row>
    <row r="146" spans="2:11" ht="9.9499999999999993" customHeight="1"/>
    <row r="147" spans="2:11" ht="9.9499999999999993" customHeight="1" thickBot="1"/>
    <row r="148" spans="2:11" ht="44.25" customHeight="1" thickBot="1">
      <c r="B148" s="462" t="s">
        <v>56</v>
      </c>
      <c r="C148" s="463"/>
      <c r="D148" s="463"/>
      <c r="E148" s="463"/>
      <c r="F148" s="463"/>
      <c r="G148" s="463"/>
      <c r="H148" s="463"/>
      <c r="I148" s="463"/>
      <c r="J148" s="463"/>
      <c r="K148" s="464"/>
    </row>
    <row r="149" spans="2:11" ht="9.9499999999999993" customHeight="1"/>
    <row r="150" spans="2:11" ht="16.5" customHeight="1">
      <c r="B150" s="5" t="s">
        <v>129</v>
      </c>
      <c r="C150" s="538"/>
      <c r="D150" s="539"/>
      <c r="E150" s="539"/>
      <c r="F150" s="540"/>
      <c r="G150" s="5"/>
      <c r="H150" s="243"/>
      <c r="I150" s="244"/>
      <c r="J150" s="244"/>
      <c r="K150" s="245"/>
    </row>
    <row r="152" spans="2:11" ht="16.5" customHeight="1">
      <c r="B152" s="5" t="s">
        <v>128</v>
      </c>
      <c r="C152" s="455" t="s">
        <v>122</v>
      </c>
      <c r="D152" s="455"/>
      <c r="E152" s="455" t="s">
        <v>121</v>
      </c>
      <c r="F152" s="455"/>
      <c r="G152" s="5" t="s">
        <v>123</v>
      </c>
      <c r="H152" s="5" t="s">
        <v>124</v>
      </c>
      <c r="I152" s="5" t="s">
        <v>125</v>
      </c>
      <c r="J152" s="5" t="s">
        <v>126</v>
      </c>
      <c r="K152" s="5" t="s">
        <v>127</v>
      </c>
    </row>
    <row r="153" spans="2:11" ht="16.5" customHeight="1">
      <c r="B153" s="59">
        <v>1</v>
      </c>
      <c r="C153" s="471"/>
      <c r="D153" s="471"/>
      <c r="E153" s="508"/>
      <c r="F153" s="509"/>
      <c r="G153" s="117"/>
      <c r="H153" s="117"/>
      <c r="I153" s="61"/>
      <c r="J153" s="62"/>
      <c r="K153" s="63"/>
    </row>
    <row r="154" spans="2:11" ht="9.9499999999999993" customHeight="1"/>
    <row r="155" spans="2:11" ht="16.5" customHeight="1">
      <c r="B155" s="248" t="s">
        <v>50</v>
      </c>
      <c r="C155" s="259"/>
      <c r="D155" s="248" t="s">
        <v>5</v>
      </c>
      <c r="E155" s="259"/>
      <c r="F155" s="136" t="s">
        <v>51</v>
      </c>
      <c r="G155" s="136" t="s">
        <v>52</v>
      </c>
      <c r="H155" s="5" t="s">
        <v>815</v>
      </c>
      <c r="I155" s="5" t="s">
        <v>53</v>
      </c>
      <c r="J155" s="5" t="s">
        <v>325</v>
      </c>
      <c r="K155" s="5" t="s">
        <v>54</v>
      </c>
    </row>
    <row r="156" spans="2:11" ht="16.5" customHeight="1">
      <c r="B156" s="246"/>
      <c r="C156" s="247"/>
      <c r="D156" s="246"/>
      <c r="E156" s="247"/>
      <c r="F156" s="169"/>
      <c r="G156" s="64"/>
      <c r="H156" s="92"/>
      <c r="I156" s="92"/>
      <c r="J156" s="17"/>
      <c r="K156" s="177">
        <v>0</v>
      </c>
    </row>
    <row r="157" spans="2:11" ht="16.5" customHeight="1">
      <c r="B157" s="246"/>
      <c r="C157" s="247"/>
      <c r="D157" s="246"/>
      <c r="E157" s="247"/>
      <c r="F157" s="169"/>
      <c r="G157" s="64"/>
      <c r="H157" s="92"/>
      <c r="I157" s="92"/>
      <c r="J157" s="17"/>
      <c r="K157" s="177">
        <v>0</v>
      </c>
    </row>
    <row r="158" spans="2:11" ht="9.9499999999999993" customHeight="1"/>
    <row r="159" spans="2:11" ht="16.5" customHeight="1">
      <c r="B159" s="465" t="s">
        <v>57</v>
      </c>
      <c r="C159" s="466"/>
      <c r="D159" s="466"/>
      <c r="E159" s="466"/>
      <c r="F159" s="466"/>
      <c r="G159" s="466"/>
      <c r="H159" s="466"/>
      <c r="I159" s="466"/>
      <c r="J159" s="467"/>
      <c r="K159" s="39" t="s">
        <v>153</v>
      </c>
    </row>
    <row r="160" spans="2:11" ht="50.1" customHeight="1">
      <c r="B160" s="542" t="s">
        <v>372</v>
      </c>
      <c r="C160" s="543"/>
      <c r="D160" s="543"/>
      <c r="E160" s="543"/>
      <c r="F160" s="543"/>
      <c r="G160" s="543"/>
      <c r="H160" s="543"/>
      <c r="I160" s="543"/>
      <c r="J160" s="544"/>
      <c r="K160" s="84" t="s">
        <v>64</v>
      </c>
    </row>
    <row r="161" spans="2:11" ht="9.9499999999999993" customHeight="1"/>
    <row r="162" spans="2:11" ht="16.5" customHeight="1">
      <c r="B162" s="93">
        <v>0</v>
      </c>
      <c r="C162" s="23" t="s">
        <v>67</v>
      </c>
    </row>
    <row r="163" spans="2:11" ht="16.5" customHeight="1">
      <c r="B163" s="5" t="s">
        <v>58</v>
      </c>
      <c r="C163" s="455" t="s">
        <v>59</v>
      </c>
      <c r="D163" s="455"/>
      <c r="E163" s="455"/>
      <c r="F163" s="5" t="s">
        <v>60</v>
      </c>
      <c r="G163" s="5" t="s">
        <v>61</v>
      </c>
      <c r="H163" s="5" t="s">
        <v>62</v>
      </c>
      <c r="I163" s="5" t="s">
        <v>17</v>
      </c>
      <c r="J163" s="455" t="s">
        <v>63</v>
      </c>
      <c r="K163" s="455"/>
    </row>
    <row r="164" spans="2:11" ht="16.5" customHeight="1">
      <c r="B164" s="32" t="s">
        <v>144</v>
      </c>
      <c r="C164" s="471" t="s">
        <v>142</v>
      </c>
      <c r="D164" s="471"/>
      <c r="E164" s="471"/>
      <c r="F164" s="32" t="s">
        <v>145</v>
      </c>
      <c r="G164" s="32" t="s">
        <v>64</v>
      </c>
      <c r="H164" s="32" t="s">
        <v>86</v>
      </c>
      <c r="I164" s="32" t="s">
        <v>146</v>
      </c>
      <c r="J164" s="475"/>
      <c r="K164" s="476"/>
    </row>
    <row r="165" spans="2:11" ht="16.5" customHeight="1">
      <c r="B165" s="32" t="s">
        <v>144</v>
      </c>
      <c r="C165" s="471" t="s">
        <v>143</v>
      </c>
      <c r="D165" s="471"/>
      <c r="E165" s="471"/>
      <c r="F165" s="32" t="s">
        <v>145</v>
      </c>
      <c r="G165" s="32" t="s">
        <v>64</v>
      </c>
      <c r="H165" s="32" t="s">
        <v>86</v>
      </c>
      <c r="I165" s="32" t="s">
        <v>146</v>
      </c>
      <c r="J165" s="471"/>
      <c r="K165" s="471"/>
    </row>
    <row r="166" spans="2:11" ht="16.5" customHeight="1">
      <c r="B166" s="32"/>
      <c r="C166" s="471"/>
      <c r="D166" s="471"/>
      <c r="E166" s="471"/>
      <c r="F166" s="32"/>
      <c r="G166" s="32"/>
      <c r="H166" s="32"/>
      <c r="I166" s="32"/>
      <c r="J166" s="471"/>
      <c r="K166" s="471"/>
    </row>
    <row r="167" spans="2:11" ht="16.5" customHeight="1">
      <c r="B167" s="32"/>
      <c r="C167" s="471"/>
      <c r="D167" s="471"/>
      <c r="E167" s="471"/>
      <c r="F167" s="32"/>
      <c r="G167" s="32"/>
      <c r="H167" s="32"/>
      <c r="I167" s="32"/>
      <c r="J167" s="471"/>
      <c r="K167" s="471"/>
    </row>
    <row r="168" spans="2:11" ht="9.9499999999999993" customHeight="1"/>
    <row r="169" spans="2:11" ht="16.5" customHeight="1">
      <c r="B169" s="4" t="s">
        <v>925</v>
      </c>
      <c r="C169" s="23"/>
    </row>
    <row r="170" spans="2:11" ht="26.1" customHeight="1">
      <c r="B170" s="516" t="s">
        <v>179</v>
      </c>
      <c r="C170" s="517"/>
      <c r="D170" s="517"/>
      <c r="E170" s="517"/>
      <c r="F170" s="517"/>
      <c r="G170" s="517"/>
      <c r="H170" s="517"/>
      <c r="I170" s="517"/>
      <c r="J170" s="517"/>
      <c r="K170" s="518"/>
    </row>
    <row r="171" spans="2:11" ht="9.9499999999999993" customHeight="1"/>
    <row r="172" spans="2:11" ht="13.5" customHeight="1" thickBot="1"/>
    <row r="173" spans="2:11" ht="42" customHeight="1" thickBot="1">
      <c r="B173" s="462" t="s">
        <v>66</v>
      </c>
      <c r="C173" s="463"/>
      <c r="D173" s="463"/>
      <c r="E173" s="463"/>
      <c r="F173" s="463"/>
      <c r="G173" s="463"/>
      <c r="H173" s="463"/>
      <c r="I173" s="463"/>
      <c r="J173" s="463"/>
      <c r="K173" s="464"/>
    </row>
    <row r="174" spans="2:11" ht="9.9499999999999993" customHeight="1"/>
    <row r="175" spans="2:11" ht="16.5" customHeight="1">
      <c r="B175" s="5" t="s">
        <v>129</v>
      </c>
      <c r="C175" s="538"/>
      <c r="D175" s="539"/>
      <c r="E175" s="539"/>
      <c r="F175" s="540"/>
      <c r="G175" s="5"/>
      <c r="H175" s="243"/>
      <c r="I175" s="244"/>
      <c r="J175" s="244"/>
      <c r="K175" s="245"/>
    </row>
    <row r="177" spans="2:11" ht="16.5" customHeight="1">
      <c r="B177" s="5" t="s">
        <v>128</v>
      </c>
      <c r="C177" s="455" t="s">
        <v>122</v>
      </c>
      <c r="D177" s="455"/>
      <c r="E177" s="455" t="s">
        <v>121</v>
      </c>
      <c r="F177" s="455"/>
      <c r="G177" s="5" t="s">
        <v>123</v>
      </c>
      <c r="H177" s="5" t="s">
        <v>124</v>
      </c>
      <c r="I177" s="5" t="s">
        <v>125</v>
      </c>
      <c r="J177" s="5" t="s">
        <v>126</v>
      </c>
      <c r="K177" s="5" t="s">
        <v>127</v>
      </c>
    </row>
    <row r="178" spans="2:11" ht="16.5" customHeight="1">
      <c r="B178" s="66">
        <v>1</v>
      </c>
      <c r="C178" s="471"/>
      <c r="D178" s="471"/>
      <c r="E178" s="508"/>
      <c r="F178" s="509"/>
      <c r="G178" s="117"/>
      <c r="H178" s="117"/>
      <c r="I178" s="61"/>
      <c r="J178" s="62"/>
      <c r="K178" s="63"/>
    </row>
    <row r="179" spans="2:11" ht="9.9499999999999993" customHeight="1"/>
    <row r="180" spans="2:11" ht="16.5" customHeight="1">
      <c r="B180" s="248" t="s">
        <v>50</v>
      </c>
      <c r="C180" s="259"/>
      <c r="D180" s="248" t="s">
        <v>5</v>
      </c>
      <c r="E180" s="259"/>
      <c r="F180" s="136" t="s">
        <v>51</v>
      </c>
      <c r="G180" s="136" t="s">
        <v>52</v>
      </c>
      <c r="H180" s="5" t="s">
        <v>815</v>
      </c>
      <c r="I180" s="5" t="s">
        <v>53</v>
      </c>
      <c r="J180" s="5" t="s">
        <v>325</v>
      </c>
      <c r="K180" s="5" t="s">
        <v>54</v>
      </c>
    </row>
    <row r="181" spans="2:11" ht="16.5" customHeight="1">
      <c r="B181" s="246"/>
      <c r="C181" s="247"/>
      <c r="D181" s="246"/>
      <c r="E181" s="247"/>
      <c r="F181" s="169"/>
      <c r="G181" s="64"/>
      <c r="H181" s="92"/>
      <c r="I181" s="92"/>
      <c r="J181" s="17"/>
      <c r="K181" s="177">
        <v>0</v>
      </c>
    </row>
    <row r="182" spans="2:11" ht="16.5" customHeight="1">
      <c r="B182" s="246"/>
      <c r="C182" s="247"/>
      <c r="D182" s="246"/>
      <c r="E182" s="247"/>
      <c r="F182" s="169"/>
      <c r="G182" s="64"/>
      <c r="H182" s="92"/>
      <c r="I182" s="92"/>
      <c r="J182" s="17"/>
      <c r="K182" s="177">
        <v>0</v>
      </c>
    </row>
    <row r="183" spans="2:11" ht="9.9499999999999993" customHeight="1"/>
    <row r="184" spans="2:11" ht="16.5" customHeight="1">
      <c r="B184" s="480" t="s">
        <v>155</v>
      </c>
      <c r="C184" s="480"/>
      <c r="D184" s="480"/>
      <c r="E184" s="480"/>
      <c r="F184" s="480"/>
      <c r="G184" s="480"/>
      <c r="H184" s="480"/>
      <c r="I184" s="480"/>
      <c r="J184" s="480"/>
      <c r="K184" s="41" t="s">
        <v>156</v>
      </c>
    </row>
    <row r="185" spans="2:11" ht="50.1" customHeight="1">
      <c r="B185" s="481" t="s">
        <v>346</v>
      </c>
      <c r="C185" s="482"/>
      <c r="D185" s="482"/>
      <c r="E185" s="482"/>
      <c r="F185" s="482"/>
      <c r="G185" s="482"/>
      <c r="H185" s="482"/>
      <c r="I185" s="482"/>
      <c r="J185" s="482"/>
      <c r="K185" s="40" t="s">
        <v>160</v>
      </c>
    </row>
    <row r="186" spans="2:11" ht="9.9499999999999993" customHeight="1"/>
    <row r="187" spans="2:11" ht="16.5" customHeight="1">
      <c r="B187" s="93">
        <v>0</v>
      </c>
      <c r="C187" s="23" t="s">
        <v>67</v>
      </c>
    </row>
    <row r="188" spans="2:11" ht="16.5" customHeight="1">
      <c r="B188" s="5" t="s">
        <v>68</v>
      </c>
      <c r="C188" s="483" t="s">
        <v>59</v>
      </c>
      <c r="D188" s="484"/>
      <c r="E188" s="484"/>
      <c r="F188" s="485"/>
      <c r="G188" s="5" t="s">
        <v>61</v>
      </c>
      <c r="H188" s="5" t="s">
        <v>69</v>
      </c>
      <c r="I188" s="5" t="s">
        <v>70</v>
      </c>
      <c r="J188" s="455" t="s">
        <v>63</v>
      </c>
      <c r="K188" s="455"/>
    </row>
    <row r="189" spans="2:11" ht="16.5" customHeight="1">
      <c r="B189" s="22" t="s">
        <v>67</v>
      </c>
      <c r="C189" s="477" t="s">
        <v>71</v>
      </c>
      <c r="D189" s="478"/>
      <c r="E189" s="478"/>
      <c r="F189" s="479"/>
      <c r="G189" s="22" t="s">
        <v>65</v>
      </c>
      <c r="H189" s="32" t="s">
        <v>86</v>
      </c>
      <c r="I189" s="32" t="s">
        <v>86</v>
      </c>
      <c r="J189" s="471"/>
      <c r="K189" s="471"/>
    </row>
    <row r="190" spans="2:11" ht="16.5" customHeight="1">
      <c r="B190" s="22" t="s">
        <v>67</v>
      </c>
      <c r="C190" s="477" t="s">
        <v>72</v>
      </c>
      <c r="D190" s="478"/>
      <c r="E190" s="478"/>
      <c r="F190" s="479"/>
      <c r="G190" s="22" t="s">
        <v>65</v>
      </c>
      <c r="H190" s="32" t="s">
        <v>86</v>
      </c>
      <c r="I190" s="32" t="s">
        <v>86</v>
      </c>
      <c r="J190" s="471"/>
      <c r="K190" s="471"/>
    </row>
    <row r="191" spans="2:11" ht="16.5" customHeight="1">
      <c r="B191" s="22" t="s">
        <v>67</v>
      </c>
      <c r="C191" s="477" t="s">
        <v>73</v>
      </c>
      <c r="D191" s="478"/>
      <c r="E191" s="478"/>
      <c r="F191" s="479"/>
      <c r="G191" s="22" t="s">
        <v>65</v>
      </c>
      <c r="H191" s="32" t="s">
        <v>86</v>
      </c>
      <c r="I191" s="32" t="s">
        <v>86</v>
      </c>
      <c r="J191" s="471"/>
      <c r="K191" s="471"/>
    </row>
    <row r="192" spans="2:11" ht="16.5" customHeight="1">
      <c r="B192" s="22" t="s">
        <v>67</v>
      </c>
      <c r="C192" s="477" t="s">
        <v>74</v>
      </c>
      <c r="D192" s="478"/>
      <c r="E192" s="478"/>
      <c r="F192" s="479"/>
      <c r="G192" s="22" t="s">
        <v>65</v>
      </c>
      <c r="H192" s="32" t="s">
        <v>86</v>
      </c>
      <c r="I192" s="32" t="s">
        <v>86</v>
      </c>
      <c r="J192" s="471"/>
      <c r="K192" s="471"/>
    </row>
    <row r="193" spans="2:11" ht="9.9499999999999993" customHeight="1"/>
    <row r="194" spans="2:11" ht="16.5" customHeight="1">
      <c r="B194" s="4" t="s">
        <v>925</v>
      </c>
      <c r="C194" s="23"/>
    </row>
    <row r="195" spans="2:11" ht="26.1" customHeight="1">
      <c r="B195" s="515" t="s">
        <v>179</v>
      </c>
      <c r="C195" s="513"/>
      <c r="D195" s="513"/>
      <c r="E195" s="513"/>
      <c r="F195" s="513"/>
      <c r="G195" s="513"/>
      <c r="H195" s="513"/>
      <c r="I195" s="513"/>
      <c r="J195" s="513"/>
      <c r="K195" s="514"/>
    </row>
    <row r="196" spans="2:11" ht="9.9499999999999993" customHeight="1"/>
    <row r="197" spans="2:11" ht="13.5" customHeight="1" thickBot="1"/>
    <row r="198" spans="2:11" ht="44.25" customHeight="1" thickBot="1">
      <c r="B198" s="462" t="s">
        <v>89</v>
      </c>
      <c r="C198" s="463"/>
      <c r="D198" s="463"/>
      <c r="E198" s="463"/>
      <c r="F198" s="463"/>
      <c r="G198" s="463"/>
      <c r="H198" s="463"/>
      <c r="I198" s="463"/>
      <c r="J198" s="463"/>
      <c r="K198" s="464"/>
    </row>
    <row r="199" spans="2:11" ht="9.9499999999999993" customHeight="1"/>
    <row r="200" spans="2:11" ht="16.5" customHeight="1">
      <c r="B200" s="5" t="s">
        <v>129</v>
      </c>
      <c r="C200" s="538"/>
      <c r="D200" s="539"/>
      <c r="E200" s="539"/>
      <c r="F200" s="540"/>
      <c r="G200" s="5"/>
      <c r="H200" s="243"/>
      <c r="I200" s="244"/>
      <c r="J200" s="244"/>
      <c r="K200" s="245"/>
    </row>
    <row r="202" spans="2:11" ht="16.5" customHeight="1">
      <c r="B202" s="5" t="s">
        <v>128</v>
      </c>
      <c r="C202" s="455" t="s">
        <v>122</v>
      </c>
      <c r="D202" s="455"/>
      <c r="E202" s="455" t="s">
        <v>121</v>
      </c>
      <c r="F202" s="455"/>
      <c r="G202" s="5" t="s">
        <v>123</v>
      </c>
      <c r="H202" s="5" t="s">
        <v>124</v>
      </c>
      <c r="I202" s="5" t="s">
        <v>125</v>
      </c>
      <c r="J202" s="5" t="s">
        <v>126</v>
      </c>
      <c r="K202" s="5" t="s">
        <v>127</v>
      </c>
    </row>
    <row r="203" spans="2:11" ht="16.5" customHeight="1">
      <c r="B203" s="59">
        <v>1</v>
      </c>
      <c r="C203" s="471"/>
      <c r="D203" s="471"/>
      <c r="E203" s="508"/>
      <c r="F203" s="509"/>
      <c r="G203" s="117"/>
      <c r="H203" s="117"/>
      <c r="I203" s="61"/>
      <c r="J203" s="62"/>
      <c r="K203" s="63"/>
    </row>
    <row r="204" spans="2:11" ht="9.9499999999999993" customHeight="1"/>
    <row r="205" spans="2:11" ht="16.5" customHeight="1">
      <c r="B205" s="248" t="s">
        <v>50</v>
      </c>
      <c r="C205" s="259"/>
      <c r="D205" s="248" t="s">
        <v>5</v>
      </c>
      <c r="E205" s="259"/>
      <c r="F205" s="136" t="s">
        <v>51</v>
      </c>
      <c r="G205" s="136" t="s">
        <v>52</v>
      </c>
      <c r="H205" s="5" t="s">
        <v>815</v>
      </c>
      <c r="I205" s="5" t="s">
        <v>53</v>
      </c>
      <c r="J205" s="5" t="s">
        <v>325</v>
      </c>
      <c r="K205" s="5" t="s">
        <v>54</v>
      </c>
    </row>
    <row r="206" spans="2:11" ht="16.5" customHeight="1">
      <c r="B206" s="246"/>
      <c r="C206" s="247"/>
      <c r="D206" s="246"/>
      <c r="E206" s="247"/>
      <c r="F206" s="169"/>
      <c r="G206" s="64"/>
      <c r="H206" s="92"/>
      <c r="I206" s="92"/>
      <c r="J206" s="17"/>
      <c r="K206" s="177">
        <v>0</v>
      </c>
    </row>
    <row r="207" spans="2:11" ht="16.5" customHeight="1">
      <c r="B207" s="246"/>
      <c r="C207" s="247"/>
      <c r="D207" s="246"/>
      <c r="E207" s="247"/>
      <c r="F207" s="169"/>
      <c r="G207" s="64"/>
      <c r="H207" s="92"/>
      <c r="I207" s="92"/>
      <c r="J207" s="17"/>
      <c r="K207" s="177">
        <v>0</v>
      </c>
    </row>
    <row r="208" spans="2:11" ht="9.9499999999999993" customHeight="1"/>
    <row r="209" spans="2:11" ht="16.5" customHeight="1">
      <c r="B209" s="480" t="s">
        <v>155</v>
      </c>
      <c r="C209" s="480"/>
      <c r="D209" s="480"/>
      <c r="E209" s="480"/>
      <c r="F209" s="480"/>
      <c r="G209" s="480"/>
      <c r="H209" s="480"/>
      <c r="I209" s="480"/>
      <c r="J209" s="480"/>
      <c r="K209" s="41" t="s">
        <v>156</v>
      </c>
    </row>
    <row r="210" spans="2:11" ht="50.1" customHeight="1">
      <c r="B210" s="481" t="s">
        <v>345</v>
      </c>
      <c r="C210" s="482"/>
      <c r="D210" s="482"/>
      <c r="E210" s="482"/>
      <c r="F210" s="482"/>
      <c r="G210" s="482"/>
      <c r="H210" s="482"/>
      <c r="I210" s="482"/>
      <c r="J210" s="482"/>
      <c r="K210" s="40" t="s">
        <v>157</v>
      </c>
    </row>
    <row r="211" spans="2:11" ht="9.9499999999999993" customHeight="1"/>
    <row r="212" spans="2:11" ht="16.5" customHeight="1">
      <c r="B212" s="93">
        <v>0</v>
      </c>
      <c r="C212" s="23" t="s">
        <v>265</v>
      </c>
    </row>
    <row r="213" spans="2:11" ht="16.5" customHeight="1">
      <c r="B213" s="5" t="s">
        <v>91</v>
      </c>
      <c r="C213" s="483" t="s">
        <v>92</v>
      </c>
      <c r="D213" s="484"/>
      <c r="E213" s="484"/>
      <c r="F213" s="485"/>
      <c r="G213" s="5" t="s">
        <v>61</v>
      </c>
      <c r="H213" s="5" t="s">
        <v>93</v>
      </c>
      <c r="I213" s="5" t="s">
        <v>94</v>
      </c>
      <c r="J213" s="455" t="s">
        <v>63</v>
      </c>
      <c r="K213" s="455"/>
    </row>
    <row r="214" spans="2:11" ht="16.5" customHeight="1">
      <c r="B214" s="32" t="s">
        <v>95</v>
      </c>
      <c r="C214" s="475" t="s">
        <v>96</v>
      </c>
      <c r="D214" s="486"/>
      <c r="E214" s="486"/>
      <c r="F214" s="476"/>
      <c r="G214" s="32" t="s">
        <v>64</v>
      </c>
      <c r="H214" s="32" t="s">
        <v>86</v>
      </c>
      <c r="I214" s="32" t="s">
        <v>86</v>
      </c>
      <c r="J214" s="475"/>
      <c r="K214" s="476"/>
    </row>
    <row r="216" spans="2:11" ht="16.5" customHeight="1">
      <c r="B216" s="93">
        <v>0</v>
      </c>
      <c r="C216" s="23" t="s">
        <v>266</v>
      </c>
    </row>
    <row r="217" spans="2:11" ht="16.5" customHeight="1">
      <c r="B217" s="5" t="s">
        <v>91</v>
      </c>
      <c r="C217" s="483" t="s">
        <v>92</v>
      </c>
      <c r="D217" s="484"/>
      <c r="E217" s="484"/>
      <c r="F217" s="485"/>
      <c r="G217" s="5" t="s">
        <v>61</v>
      </c>
      <c r="H217" s="5" t="s">
        <v>93</v>
      </c>
      <c r="I217" s="5" t="s">
        <v>94</v>
      </c>
      <c r="J217" s="455" t="s">
        <v>63</v>
      </c>
      <c r="K217" s="455"/>
    </row>
    <row r="218" spans="2:11" ht="16.5" customHeight="1">
      <c r="B218" s="32" t="s">
        <v>98</v>
      </c>
      <c r="C218" s="475" t="s">
        <v>86</v>
      </c>
      <c r="D218" s="486"/>
      <c r="E218" s="486"/>
      <c r="F218" s="476"/>
      <c r="G218" s="32" t="s">
        <v>64</v>
      </c>
      <c r="H218" s="32" t="s">
        <v>86</v>
      </c>
      <c r="I218" s="32" t="s">
        <v>86</v>
      </c>
      <c r="J218" s="475"/>
      <c r="K218" s="476"/>
    </row>
    <row r="220" spans="2:11" ht="16.5" customHeight="1">
      <c r="B220" s="93">
        <v>0</v>
      </c>
      <c r="C220" s="23" t="s">
        <v>267</v>
      </c>
    </row>
    <row r="221" spans="2:11" ht="16.5" customHeight="1">
      <c r="B221" s="5" t="s">
        <v>91</v>
      </c>
      <c r="C221" s="483" t="s">
        <v>92</v>
      </c>
      <c r="D221" s="484"/>
      <c r="E221" s="484"/>
      <c r="F221" s="485"/>
      <c r="G221" s="5" t="s">
        <v>61</v>
      </c>
      <c r="H221" s="5" t="s">
        <v>93</v>
      </c>
      <c r="I221" s="5" t="s">
        <v>94</v>
      </c>
      <c r="J221" s="455" t="s">
        <v>63</v>
      </c>
      <c r="K221" s="455"/>
    </row>
    <row r="222" spans="2:11" ht="16.5" customHeight="1">
      <c r="B222" s="32" t="s">
        <v>269</v>
      </c>
      <c r="C222" s="475" t="s">
        <v>86</v>
      </c>
      <c r="D222" s="486"/>
      <c r="E222" s="486"/>
      <c r="F222" s="476"/>
      <c r="G222" s="32" t="s">
        <v>64</v>
      </c>
      <c r="H222" s="32" t="s">
        <v>86</v>
      </c>
      <c r="I222" s="32" t="s">
        <v>86</v>
      </c>
      <c r="J222" s="475"/>
      <c r="K222" s="476"/>
    </row>
    <row r="224" spans="2:11" ht="16.5" customHeight="1">
      <c r="B224" s="4" t="s">
        <v>925</v>
      </c>
      <c r="C224" s="23"/>
    </row>
    <row r="225" spans="2:11" ht="26.1" customHeight="1">
      <c r="B225" s="512" t="s">
        <v>179</v>
      </c>
      <c r="C225" s="513"/>
      <c r="D225" s="513"/>
      <c r="E225" s="513"/>
      <c r="F225" s="513"/>
      <c r="G225" s="513"/>
      <c r="H225" s="513"/>
      <c r="I225" s="513"/>
      <c r="J225" s="513"/>
      <c r="K225" s="514"/>
    </row>
    <row r="227" spans="2:11" ht="13.5" customHeight="1" thickBot="1"/>
    <row r="228" spans="2:11" ht="44.25" customHeight="1" thickBot="1">
      <c r="B228" s="462" t="s">
        <v>101</v>
      </c>
      <c r="C228" s="463"/>
      <c r="D228" s="463"/>
      <c r="E228" s="463"/>
      <c r="F228" s="463"/>
      <c r="G228" s="463"/>
      <c r="H228" s="463"/>
      <c r="I228" s="463"/>
      <c r="J228" s="463"/>
      <c r="K228" s="464"/>
    </row>
    <row r="229" spans="2:11" ht="9.9499999999999993" customHeight="1"/>
    <row r="230" spans="2:11" ht="16.5" customHeight="1">
      <c r="B230" s="5" t="s">
        <v>129</v>
      </c>
      <c r="C230" s="538"/>
      <c r="D230" s="539"/>
      <c r="E230" s="539"/>
      <c r="F230" s="540"/>
      <c r="G230" s="5"/>
      <c r="H230" s="243"/>
      <c r="I230" s="244"/>
      <c r="J230" s="244"/>
      <c r="K230" s="245"/>
    </row>
    <row r="232" spans="2:11" ht="16.5" customHeight="1">
      <c r="B232" s="5" t="s">
        <v>128</v>
      </c>
      <c r="C232" s="455" t="s">
        <v>122</v>
      </c>
      <c r="D232" s="455"/>
      <c r="E232" s="455" t="s">
        <v>121</v>
      </c>
      <c r="F232" s="455"/>
      <c r="G232" s="5" t="s">
        <v>123</v>
      </c>
      <c r="H232" s="5" t="s">
        <v>124</v>
      </c>
      <c r="I232" s="5" t="s">
        <v>125</v>
      </c>
      <c r="J232" s="5" t="s">
        <v>126</v>
      </c>
      <c r="K232" s="5" t="s">
        <v>127</v>
      </c>
    </row>
    <row r="233" spans="2:11" ht="16.5" customHeight="1">
      <c r="B233" s="59">
        <v>1</v>
      </c>
      <c r="C233" s="471"/>
      <c r="D233" s="471"/>
      <c r="E233" s="508"/>
      <c r="F233" s="509"/>
      <c r="G233" s="117"/>
      <c r="H233" s="117"/>
      <c r="I233" s="61"/>
      <c r="J233" s="62"/>
      <c r="K233" s="63"/>
    </row>
    <row r="234" spans="2:11" ht="9.9499999999999993" customHeight="1"/>
    <row r="235" spans="2:11" ht="16.5" customHeight="1">
      <c r="B235" s="248" t="s">
        <v>50</v>
      </c>
      <c r="C235" s="259"/>
      <c r="D235" s="248" t="s">
        <v>5</v>
      </c>
      <c r="E235" s="259"/>
      <c r="F235" s="136" t="s">
        <v>51</v>
      </c>
      <c r="G235" s="136" t="s">
        <v>52</v>
      </c>
      <c r="H235" s="5" t="s">
        <v>815</v>
      </c>
      <c r="I235" s="5" t="s">
        <v>53</v>
      </c>
      <c r="J235" s="5" t="s">
        <v>325</v>
      </c>
      <c r="K235" s="5" t="s">
        <v>54</v>
      </c>
    </row>
    <row r="236" spans="2:11" ht="16.5" customHeight="1">
      <c r="B236" s="246"/>
      <c r="C236" s="247"/>
      <c r="D236" s="246"/>
      <c r="E236" s="247"/>
      <c r="F236" s="169"/>
      <c r="G236" s="64"/>
      <c r="H236" s="92"/>
      <c r="I236" s="92"/>
      <c r="J236" s="17"/>
      <c r="K236" s="177">
        <v>0</v>
      </c>
    </row>
    <row r="237" spans="2:11" ht="16.5" customHeight="1">
      <c r="B237" s="246"/>
      <c r="C237" s="247"/>
      <c r="D237" s="246"/>
      <c r="E237" s="247"/>
      <c r="F237" s="169"/>
      <c r="G237" s="64"/>
      <c r="H237" s="92"/>
      <c r="I237" s="92"/>
      <c r="J237" s="17"/>
      <c r="K237" s="177">
        <v>0</v>
      </c>
    </row>
    <row r="238" spans="2:11" ht="9.9499999999999993" customHeight="1"/>
    <row r="239" spans="2:11" ht="16.5" customHeight="1">
      <c r="B239" s="480" t="s">
        <v>155</v>
      </c>
      <c r="C239" s="480"/>
      <c r="D239" s="480"/>
      <c r="E239" s="480"/>
      <c r="F239" s="480"/>
      <c r="G239" s="480"/>
      <c r="H239" s="480"/>
      <c r="I239" s="480"/>
      <c r="J239" s="480"/>
      <c r="K239" s="41" t="s">
        <v>156</v>
      </c>
    </row>
    <row r="240" spans="2:11" ht="50.1" customHeight="1">
      <c r="B240" s="481" t="s">
        <v>344</v>
      </c>
      <c r="C240" s="482"/>
      <c r="D240" s="482"/>
      <c r="E240" s="482"/>
      <c r="F240" s="482"/>
      <c r="G240" s="482"/>
      <c r="H240" s="482"/>
      <c r="I240" s="482"/>
      <c r="J240" s="482"/>
      <c r="K240" s="40" t="s">
        <v>157</v>
      </c>
    </row>
    <row r="241" spans="2:11" ht="9.9499999999999993" customHeight="1"/>
    <row r="242" spans="2:11" ht="16.5" customHeight="1">
      <c r="B242" s="93">
        <v>0</v>
      </c>
      <c r="C242" s="23" t="s">
        <v>265</v>
      </c>
    </row>
    <row r="243" spans="2:11" ht="16.5" customHeight="1">
      <c r="B243" s="5" t="s">
        <v>91</v>
      </c>
      <c r="C243" s="483" t="s">
        <v>92</v>
      </c>
      <c r="D243" s="484"/>
      <c r="E243" s="484"/>
      <c r="F243" s="485"/>
      <c r="G243" s="5" t="s">
        <v>61</v>
      </c>
      <c r="H243" s="5" t="s">
        <v>93</v>
      </c>
      <c r="I243" s="5" t="s">
        <v>94</v>
      </c>
      <c r="J243" s="455" t="s">
        <v>63</v>
      </c>
      <c r="K243" s="455"/>
    </row>
    <row r="244" spans="2:11" ht="16.5" customHeight="1">
      <c r="B244" s="32" t="s">
        <v>95</v>
      </c>
      <c r="C244" s="475" t="s">
        <v>96</v>
      </c>
      <c r="D244" s="486"/>
      <c r="E244" s="486"/>
      <c r="F244" s="476"/>
      <c r="G244" s="32" t="s">
        <v>64</v>
      </c>
      <c r="H244" s="32" t="s">
        <v>86</v>
      </c>
      <c r="I244" s="32" t="s">
        <v>86</v>
      </c>
      <c r="J244" s="475"/>
      <c r="K244" s="476"/>
    </row>
    <row r="245" spans="2:11" ht="16.5" customHeight="1">
      <c r="B245" s="32" t="s">
        <v>95</v>
      </c>
      <c r="C245" s="475" t="s">
        <v>102</v>
      </c>
      <c r="D245" s="486"/>
      <c r="E245" s="486"/>
      <c r="F245" s="476"/>
      <c r="G245" s="32" t="s">
        <v>64</v>
      </c>
      <c r="H245" s="32" t="s">
        <v>86</v>
      </c>
      <c r="I245" s="32" t="s">
        <v>86</v>
      </c>
      <c r="J245" s="475"/>
      <c r="K245" s="476"/>
    </row>
    <row r="246" spans="2:11" ht="16.5" customHeight="1">
      <c r="B246" s="32" t="s">
        <v>95</v>
      </c>
      <c r="C246" s="475" t="s">
        <v>103</v>
      </c>
      <c r="D246" s="486"/>
      <c r="E246" s="486"/>
      <c r="F246" s="476"/>
      <c r="G246" s="32" t="s">
        <v>64</v>
      </c>
      <c r="H246" s="32" t="s">
        <v>86</v>
      </c>
      <c r="I246" s="32" t="s">
        <v>86</v>
      </c>
      <c r="J246" s="475"/>
      <c r="K246" s="476"/>
    </row>
    <row r="248" spans="2:11" ht="16.5" customHeight="1">
      <c r="B248" s="93">
        <v>0</v>
      </c>
      <c r="C248" s="23" t="s">
        <v>266</v>
      </c>
    </row>
    <row r="249" spans="2:11" ht="16.5" customHeight="1">
      <c r="B249" s="5" t="s">
        <v>91</v>
      </c>
      <c r="C249" s="483" t="s">
        <v>92</v>
      </c>
      <c r="D249" s="484"/>
      <c r="E249" s="484"/>
      <c r="F249" s="485"/>
      <c r="G249" s="5" t="s">
        <v>61</v>
      </c>
      <c r="H249" s="5" t="s">
        <v>93</v>
      </c>
      <c r="I249" s="5" t="s">
        <v>94</v>
      </c>
      <c r="J249" s="455" t="s">
        <v>63</v>
      </c>
      <c r="K249" s="455"/>
    </row>
    <row r="250" spans="2:11" ht="16.5" customHeight="1">
      <c r="B250" s="32" t="s">
        <v>98</v>
      </c>
      <c r="C250" s="475" t="s">
        <v>86</v>
      </c>
      <c r="D250" s="486"/>
      <c r="E250" s="486"/>
      <c r="F250" s="476"/>
      <c r="G250" s="32" t="s">
        <v>64</v>
      </c>
      <c r="H250" s="32" t="s">
        <v>86</v>
      </c>
      <c r="I250" s="32" t="s">
        <v>86</v>
      </c>
      <c r="J250" s="475"/>
      <c r="K250" s="476"/>
    </row>
    <row r="252" spans="2:11" ht="16.5" customHeight="1">
      <c r="B252" s="93">
        <v>0</v>
      </c>
      <c r="C252" s="23" t="s">
        <v>270</v>
      </c>
    </row>
    <row r="253" spans="2:11" ht="16.5" customHeight="1">
      <c r="B253" s="5" t="s">
        <v>91</v>
      </c>
      <c r="C253" s="483" t="s">
        <v>92</v>
      </c>
      <c r="D253" s="484"/>
      <c r="E253" s="484"/>
      <c r="F253" s="485"/>
      <c r="G253" s="5" t="s">
        <v>61</v>
      </c>
      <c r="H253" s="5" t="s">
        <v>93</v>
      </c>
      <c r="I253" s="5" t="s">
        <v>94</v>
      </c>
      <c r="J253" s="455" t="s">
        <v>63</v>
      </c>
      <c r="K253" s="455"/>
    </row>
    <row r="254" spans="2:11" ht="16.5" customHeight="1">
      <c r="B254" s="32" t="s">
        <v>269</v>
      </c>
      <c r="C254" s="475" t="s">
        <v>86</v>
      </c>
      <c r="D254" s="486"/>
      <c r="E254" s="486"/>
      <c r="F254" s="476"/>
      <c r="G254" s="32" t="s">
        <v>64</v>
      </c>
      <c r="H254" s="32" t="s">
        <v>86</v>
      </c>
      <c r="I254" s="32" t="s">
        <v>86</v>
      </c>
      <c r="J254" s="475"/>
      <c r="K254" s="476"/>
    </row>
    <row r="256" spans="2:11" ht="16.5" customHeight="1">
      <c r="B256" s="4" t="s">
        <v>925</v>
      </c>
      <c r="C256" s="4"/>
      <c r="D256" s="29"/>
      <c r="E256" s="29"/>
      <c r="F256" s="29"/>
      <c r="G256" s="29"/>
      <c r="H256" s="29"/>
      <c r="I256" s="29"/>
      <c r="J256" s="29"/>
      <c r="K256" s="29"/>
    </row>
    <row r="257" spans="2:11" ht="26.1" customHeight="1">
      <c r="B257" s="511" t="s">
        <v>179</v>
      </c>
      <c r="C257" s="500"/>
      <c r="D257" s="500"/>
      <c r="E257" s="500"/>
      <c r="F257" s="500"/>
      <c r="G257" s="500"/>
      <c r="H257" s="500"/>
      <c r="I257" s="500"/>
      <c r="J257" s="500"/>
      <c r="K257" s="501"/>
    </row>
    <row r="259" spans="2:11" ht="13.5" customHeight="1" thickBot="1"/>
    <row r="260" spans="2:11" ht="44.25" customHeight="1" thickBot="1">
      <c r="B260" s="462" t="s">
        <v>105</v>
      </c>
      <c r="C260" s="463"/>
      <c r="D260" s="463"/>
      <c r="E260" s="463"/>
      <c r="F260" s="463"/>
      <c r="G260" s="463"/>
      <c r="H260" s="463"/>
      <c r="I260" s="463"/>
      <c r="J260" s="463"/>
      <c r="K260" s="464"/>
    </row>
    <row r="261" spans="2:11" ht="9.9499999999999993" customHeight="1"/>
    <row r="262" spans="2:11" ht="16.5" customHeight="1">
      <c r="B262" s="5" t="s">
        <v>129</v>
      </c>
      <c r="C262" s="538"/>
      <c r="D262" s="539"/>
      <c r="E262" s="539"/>
      <c r="F262" s="540"/>
      <c r="G262" s="5"/>
      <c r="H262" s="243"/>
      <c r="I262" s="244"/>
      <c r="J262" s="244"/>
      <c r="K262" s="245"/>
    </row>
    <row r="264" spans="2:11" ht="16.5" customHeight="1">
      <c r="B264" s="5" t="s">
        <v>128</v>
      </c>
      <c r="C264" s="455" t="s">
        <v>122</v>
      </c>
      <c r="D264" s="455"/>
      <c r="E264" s="455" t="s">
        <v>121</v>
      </c>
      <c r="F264" s="455"/>
      <c r="G264" s="5" t="s">
        <v>123</v>
      </c>
      <c r="H264" s="5" t="s">
        <v>124</v>
      </c>
      <c r="I264" s="5" t="s">
        <v>125</v>
      </c>
      <c r="J264" s="5" t="s">
        <v>126</v>
      </c>
      <c r="K264" s="5" t="s">
        <v>127</v>
      </c>
    </row>
    <row r="265" spans="2:11" ht="16.5" customHeight="1">
      <c r="B265" s="59">
        <v>1</v>
      </c>
      <c r="C265" s="471"/>
      <c r="D265" s="471"/>
      <c r="E265" s="508"/>
      <c r="F265" s="509"/>
      <c r="G265" s="117"/>
      <c r="H265" s="117"/>
      <c r="I265" s="61"/>
      <c r="J265" s="62"/>
      <c r="K265" s="63"/>
    </row>
    <row r="266" spans="2:11" ht="9.9499999999999993" customHeight="1"/>
    <row r="267" spans="2:11" ht="16.5" customHeight="1">
      <c r="B267" s="248" t="s">
        <v>50</v>
      </c>
      <c r="C267" s="259"/>
      <c r="D267" s="248" t="s">
        <v>5</v>
      </c>
      <c r="E267" s="259"/>
      <c r="F267" s="136" t="s">
        <v>51</v>
      </c>
      <c r="G267" s="136" t="s">
        <v>52</v>
      </c>
      <c r="H267" s="5" t="s">
        <v>815</v>
      </c>
      <c r="I267" s="5" t="s">
        <v>53</v>
      </c>
      <c r="J267" s="5" t="s">
        <v>325</v>
      </c>
      <c r="K267" s="5" t="s">
        <v>54</v>
      </c>
    </row>
    <row r="268" spans="2:11" ht="16.5" customHeight="1">
      <c r="B268" s="246"/>
      <c r="C268" s="247"/>
      <c r="D268" s="246"/>
      <c r="E268" s="247"/>
      <c r="F268" s="169"/>
      <c r="G268" s="64"/>
      <c r="H268" s="92"/>
      <c r="I268" s="92"/>
      <c r="J268" s="17"/>
      <c r="K268" s="177">
        <v>0</v>
      </c>
    </row>
    <row r="269" spans="2:11" ht="16.5" customHeight="1">
      <c r="B269" s="246"/>
      <c r="C269" s="247"/>
      <c r="D269" s="246"/>
      <c r="E269" s="247"/>
      <c r="F269" s="169"/>
      <c r="G269" s="64"/>
      <c r="H269" s="92"/>
      <c r="I269" s="92"/>
      <c r="J269" s="17"/>
      <c r="K269" s="177">
        <v>0</v>
      </c>
    </row>
    <row r="270" spans="2:11" ht="9.9499999999999993" customHeight="1"/>
    <row r="271" spans="2:11" ht="16.5" customHeight="1">
      <c r="B271" s="480" t="s">
        <v>155</v>
      </c>
      <c r="C271" s="480"/>
      <c r="D271" s="480"/>
      <c r="E271" s="480"/>
      <c r="F271" s="480"/>
      <c r="G271" s="480"/>
      <c r="H271" s="480"/>
      <c r="I271" s="480"/>
      <c r="J271" s="480"/>
      <c r="K271" s="41" t="s">
        <v>156</v>
      </c>
    </row>
    <row r="272" spans="2:11" ht="50.1" customHeight="1">
      <c r="B272" s="481" t="s">
        <v>343</v>
      </c>
      <c r="C272" s="482"/>
      <c r="D272" s="482"/>
      <c r="E272" s="482"/>
      <c r="F272" s="482"/>
      <c r="G272" s="482"/>
      <c r="H272" s="482"/>
      <c r="I272" s="482"/>
      <c r="J272" s="482"/>
      <c r="K272" s="40" t="s">
        <v>159</v>
      </c>
    </row>
    <row r="273" spans="2:11" ht="9.9499999999999993" customHeight="1"/>
    <row r="274" spans="2:11" ht="16.5" customHeight="1">
      <c r="B274" s="93">
        <v>0</v>
      </c>
      <c r="C274" s="23" t="s">
        <v>265</v>
      </c>
    </row>
    <row r="275" spans="2:11" ht="16.5" customHeight="1">
      <c r="B275" s="5" t="s">
        <v>91</v>
      </c>
      <c r="C275" s="483" t="s">
        <v>92</v>
      </c>
      <c r="D275" s="484"/>
      <c r="E275" s="485"/>
      <c r="F275" s="19" t="s">
        <v>106</v>
      </c>
      <c r="G275" s="5" t="s">
        <v>61</v>
      </c>
      <c r="H275" s="483" t="s">
        <v>107</v>
      </c>
      <c r="I275" s="485"/>
      <c r="J275" s="455" t="s">
        <v>63</v>
      </c>
      <c r="K275" s="455"/>
    </row>
    <row r="276" spans="2:11" ht="16.5" customHeight="1">
      <c r="B276" s="32" t="s">
        <v>95</v>
      </c>
      <c r="C276" s="475" t="s">
        <v>108</v>
      </c>
      <c r="D276" s="486"/>
      <c r="E276" s="476"/>
      <c r="F276" s="54" t="s">
        <v>86</v>
      </c>
      <c r="G276" s="32" t="s">
        <v>65</v>
      </c>
      <c r="H276" s="475" t="s">
        <v>86</v>
      </c>
      <c r="I276" s="476"/>
      <c r="J276" s="475"/>
      <c r="K276" s="476"/>
    </row>
    <row r="278" spans="2:11" ht="16.5" customHeight="1">
      <c r="B278" s="93">
        <v>0</v>
      </c>
      <c r="C278" s="23" t="s">
        <v>266</v>
      </c>
    </row>
    <row r="279" spans="2:11" ht="16.5" customHeight="1">
      <c r="B279" s="5" t="s">
        <v>91</v>
      </c>
      <c r="C279" s="483" t="s">
        <v>92</v>
      </c>
      <c r="D279" s="484"/>
      <c r="E279" s="485"/>
      <c r="F279" s="19" t="s">
        <v>106</v>
      </c>
      <c r="G279" s="5" t="s">
        <v>61</v>
      </c>
      <c r="H279" s="483" t="s">
        <v>107</v>
      </c>
      <c r="I279" s="485"/>
      <c r="J279" s="455" t="s">
        <v>63</v>
      </c>
      <c r="K279" s="455"/>
    </row>
    <row r="280" spans="2:11" ht="16.5" customHeight="1">
      <c r="B280" s="32" t="s">
        <v>98</v>
      </c>
      <c r="C280" s="475" t="s">
        <v>86</v>
      </c>
      <c r="D280" s="486"/>
      <c r="E280" s="476"/>
      <c r="F280" s="54" t="s">
        <v>86</v>
      </c>
      <c r="G280" s="32" t="s">
        <v>65</v>
      </c>
      <c r="H280" s="475" t="s">
        <v>86</v>
      </c>
      <c r="I280" s="476"/>
      <c r="J280" s="475"/>
      <c r="K280" s="476"/>
    </row>
    <row r="282" spans="2:11" ht="16.5" customHeight="1">
      <c r="B282" s="93">
        <v>0</v>
      </c>
      <c r="C282" s="23" t="s">
        <v>267</v>
      </c>
    </row>
    <row r="283" spans="2:11" ht="16.5" customHeight="1">
      <c r="B283" s="5" t="s">
        <v>91</v>
      </c>
      <c r="C283" s="483" t="s">
        <v>92</v>
      </c>
      <c r="D283" s="484"/>
      <c r="E283" s="485"/>
      <c r="F283" s="19" t="s">
        <v>106</v>
      </c>
      <c r="G283" s="5" t="s">
        <v>61</v>
      </c>
      <c r="H283" s="483" t="s">
        <v>107</v>
      </c>
      <c r="I283" s="485"/>
      <c r="J283" s="455" t="s">
        <v>63</v>
      </c>
      <c r="K283" s="455"/>
    </row>
    <row r="284" spans="2:11" ht="16.5" customHeight="1">
      <c r="B284" s="32" t="s">
        <v>269</v>
      </c>
      <c r="C284" s="475" t="s">
        <v>86</v>
      </c>
      <c r="D284" s="486"/>
      <c r="E284" s="476"/>
      <c r="F284" s="54" t="s">
        <v>86</v>
      </c>
      <c r="G284" s="32" t="s">
        <v>65</v>
      </c>
      <c r="H284" s="475" t="s">
        <v>86</v>
      </c>
      <c r="I284" s="476"/>
      <c r="J284" s="475"/>
      <c r="K284" s="476"/>
    </row>
    <row r="286" spans="2:11" ht="16.5" customHeight="1">
      <c r="B286" s="4" t="s">
        <v>925</v>
      </c>
      <c r="C286" s="4"/>
      <c r="D286" s="29"/>
      <c r="E286" s="29"/>
      <c r="F286" s="29"/>
      <c r="G286" s="29"/>
      <c r="H286" s="29"/>
      <c r="I286" s="29"/>
      <c r="J286" s="29"/>
      <c r="K286" s="29"/>
    </row>
    <row r="287" spans="2:11" ht="26.1" customHeight="1">
      <c r="B287" s="511" t="s">
        <v>179</v>
      </c>
      <c r="C287" s="500"/>
      <c r="D287" s="500"/>
      <c r="E287" s="500"/>
      <c r="F287" s="500"/>
      <c r="G287" s="500"/>
      <c r="H287" s="500"/>
      <c r="I287" s="500"/>
      <c r="J287" s="500"/>
      <c r="K287" s="501"/>
    </row>
    <row r="288" spans="2:11" ht="9.9499999999999993" customHeight="1"/>
    <row r="289" spans="2:11" ht="9.9499999999999993" customHeight="1" thickBot="1"/>
    <row r="290" spans="2:11" ht="44.25" customHeight="1" thickBot="1">
      <c r="B290" s="462" t="s">
        <v>113</v>
      </c>
      <c r="C290" s="463"/>
      <c r="D290" s="463"/>
      <c r="E290" s="463"/>
      <c r="F290" s="463"/>
      <c r="G290" s="463"/>
      <c r="H290" s="463"/>
      <c r="I290" s="463"/>
      <c r="J290" s="463"/>
      <c r="K290" s="464"/>
    </row>
    <row r="291" spans="2:11" ht="9.9499999999999993" customHeight="1"/>
    <row r="292" spans="2:11" ht="16.5" customHeight="1">
      <c r="B292" s="5" t="s">
        <v>129</v>
      </c>
      <c r="C292" s="538"/>
      <c r="D292" s="539"/>
      <c r="E292" s="539"/>
      <c r="F292" s="540"/>
      <c r="G292" s="5"/>
      <c r="H292" s="243"/>
      <c r="I292" s="244"/>
      <c r="J292" s="244"/>
      <c r="K292" s="245"/>
    </row>
    <row r="294" spans="2:11" ht="16.5" customHeight="1">
      <c r="B294" s="5" t="s">
        <v>128</v>
      </c>
      <c r="C294" s="455" t="s">
        <v>122</v>
      </c>
      <c r="D294" s="455"/>
      <c r="E294" s="455" t="s">
        <v>121</v>
      </c>
      <c r="F294" s="455"/>
      <c r="G294" s="5" t="s">
        <v>123</v>
      </c>
      <c r="H294" s="5" t="s">
        <v>124</v>
      </c>
      <c r="I294" s="5" t="s">
        <v>125</v>
      </c>
      <c r="J294" s="5" t="s">
        <v>126</v>
      </c>
      <c r="K294" s="5" t="s">
        <v>127</v>
      </c>
    </row>
    <row r="295" spans="2:11" ht="16.5" customHeight="1">
      <c r="B295" s="59">
        <v>1</v>
      </c>
      <c r="C295" s="471"/>
      <c r="D295" s="471"/>
      <c r="E295" s="508"/>
      <c r="F295" s="509"/>
      <c r="G295" s="117"/>
      <c r="H295" s="117"/>
      <c r="I295" s="61"/>
      <c r="J295" s="62"/>
      <c r="K295" s="63"/>
    </row>
    <row r="296" spans="2:11" ht="9.9499999999999993" customHeight="1"/>
    <row r="297" spans="2:11" ht="16.5" customHeight="1">
      <c r="B297" s="248" t="s">
        <v>50</v>
      </c>
      <c r="C297" s="259"/>
      <c r="D297" s="248" t="s">
        <v>5</v>
      </c>
      <c r="E297" s="259"/>
      <c r="F297" s="136" t="s">
        <v>51</v>
      </c>
      <c r="G297" s="136" t="s">
        <v>52</v>
      </c>
      <c r="H297" s="5" t="s">
        <v>815</v>
      </c>
      <c r="I297" s="5" t="s">
        <v>53</v>
      </c>
      <c r="J297" s="5" t="s">
        <v>325</v>
      </c>
      <c r="K297" s="5" t="s">
        <v>54</v>
      </c>
    </row>
    <row r="298" spans="2:11" ht="16.5" customHeight="1">
      <c r="B298" s="246"/>
      <c r="C298" s="247"/>
      <c r="D298" s="246"/>
      <c r="E298" s="247"/>
      <c r="F298" s="169"/>
      <c r="G298" s="64"/>
      <c r="H298" s="92"/>
      <c r="I298" s="92"/>
      <c r="J298" s="17"/>
      <c r="K298" s="177">
        <v>0</v>
      </c>
    </row>
    <row r="299" spans="2:11" ht="16.5" customHeight="1">
      <c r="B299" s="246"/>
      <c r="C299" s="247"/>
      <c r="D299" s="246"/>
      <c r="E299" s="247"/>
      <c r="F299" s="169"/>
      <c r="G299" s="64"/>
      <c r="H299" s="92"/>
      <c r="I299" s="92"/>
      <c r="J299" s="17"/>
      <c r="K299" s="177">
        <v>0</v>
      </c>
    </row>
    <row r="300" spans="2:11" ht="9.9499999999999993" customHeight="1"/>
    <row r="301" spans="2:11" ht="16.5" customHeight="1">
      <c r="B301" s="480" t="s">
        <v>155</v>
      </c>
      <c r="C301" s="480"/>
      <c r="D301" s="480"/>
      <c r="E301" s="480"/>
      <c r="F301" s="480"/>
      <c r="G301" s="480"/>
      <c r="H301" s="480"/>
      <c r="I301" s="480"/>
      <c r="J301" s="480"/>
      <c r="K301" s="41" t="s">
        <v>156</v>
      </c>
    </row>
    <row r="302" spans="2:11" ht="50.1" customHeight="1">
      <c r="B302" s="481" t="s">
        <v>341</v>
      </c>
      <c r="C302" s="482"/>
      <c r="D302" s="482"/>
      <c r="E302" s="482"/>
      <c r="F302" s="482"/>
      <c r="G302" s="482"/>
      <c r="H302" s="482"/>
      <c r="I302" s="482"/>
      <c r="J302" s="482"/>
      <c r="K302" s="40" t="s">
        <v>160</v>
      </c>
    </row>
    <row r="303" spans="2:11" ht="9.9499999999999993" customHeight="1"/>
    <row r="304" spans="2:11" ht="16.5" customHeight="1">
      <c r="B304" s="93">
        <v>0</v>
      </c>
      <c r="C304" s="23" t="s">
        <v>67</v>
      </c>
    </row>
    <row r="305" spans="2:11" ht="16.5" customHeight="1">
      <c r="B305" s="5" t="s">
        <v>68</v>
      </c>
      <c r="C305" s="483" t="s">
        <v>59</v>
      </c>
      <c r="D305" s="484"/>
      <c r="E305" s="484"/>
      <c r="F305" s="485"/>
      <c r="G305" s="5" t="s">
        <v>61</v>
      </c>
      <c r="H305" s="483" t="s">
        <v>107</v>
      </c>
      <c r="I305" s="485"/>
      <c r="J305" s="455" t="s">
        <v>63</v>
      </c>
      <c r="K305" s="455"/>
    </row>
    <row r="306" spans="2:11" ht="16.5" customHeight="1">
      <c r="B306" s="32" t="s">
        <v>67</v>
      </c>
      <c r="C306" s="475" t="s">
        <v>114</v>
      </c>
      <c r="D306" s="486"/>
      <c r="E306" s="486"/>
      <c r="F306" s="476"/>
      <c r="G306" s="32" t="s">
        <v>65</v>
      </c>
      <c r="H306" s="475" t="s">
        <v>86</v>
      </c>
      <c r="I306" s="476"/>
      <c r="J306" s="471"/>
      <c r="K306" s="471"/>
    </row>
    <row r="307" spans="2:11" ht="16.5" customHeight="1">
      <c r="B307" s="32" t="s">
        <v>67</v>
      </c>
      <c r="C307" s="475" t="s">
        <v>115</v>
      </c>
      <c r="D307" s="486"/>
      <c r="E307" s="486"/>
      <c r="F307" s="476"/>
      <c r="G307" s="32" t="s">
        <v>65</v>
      </c>
      <c r="H307" s="475" t="s">
        <v>86</v>
      </c>
      <c r="I307" s="476"/>
      <c r="J307" s="471"/>
      <c r="K307" s="471"/>
    </row>
    <row r="308" spans="2:11" ht="16.5" customHeight="1">
      <c r="B308" s="32" t="s">
        <v>67</v>
      </c>
      <c r="C308" s="475" t="s">
        <v>116</v>
      </c>
      <c r="D308" s="486"/>
      <c r="E308" s="486"/>
      <c r="F308" s="476"/>
      <c r="G308" s="32" t="s">
        <v>65</v>
      </c>
      <c r="H308" s="475" t="s">
        <v>86</v>
      </c>
      <c r="I308" s="476"/>
      <c r="J308" s="471"/>
      <c r="K308" s="471"/>
    </row>
    <row r="310" spans="2:11" ht="16.5" customHeight="1">
      <c r="B310" s="4" t="s">
        <v>925</v>
      </c>
      <c r="C310" s="4"/>
      <c r="D310" s="29"/>
      <c r="E310" s="29"/>
      <c r="F310" s="29"/>
      <c r="G310" s="29"/>
      <c r="H310" s="29"/>
      <c r="I310" s="29"/>
      <c r="J310" s="29"/>
      <c r="K310" s="29"/>
    </row>
    <row r="311" spans="2:11" ht="26.1" customHeight="1">
      <c r="B311" s="510" t="s">
        <v>179</v>
      </c>
      <c r="C311" s="500"/>
      <c r="D311" s="500"/>
      <c r="E311" s="500"/>
      <c r="F311" s="500"/>
      <c r="G311" s="500"/>
      <c r="H311" s="500"/>
      <c r="I311" s="500"/>
      <c r="J311" s="500"/>
      <c r="K311" s="501"/>
    </row>
    <row r="313" spans="2:11" ht="13.5" customHeight="1" thickBot="1"/>
    <row r="314" spans="2:11" ht="44.25" customHeight="1" thickBot="1">
      <c r="B314" s="462" t="s">
        <v>117</v>
      </c>
      <c r="C314" s="463"/>
      <c r="D314" s="463"/>
      <c r="E314" s="463"/>
      <c r="F314" s="463"/>
      <c r="G314" s="463"/>
      <c r="H314" s="463"/>
      <c r="I314" s="463"/>
      <c r="J314" s="463"/>
      <c r="K314" s="464"/>
    </row>
    <row r="315" spans="2:11" ht="9.9499999999999993" customHeight="1"/>
    <row r="316" spans="2:11" ht="16.5" customHeight="1">
      <c r="B316" s="5" t="s">
        <v>129</v>
      </c>
      <c r="C316" s="538"/>
      <c r="D316" s="539"/>
      <c r="E316" s="539"/>
      <c r="F316" s="540"/>
      <c r="G316" s="5"/>
      <c r="H316" s="243"/>
      <c r="I316" s="244"/>
      <c r="J316" s="244"/>
      <c r="K316" s="245"/>
    </row>
    <row r="318" spans="2:11" ht="16.5" customHeight="1">
      <c r="B318" s="5" t="s">
        <v>128</v>
      </c>
      <c r="C318" s="455" t="s">
        <v>122</v>
      </c>
      <c r="D318" s="455"/>
      <c r="E318" s="455" t="s">
        <v>121</v>
      </c>
      <c r="F318" s="455"/>
      <c r="G318" s="5" t="s">
        <v>123</v>
      </c>
      <c r="H318" s="5" t="s">
        <v>124</v>
      </c>
      <c r="I318" s="5" t="s">
        <v>125</v>
      </c>
      <c r="J318" s="5" t="s">
        <v>126</v>
      </c>
      <c r="K318" s="5" t="s">
        <v>127</v>
      </c>
    </row>
    <row r="319" spans="2:11" ht="16.5" customHeight="1">
      <c r="B319" s="59">
        <v>1</v>
      </c>
      <c r="C319" s="471"/>
      <c r="D319" s="471"/>
      <c r="E319" s="508"/>
      <c r="F319" s="509"/>
      <c r="G319" s="117"/>
      <c r="H319" s="117"/>
      <c r="I319" s="61"/>
      <c r="J319" s="62"/>
      <c r="K319" s="63"/>
    </row>
    <row r="320" spans="2:11" ht="9.9499999999999993" customHeight="1"/>
    <row r="321" spans="2:11" ht="16.5" customHeight="1">
      <c r="B321" s="248" t="s">
        <v>50</v>
      </c>
      <c r="C321" s="259"/>
      <c r="D321" s="248" t="s">
        <v>5</v>
      </c>
      <c r="E321" s="259"/>
      <c r="F321" s="136" t="s">
        <v>51</v>
      </c>
      <c r="G321" s="136" t="s">
        <v>52</v>
      </c>
      <c r="H321" s="5" t="s">
        <v>815</v>
      </c>
      <c r="I321" s="5" t="s">
        <v>53</v>
      </c>
      <c r="J321" s="5" t="s">
        <v>325</v>
      </c>
      <c r="K321" s="5" t="s">
        <v>54</v>
      </c>
    </row>
    <row r="322" spans="2:11" ht="16.5" customHeight="1">
      <c r="B322" s="246"/>
      <c r="C322" s="247"/>
      <c r="D322" s="246"/>
      <c r="E322" s="247"/>
      <c r="F322" s="169"/>
      <c r="G322" s="64"/>
      <c r="H322" s="92"/>
      <c r="I322" s="92"/>
      <c r="J322" s="17"/>
      <c r="K322" s="177">
        <v>0</v>
      </c>
    </row>
    <row r="323" spans="2:11" ht="16.5" customHeight="1">
      <c r="B323" s="246"/>
      <c r="C323" s="247"/>
      <c r="D323" s="246"/>
      <c r="E323" s="247"/>
      <c r="F323" s="169"/>
      <c r="G323" s="64"/>
      <c r="H323" s="92"/>
      <c r="I323" s="92"/>
      <c r="J323" s="17"/>
      <c r="K323" s="177">
        <v>0</v>
      </c>
    </row>
    <row r="324" spans="2:11" ht="9.9499999999999993" customHeight="1"/>
    <row r="325" spans="2:11" ht="16.5" customHeight="1">
      <c r="B325" s="480" t="s">
        <v>155</v>
      </c>
      <c r="C325" s="480"/>
      <c r="D325" s="480"/>
      <c r="E325" s="480"/>
      <c r="F325" s="480"/>
      <c r="G325" s="480"/>
      <c r="H325" s="480"/>
      <c r="I325" s="480"/>
      <c r="J325" s="480"/>
      <c r="K325" s="41" t="s">
        <v>156</v>
      </c>
    </row>
    <row r="326" spans="2:11" ht="50.1" customHeight="1">
      <c r="B326" s="481" t="s">
        <v>342</v>
      </c>
      <c r="C326" s="482"/>
      <c r="D326" s="482"/>
      <c r="E326" s="482"/>
      <c r="F326" s="482"/>
      <c r="G326" s="482"/>
      <c r="H326" s="482"/>
      <c r="I326" s="482"/>
      <c r="J326" s="482"/>
      <c r="K326" s="40" t="s">
        <v>158</v>
      </c>
    </row>
    <row r="327" spans="2:11" ht="9.9499999999999993" customHeight="1"/>
    <row r="328" spans="2:11" ht="16.5" customHeight="1">
      <c r="B328" s="93">
        <v>0</v>
      </c>
      <c r="C328" s="23" t="s">
        <v>265</v>
      </c>
    </row>
    <row r="329" spans="2:11" ht="16.5" customHeight="1">
      <c r="B329" s="5" t="s">
        <v>91</v>
      </c>
      <c r="C329" s="483" t="s">
        <v>92</v>
      </c>
      <c r="D329" s="484"/>
      <c r="E329" s="485"/>
      <c r="F329" s="19" t="s">
        <v>118</v>
      </c>
      <c r="G329" s="5" t="s">
        <v>61</v>
      </c>
      <c r="H329" s="483" t="s">
        <v>62</v>
      </c>
      <c r="I329" s="485"/>
      <c r="J329" s="455" t="s">
        <v>63</v>
      </c>
      <c r="K329" s="455"/>
    </row>
    <row r="330" spans="2:11" ht="16.5" customHeight="1">
      <c r="B330" s="32" t="s">
        <v>95</v>
      </c>
      <c r="C330" s="475" t="s">
        <v>119</v>
      </c>
      <c r="D330" s="486"/>
      <c r="E330" s="476"/>
      <c r="F330" s="54">
        <v>0.5</v>
      </c>
      <c r="G330" s="32" t="s">
        <v>64</v>
      </c>
      <c r="H330" s="475" t="s">
        <v>86</v>
      </c>
      <c r="I330" s="476"/>
      <c r="J330" s="475"/>
      <c r="K330" s="476"/>
    </row>
    <row r="331" spans="2:11" ht="16.5" customHeight="1">
      <c r="B331" s="32" t="s">
        <v>95</v>
      </c>
      <c r="C331" s="475" t="s">
        <v>119</v>
      </c>
      <c r="D331" s="486"/>
      <c r="E331" s="476"/>
      <c r="F331" s="54">
        <v>1</v>
      </c>
      <c r="G331" s="32" t="s">
        <v>64</v>
      </c>
      <c r="H331" s="475" t="s">
        <v>86</v>
      </c>
      <c r="I331" s="476"/>
      <c r="J331" s="475"/>
      <c r="K331" s="476"/>
    </row>
    <row r="332" spans="2:11" ht="16.5" customHeight="1">
      <c r="B332" s="32" t="s">
        <v>95</v>
      </c>
      <c r="C332" s="502" t="s">
        <v>253</v>
      </c>
      <c r="D332" s="503"/>
      <c r="E332" s="504"/>
      <c r="F332" s="54">
        <v>30</v>
      </c>
      <c r="G332" s="32" t="s">
        <v>104</v>
      </c>
      <c r="H332" s="475" t="s">
        <v>86</v>
      </c>
      <c r="I332" s="476"/>
      <c r="J332" s="475"/>
      <c r="K332" s="476"/>
    </row>
    <row r="333" spans="2:11" ht="16.5" customHeight="1">
      <c r="B333" s="32" t="s">
        <v>95</v>
      </c>
      <c r="C333" s="475" t="s">
        <v>119</v>
      </c>
      <c r="D333" s="486"/>
      <c r="E333" s="476"/>
      <c r="F333" s="54">
        <v>300</v>
      </c>
      <c r="G333" s="32" t="s">
        <v>104</v>
      </c>
      <c r="H333" s="475" t="s">
        <v>86</v>
      </c>
      <c r="I333" s="476"/>
      <c r="J333" s="475"/>
      <c r="K333" s="476"/>
    </row>
    <row r="335" spans="2:11" ht="16.5" customHeight="1">
      <c r="B335" s="4" t="s">
        <v>925</v>
      </c>
      <c r="C335" s="4"/>
      <c r="D335" s="29"/>
      <c r="E335" s="29"/>
      <c r="F335" s="29"/>
      <c r="G335" s="29"/>
      <c r="H335" s="29"/>
      <c r="I335" s="29"/>
      <c r="J335" s="29"/>
      <c r="K335" s="29"/>
    </row>
    <row r="336" spans="2:11" ht="26.1" customHeight="1">
      <c r="B336" s="499" t="s">
        <v>179</v>
      </c>
      <c r="C336" s="500"/>
      <c r="D336" s="500"/>
      <c r="E336" s="500"/>
      <c r="F336" s="500"/>
      <c r="G336" s="500"/>
      <c r="H336" s="500"/>
      <c r="I336" s="500"/>
      <c r="J336" s="500"/>
      <c r="K336" s="501"/>
    </row>
    <row r="337" ht="9.9499999999999993" customHeight="1"/>
  </sheetData>
  <sheetProtection selectLockedCells="1"/>
  <mergeCells count="396">
    <mergeCell ref="A1:L3"/>
    <mergeCell ref="C5:D5"/>
    <mergeCell ref="I5:J5"/>
    <mergeCell ref="C8:D8"/>
    <mergeCell ref="F8:G8"/>
    <mergeCell ref="C9:G9"/>
    <mergeCell ref="I9:J9"/>
    <mergeCell ref="B18:B24"/>
    <mergeCell ref="C18:G18"/>
    <mergeCell ref="H18:J18"/>
    <mergeCell ref="C19:G19"/>
    <mergeCell ref="H19:J19"/>
    <mergeCell ref="C20:G20"/>
    <mergeCell ref="H20:J20"/>
    <mergeCell ref="C21:G21"/>
    <mergeCell ref="C11:G11"/>
    <mergeCell ref="C12:G12"/>
    <mergeCell ref="H12:J12"/>
    <mergeCell ref="B13:B17"/>
    <mergeCell ref="C13:G13"/>
    <mergeCell ref="H13:J13"/>
    <mergeCell ref="C14:G14"/>
    <mergeCell ref="H14:J14"/>
    <mergeCell ref="C16:G16"/>
    <mergeCell ref="H16:J16"/>
    <mergeCell ref="H21:J21"/>
    <mergeCell ref="C22:G22"/>
    <mergeCell ref="H22:J22"/>
    <mergeCell ref="C23:G23"/>
    <mergeCell ref="H23:J23"/>
    <mergeCell ref="C24:G24"/>
    <mergeCell ref="H24:J24"/>
    <mergeCell ref="C17:G17"/>
    <mergeCell ref="H17:J17"/>
    <mergeCell ref="B36:E36"/>
    <mergeCell ref="G36:K36"/>
    <mergeCell ref="B37:E37"/>
    <mergeCell ref="G37:K37"/>
    <mergeCell ref="B38:K38"/>
    <mergeCell ref="B39:K39"/>
    <mergeCell ref="C25:K25"/>
    <mergeCell ref="B28:K28"/>
    <mergeCell ref="B29:K29"/>
    <mergeCell ref="B31:K31"/>
    <mergeCell ref="B34:K34"/>
    <mergeCell ref="B35:E35"/>
    <mergeCell ref="F35:K35"/>
    <mergeCell ref="B48:K48"/>
    <mergeCell ref="B50:K50"/>
    <mergeCell ref="C51:D51"/>
    <mergeCell ref="E51:F51"/>
    <mergeCell ref="G51:H51"/>
    <mergeCell ref="C52:D52"/>
    <mergeCell ref="E52:F52"/>
    <mergeCell ref="G52:H52"/>
    <mergeCell ref="B42:K42"/>
    <mergeCell ref="B45:K45"/>
    <mergeCell ref="C46:D46"/>
    <mergeCell ref="E46:K46"/>
    <mergeCell ref="C47:D47"/>
    <mergeCell ref="E47:K47"/>
    <mergeCell ref="C53:D53"/>
    <mergeCell ref="E53:F53"/>
    <mergeCell ref="G53:H53"/>
    <mergeCell ref="B54:K54"/>
    <mergeCell ref="B56:K56"/>
    <mergeCell ref="B57:C57"/>
    <mergeCell ref="D57:E57"/>
    <mergeCell ref="F57:G57"/>
    <mergeCell ref="H57:I57"/>
    <mergeCell ref="J57:K57"/>
    <mergeCell ref="B61:K61"/>
    <mergeCell ref="B62:C62"/>
    <mergeCell ref="D62:E62"/>
    <mergeCell ref="F62:G62"/>
    <mergeCell ref="H62:I62"/>
    <mergeCell ref="J62:K62"/>
    <mergeCell ref="B58:C58"/>
    <mergeCell ref="D58:E58"/>
    <mergeCell ref="F58:G58"/>
    <mergeCell ref="H58:I58"/>
    <mergeCell ref="J58:K58"/>
    <mergeCell ref="B59:C59"/>
    <mergeCell ref="D59:E59"/>
    <mergeCell ref="F59:G59"/>
    <mergeCell ref="H59:I59"/>
    <mergeCell ref="J59:K59"/>
    <mergeCell ref="B63:C63"/>
    <mergeCell ref="D63:E63"/>
    <mergeCell ref="F63:G63"/>
    <mergeCell ref="H63:I63"/>
    <mergeCell ref="J63:K63"/>
    <mergeCell ref="B64:C64"/>
    <mergeCell ref="D64:E64"/>
    <mergeCell ref="F64:G64"/>
    <mergeCell ref="H64:I64"/>
    <mergeCell ref="J64:K64"/>
    <mergeCell ref="B65:K65"/>
    <mergeCell ref="B66:K66"/>
    <mergeCell ref="B67:E67"/>
    <mergeCell ref="F67:I67"/>
    <mergeCell ref="J67:K67"/>
    <mergeCell ref="B68:C68"/>
    <mergeCell ref="D68:E68"/>
    <mergeCell ref="F68:G68"/>
    <mergeCell ref="H68:I68"/>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82:C82"/>
    <mergeCell ref="D82:E82"/>
    <mergeCell ref="B84:C84"/>
    <mergeCell ref="C85:K85"/>
    <mergeCell ref="B88:K88"/>
    <mergeCell ref="B80:C80"/>
    <mergeCell ref="D80:E80"/>
    <mergeCell ref="B81:C81"/>
    <mergeCell ref="D81:E81"/>
    <mergeCell ref="B95:C95"/>
    <mergeCell ref="D95:E95"/>
    <mergeCell ref="B96:C96"/>
    <mergeCell ref="D96:E96"/>
    <mergeCell ref="C90:F90"/>
    <mergeCell ref="H90:K90"/>
    <mergeCell ref="C92:D92"/>
    <mergeCell ref="E92:F92"/>
    <mergeCell ref="C93:D93"/>
    <mergeCell ref="E93:F93"/>
    <mergeCell ref="C120:F120"/>
    <mergeCell ref="H120:K120"/>
    <mergeCell ref="C122:D122"/>
    <mergeCell ref="E122:F122"/>
    <mergeCell ref="C123:D123"/>
    <mergeCell ref="E123:F123"/>
    <mergeCell ref="B97:C97"/>
    <mergeCell ref="D97:E97"/>
    <mergeCell ref="B99:C99"/>
    <mergeCell ref="C100:K100"/>
    <mergeCell ref="B118:K118"/>
    <mergeCell ref="E107:F107"/>
    <mergeCell ref="C108:D108"/>
    <mergeCell ref="E108:F108"/>
    <mergeCell ref="B110:C110"/>
    <mergeCell ref="B114:C114"/>
    <mergeCell ref="C115:K115"/>
    <mergeCell ref="B127:C127"/>
    <mergeCell ref="D127:E127"/>
    <mergeCell ref="B129:C129"/>
    <mergeCell ref="C130:K130"/>
    <mergeCell ref="B133:K133"/>
    <mergeCell ref="B125:C125"/>
    <mergeCell ref="D125:E125"/>
    <mergeCell ref="B126:C126"/>
    <mergeCell ref="D126:E126"/>
    <mergeCell ref="B140:C140"/>
    <mergeCell ref="D140:E140"/>
    <mergeCell ref="B141:C141"/>
    <mergeCell ref="D141:E141"/>
    <mergeCell ref="C135:F135"/>
    <mergeCell ref="H135:K135"/>
    <mergeCell ref="C137:D137"/>
    <mergeCell ref="E137:F137"/>
    <mergeCell ref="C138:D138"/>
    <mergeCell ref="E138:F138"/>
    <mergeCell ref="C150:F150"/>
    <mergeCell ref="H150:K150"/>
    <mergeCell ref="C152:D152"/>
    <mergeCell ref="E152:F152"/>
    <mergeCell ref="C153:D153"/>
    <mergeCell ref="E153:F153"/>
    <mergeCell ref="B142:C142"/>
    <mergeCell ref="D142:E142"/>
    <mergeCell ref="B144:C144"/>
    <mergeCell ref="C145:K145"/>
    <mergeCell ref="B148:K148"/>
    <mergeCell ref="B157:C157"/>
    <mergeCell ref="D157:E157"/>
    <mergeCell ref="B159:J159"/>
    <mergeCell ref="B160:J160"/>
    <mergeCell ref="C163:E163"/>
    <mergeCell ref="J163:K163"/>
    <mergeCell ref="B155:C155"/>
    <mergeCell ref="D155:E155"/>
    <mergeCell ref="B156:C156"/>
    <mergeCell ref="D156:E156"/>
    <mergeCell ref="C167:E167"/>
    <mergeCell ref="J167:K167"/>
    <mergeCell ref="B170:K170"/>
    <mergeCell ref="B173:K173"/>
    <mergeCell ref="C175:F175"/>
    <mergeCell ref="H175:K175"/>
    <mergeCell ref="C164:E164"/>
    <mergeCell ref="J164:K164"/>
    <mergeCell ref="C165:E165"/>
    <mergeCell ref="J165:K165"/>
    <mergeCell ref="C166:E166"/>
    <mergeCell ref="J166:K166"/>
    <mergeCell ref="B181:C181"/>
    <mergeCell ref="D181:E181"/>
    <mergeCell ref="B182:C182"/>
    <mergeCell ref="D182:E182"/>
    <mergeCell ref="C177:D177"/>
    <mergeCell ref="E177:F177"/>
    <mergeCell ref="C178:D178"/>
    <mergeCell ref="E178:F178"/>
    <mergeCell ref="B180:C180"/>
    <mergeCell ref="D180:E180"/>
    <mergeCell ref="C190:F190"/>
    <mergeCell ref="J190:K190"/>
    <mergeCell ref="C191:F191"/>
    <mergeCell ref="J191:K191"/>
    <mergeCell ref="C192:F192"/>
    <mergeCell ref="J192:K192"/>
    <mergeCell ref="B184:J184"/>
    <mergeCell ref="B185:J185"/>
    <mergeCell ref="C188:F188"/>
    <mergeCell ref="J188:K188"/>
    <mergeCell ref="C189:F189"/>
    <mergeCell ref="J189:K189"/>
    <mergeCell ref="C203:D203"/>
    <mergeCell ref="E203:F203"/>
    <mergeCell ref="B205:C205"/>
    <mergeCell ref="D205:E205"/>
    <mergeCell ref="B206:C206"/>
    <mergeCell ref="D206:E206"/>
    <mergeCell ref="B195:K195"/>
    <mergeCell ref="B198:K198"/>
    <mergeCell ref="C200:F200"/>
    <mergeCell ref="H200:K200"/>
    <mergeCell ref="C202:D202"/>
    <mergeCell ref="E202:F202"/>
    <mergeCell ref="C214:F214"/>
    <mergeCell ref="J214:K214"/>
    <mergeCell ref="C217:F217"/>
    <mergeCell ref="J217:K217"/>
    <mergeCell ref="C218:F218"/>
    <mergeCell ref="J218:K218"/>
    <mergeCell ref="B207:C207"/>
    <mergeCell ref="D207:E207"/>
    <mergeCell ref="B209:J209"/>
    <mergeCell ref="B210:J210"/>
    <mergeCell ref="C213:F213"/>
    <mergeCell ref="J213:K213"/>
    <mergeCell ref="C230:F230"/>
    <mergeCell ref="H230:K230"/>
    <mergeCell ref="C232:D232"/>
    <mergeCell ref="E232:F232"/>
    <mergeCell ref="C233:D233"/>
    <mergeCell ref="E233:F233"/>
    <mergeCell ref="C221:F221"/>
    <mergeCell ref="J221:K221"/>
    <mergeCell ref="C222:F222"/>
    <mergeCell ref="J222:K222"/>
    <mergeCell ref="B225:K225"/>
    <mergeCell ref="B228:K228"/>
    <mergeCell ref="B237:C237"/>
    <mergeCell ref="D237:E237"/>
    <mergeCell ref="B239:J239"/>
    <mergeCell ref="B240:J240"/>
    <mergeCell ref="C243:F243"/>
    <mergeCell ref="J243:K243"/>
    <mergeCell ref="B235:C235"/>
    <mergeCell ref="D235:E235"/>
    <mergeCell ref="B236:C236"/>
    <mergeCell ref="D236:E236"/>
    <mergeCell ref="C249:F249"/>
    <mergeCell ref="J249:K249"/>
    <mergeCell ref="C250:F250"/>
    <mergeCell ref="J250:K250"/>
    <mergeCell ref="C253:F253"/>
    <mergeCell ref="J253:K253"/>
    <mergeCell ref="C244:F244"/>
    <mergeCell ref="J244:K244"/>
    <mergeCell ref="C245:F245"/>
    <mergeCell ref="J245:K245"/>
    <mergeCell ref="C246:F246"/>
    <mergeCell ref="J246:K246"/>
    <mergeCell ref="C264:D264"/>
    <mergeCell ref="E264:F264"/>
    <mergeCell ref="C265:D265"/>
    <mergeCell ref="E265:F265"/>
    <mergeCell ref="B267:C267"/>
    <mergeCell ref="D267:E267"/>
    <mergeCell ref="C254:F254"/>
    <mergeCell ref="J254:K254"/>
    <mergeCell ref="B257:K257"/>
    <mergeCell ref="B260:K260"/>
    <mergeCell ref="C262:F262"/>
    <mergeCell ref="H262:K262"/>
    <mergeCell ref="B271:J271"/>
    <mergeCell ref="B272:J272"/>
    <mergeCell ref="C275:E275"/>
    <mergeCell ref="H275:I275"/>
    <mergeCell ref="J275:K275"/>
    <mergeCell ref="C276:E276"/>
    <mergeCell ref="H276:I276"/>
    <mergeCell ref="J276:K276"/>
    <mergeCell ref="B268:C268"/>
    <mergeCell ref="D268:E268"/>
    <mergeCell ref="B269:C269"/>
    <mergeCell ref="D269:E269"/>
    <mergeCell ref="C283:E283"/>
    <mergeCell ref="H283:I283"/>
    <mergeCell ref="J283:K283"/>
    <mergeCell ref="C284:E284"/>
    <mergeCell ref="H284:I284"/>
    <mergeCell ref="J284:K284"/>
    <mergeCell ref="C279:E279"/>
    <mergeCell ref="H279:I279"/>
    <mergeCell ref="J279:K279"/>
    <mergeCell ref="C280:E280"/>
    <mergeCell ref="H280:I280"/>
    <mergeCell ref="J280:K280"/>
    <mergeCell ref="C295:D295"/>
    <mergeCell ref="E295:F295"/>
    <mergeCell ref="B297:C297"/>
    <mergeCell ref="D297:E297"/>
    <mergeCell ref="B298:C298"/>
    <mergeCell ref="D298:E298"/>
    <mergeCell ref="B287:K287"/>
    <mergeCell ref="B290:K290"/>
    <mergeCell ref="C292:F292"/>
    <mergeCell ref="H292:K292"/>
    <mergeCell ref="C294:D294"/>
    <mergeCell ref="E294:F294"/>
    <mergeCell ref="J306:K306"/>
    <mergeCell ref="C307:F307"/>
    <mergeCell ref="H307:I307"/>
    <mergeCell ref="J307:K307"/>
    <mergeCell ref="B299:C299"/>
    <mergeCell ref="D299:E299"/>
    <mergeCell ref="B301:J301"/>
    <mergeCell ref="B302:J302"/>
    <mergeCell ref="C305:F305"/>
    <mergeCell ref="H305:I305"/>
    <mergeCell ref="J305:K305"/>
    <mergeCell ref="C333:E333"/>
    <mergeCell ref="H333:I333"/>
    <mergeCell ref="J333:K333"/>
    <mergeCell ref="B336:K336"/>
    <mergeCell ref="C15:G15"/>
    <mergeCell ref="H15:J15"/>
    <mergeCell ref="B103:K103"/>
    <mergeCell ref="C105:F105"/>
    <mergeCell ref="H105:K105"/>
    <mergeCell ref="C107:D107"/>
    <mergeCell ref="C332:E332"/>
    <mergeCell ref="H332:I332"/>
    <mergeCell ref="J332:K332"/>
    <mergeCell ref="B325:J325"/>
    <mergeCell ref="B326:J326"/>
    <mergeCell ref="C329:E329"/>
    <mergeCell ref="H329:I329"/>
    <mergeCell ref="J329:K329"/>
    <mergeCell ref="C330:E330"/>
    <mergeCell ref="H330:I330"/>
    <mergeCell ref="J330:K330"/>
    <mergeCell ref="B322:C322"/>
    <mergeCell ref="D322:E322"/>
    <mergeCell ref="B311:K311"/>
    <mergeCell ref="C331:E331"/>
    <mergeCell ref="H331:I331"/>
    <mergeCell ref="J331:K331"/>
    <mergeCell ref="D110:E110"/>
    <mergeCell ref="B111:C111"/>
    <mergeCell ref="D111:E111"/>
    <mergeCell ref="B112:C112"/>
    <mergeCell ref="D112:E112"/>
    <mergeCell ref="B323:C323"/>
    <mergeCell ref="D323:E323"/>
    <mergeCell ref="C318:D318"/>
    <mergeCell ref="E318:F318"/>
    <mergeCell ref="C319:D319"/>
    <mergeCell ref="E319:F319"/>
    <mergeCell ref="B321:C321"/>
    <mergeCell ref="D321:E321"/>
    <mergeCell ref="C308:F308"/>
    <mergeCell ref="H308:I308"/>
    <mergeCell ref="J308:K308"/>
    <mergeCell ref="B314:K314"/>
    <mergeCell ref="C316:F316"/>
    <mergeCell ref="H316:K316"/>
    <mergeCell ref="C306:F306"/>
    <mergeCell ref="H306:I306"/>
  </mergeCells>
  <phoneticPr fontId="3" type="noConversion"/>
  <dataValidations count="41">
    <dataValidation type="list" allowBlank="1" showInputMessage="1" sqref="K13:K24" xr:uid="{B1A0613B-1A69-467A-B65C-5060B9276089}">
      <formula1>"주1), 주2), 주3), 주4), 주5), 주6), 주7), 주8), 주9), 주10)"</formula1>
    </dataValidation>
    <dataValidation type="list" allowBlank="1" showInputMessage="1" showErrorMessage="1" sqref="I52:J53" xr:uid="{837F35D4-300A-4A59-9EA9-6CF5F449FF0A}">
      <formula1>"Yes, No"</formula1>
    </dataValidation>
    <dataValidation type="list" allowBlank="1" showInputMessage="1" sqref="F35:K35" xr:uid="{E2C6C348-5294-4C50-AD50-8DCA7B424F07}">
      <formula1>"탁상형, 바닥형, 조합형"</formula1>
    </dataValidation>
    <dataValidation type="list" allowBlank="1" showInputMessage="1" showErrorMessage="1" sqref="G244:G246 G250 G214 G218 G222 G254 G164:G167 G330:G331" xr:uid="{7E3304FA-2445-41D7-BD92-B8A74812B513}">
      <formula1>"B"</formula1>
    </dataValidation>
    <dataValidation type="list" allowBlank="1" showInputMessage="1" showErrorMessage="1" sqref="B69:C69 F69:G70" xr:uid="{330E954C-F459-4F07-8BD5-087E59FCD262}">
      <formula1>OFFSET($B$57, 1, 0, ROWS(Total_Config)-1)</formula1>
    </dataValidation>
    <dataValidation type="list" allowBlank="1" showInputMessage="1" sqref="K69:K70" xr:uid="{F11BCF40-709D-471E-BD95-7E915EA3BFF3}">
      <formula1>"차폐, 비차폐"</formula1>
    </dataValidation>
    <dataValidation type="list" allowBlank="1" showInputMessage="1" showErrorMessage="1" sqref="B244:B246 B214" xr:uid="{612E1C67-9CAD-4DE5-9C21-07B84A12CE53}">
      <formula1>"AC"</formula1>
    </dataValidation>
    <dataValidation type="list" allowBlank="1" showInputMessage="1" sqref="C244:F246" xr:uid="{D975A39E-9AA5-4930-93EF-4FAE1DEBF7CD}">
      <formula1>"N - L, N - PE, L - PE"</formula1>
    </dataValidation>
    <dataValidation type="list" allowBlank="1" showInputMessage="1" sqref="H244:I246 H250:I250 H254:I254" xr:uid="{276C8F98-D767-4F0F-BDF9-2091F8425C9D}">
      <formula1>"A, B, B 주1), B 주2), 해당무"</formula1>
    </dataValidation>
    <dataValidation type="list" allowBlank="1" showInputMessage="1" sqref="C250:F250" xr:uid="{E5D9227B-F6B0-4A9F-A83B-CCF5BC97A25F}">
      <formula1>"DC (+) - DC (-), 해당무"</formula1>
    </dataValidation>
    <dataValidation type="list" allowBlank="1" showInputMessage="1" showErrorMessage="1" sqref="B250 B218" xr:uid="{2A9B9C44-5624-4F8E-AD58-10FB064F74AA}">
      <formula1>"DC"</formula1>
    </dataValidation>
    <dataValidation type="list" allowBlank="1" showInputMessage="1" sqref="C254:F254" xr:uid="{BA7131EA-B3BD-4B8D-8FF4-910CC24DCEA9}">
      <formula1>"해당무 주1), 해당무 주2), LAN"</formula1>
    </dataValidation>
    <dataValidation type="list" allowBlank="1" showInputMessage="1" showErrorMessage="1" sqref="B254" xr:uid="{1AC88337-0580-415E-803C-FBDE0AB6C6B6}">
      <formula1>"SIGNAL"</formula1>
    </dataValidation>
    <dataValidation type="list" allowBlank="1" showInputMessage="1" sqref="F280 F276" xr:uid="{A21C6DAF-D073-4F28-AA15-7FAE4417240E}">
      <formula1>"해당무, CDN M2, CDN M3,  CDN M4, ,  CDN M5,  EM CLAMP"</formula1>
    </dataValidation>
    <dataValidation type="list" allowBlank="1" showInputMessage="1" sqref="F284" xr:uid="{FABC9EDC-7336-476B-889D-3B7B24675888}">
      <formula1>"해당무, CDN T8, CDN T4,  CDN T2, EM CLAMP, BCI CLAMP"</formula1>
    </dataValidation>
    <dataValidation type="list" allowBlank="1" showInputMessage="1" showErrorMessage="1" sqref="G306:G308 G284 G280 G276 G189:G192" xr:uid="{450C9FDF-01E4-4620-B486-B02812B20061}">
      <formula1>"A"</formula1>
    </dataValidation>
    <dataValidation type="list" allowBlank="1" showInputMessage="1" showErrorMessage="1" sqref="H276:I276 H280:I280 H284:I284" xr:uid="{3E209FD5-931A-4ABA-8D44-3A820E52E20C}">
      <formula1>"A, B, C, 해당무"</formula1>
    </dataValidation>
    <dataValidation type="list" allowBlank="1" showInputMessage="1" sqref="C276:E276" xr:uid="{2CE8C729-D6A9-495A-8ABC-1E6289BA4C69}">
      <formula1>"주 전원 포트"</formula1>
    </dataValidation>
    <dataValidation type="list" allowBlank="1" showInputMessage="1" sqref="C280:E280" xr:uid="{40850A29-966D-4EDA-A857-7D9987C3659D}">
      <formula1>"해당무, 주 전원 포트, 직류 전원 입력 포트, DC 입력 포트"</formula1>
    </dataValidation>
    <dataValidation type="list" allowBlank="1" showInputMessage="1" sqref="C284:E284" xr:uid="{536167D5-B0F8-45B3-BDF2-1BABFDA8DC5D}">
      <formula1>"해당무, LAN, RJ 45, HDMI, DVI"</formula1>
    </dataValidation>
    <dataValidation type="list" allowBlank="1" showInputMessage="1" sqref="H306:I308" xr:uid="{6CAB1FF8-DF01-47CB-AAC5-CDB0CC84886E}">
      <formula1>"A, B, C, 해당무"</formula1>
    </dataValidation>
    <dataValidation type="list" allowBlank="1" showInputMessage="1" showErrorMessage="1" sqref="C189:F192" xr:uid="{451F5FA5-F27B-4E92-B849-9FA5323BCD7E}">
      <formula1>"전  면, 후  면, 우측면, 좌측면"</formula1>
    </dataValidation>
    <dataValidation type="list" allowBlank="1" showInputMessage="1" sqref="H189:I192" xr:uid="{145B7949-8E47-46D9-88C0-0171BBB5CC6A}">
      <formula1>"A, 해당무"</formula1>
    </dataValidation>
    <dataValidation type="list" allowBlank="1" showInputMessage="1" sqref="C214:F214" xr:uid="{3075B375-B157-4328-B9C4-9721A01424C5}">
      <formula1>"N - L1, N - L1 - PE, L1 - L2 - L3, L1 - L2 - L3 - N, L1 - L2 - L3 - PE, L1 - L2 - L3 - N - PE"</formula1>
    </dataValidation>
    <dataValidation type="list" allowBlank="1" showInputMessage="1" showErrorMessage="1" sqref="H214:I214 H218:I218 H222:I222" xr:uid="{4E7D790A-5447-45AD-B264-1174A41C5C32}">
      <formula1>"A, B 주1), B 주2), B 주3), 해당무"</formula1>
    </dataValidation>
    <dataValidation type="list" allowBlank="1" showInputMessage="1" sqref="C218:F218" xr:uid="{BFBB4EEF-0525-4A7F-9B30-581764B948ED}">
      <formula1>"DC (+) - DC (-), DC (+) - DC (-) - PE, 해당무"</formula1>
    </dataValidation>
    <dataValidation type="list" allowBlank="1" showInputMessage="1" sqref="C222:F222" xr:uid="{F95EB3AB-F8ED-428F-A0FD-F28B702F9F19}">
      <formula1>"해당무, LAN, RJ45, HDMI, DP,"</formula1>
    </dataValidation>
    <dataValidation type="list" allowBlank="1" showInputMessage="1" showErrorMessage="1" sqref="G37:K37" xr:uid="{FF8F41B3-DBAF-4A77-A0CF-489428B2A633}">
      <formula1>"구성품 이원화, 기술 변경, 기술 파생"</formula1>
    </dataValidation>
    <dataValidation type="list" allowBlank="1" showInputMessage="1" showErrorMessage="1" sqref="B164:B167" xr:uid="{1721E458-E605-4D7B-A657-EB7E53E51E32}">
      <formula1>"간접인가, 직접인가"</formula1>
    </dataValidation>
    <dataValidation type="list" allowBlank="1" showInputMessage="1" showErrorMessage="1" sqref="F164:F167" xr:uid="{21843212-758D-493B-AC90-1E43BBC9DA8F}">
      <formula1>"접촉방전, 기중방전"</formula1>
    </dataValidation>
    <dataValidation type="list" allowBlank="1" showInputMessage="1" sqref="I164:I167" xr:uid="{C1104B0F-EFC0-4EE3-97C0-1662CD6096E0}">
      <formula1>"-, 주1), 주2), 주3), 주4), 주5)"</formula1>
    </dataValidation>
    <dataValidation type="list" allowBlank="1" showInputMessage="1" showErrorMessage="1" sqref="H164:H167" xr:uid="{C8F5E5BF-F4E8-45A6-BA7D-BB9FCD87FFF4}">
      <formula1>"해당무, A, B, C, ,"</formula1>
    </dataValidation>
    <dataValidation type="list" allowBlank="1" showInputMessage="1" showErrorMessage="1" sqref="B222" xr:uid="{FFCABD38-8F9F-4946-B698-B97D1A8369DB}">
      <formula1>"SIGNAL, COM"</formula1>
    </dataValidation>
    <dataValidation type="list" allowBlank="1" showInputMessage="1" showErrorMessage="1" sqref="G332:G333" xr:uid="{DB813036-F7F5-418D-9737-1741C30D8092}">
      <formula1>"C"</formula1>
    </dataValidation>
    <dataValidation type="list" allowBlank="1" showInputMessage="1" showErrorMessage="1" sqref="H330:I333" xr:uid="{ACF74ADC-72EB-4B4D-8E23-34192701BA45}">
      <formula1>"A, B 주1), B 주2), B 주3), C 주1),  C 주2), C 주3), 해당무"</formula1>
    </dataValidation>
    <dataValidation type="list" allowBlank="1" showInputMessage="1" sqref="F36:F37 D41 B162 K81:K82 K96:K97 K111:K112 K126:K127 K141:K142 K156:K157 K181:K182 K206:K207 K236:K237 K268:K269 K298:K299 B328 B304 B282 B278 B274 B252 B248 B242 B212 B216 B220 B187 K322:K323" xr:uid="{4D3AC1EB-BA51-4C2D-9CC2-06C7F108316D}">
      <formula1>"1, TRUE, 0, FALSE,"</formula1>
    </dataValidation>
    <dataValidation type="list" allowBlank="1" showInputMessage="1" sqref="B115 B100 B85 B130 B145" xr:uid="{6459628F-E9AF-4F7E-B442-75A4C9698C0E}">
      <formula1>INDEX(OPERATING_MODE, 0, 1)</formula1>
    </dataValidation>
    <dataValidation type="list" allowBlank="1" showInputMessage="1" sqref="G319:H319 G295:H295 G265:H265 G233:H233 G203:H203 G178:H178 G153:H153 G138:H138 G123:H123 G108:H108 G93:H93 G78:H78" xr:uid="{1ED82198-3B15-4124-92D5-43888EE7DA85}">
      <formula1>"00:00, 01:00, 02:00, 03:00, 04:00, 05:00, 06:00, 07:00, 08:00, 09:00, 10:00, 11:00, 12:00, 13:00, 14:00, 15:00, 16:00, 17:00, 18:00, 19:00, 20:00, 21:00, 22:00, 23:00, 24:00"</formula1>
    </dataValidation>
    <dataValidation type="list" allowBlank="1" showInputMessage="1" showErrorMessage="1" sqref="I9:J9" xr:uid="{EDBC92B0-0A46-4251-8458-ED69123D82E4}">
      <formula1>reviewer_list</formula1>
    </dataValidation>
    <dataValidation type="list" allowBlank="1" showInputMessage="1" showErrorMessage="1" sqref="I5:J5" xr:uid="{4C200925-D62B-443A-AF93-AF332D7D6562}">
      <formula1>tester_list</formula1>
    </dataValidation>
    <dataValidation type="list" allowBlank="1" showInputMessage="1" showErrorMessage="1" sqref="C75:F75 C292:F292 C90:F90 C105:F105 C120:F120 C135:F135 C150:F150 C175:F175 C200:F200 C230:F230 C262:F262 C316:F316" xr:uid="{D79E1858-A662-4B7E-A160-A850E8CE9AD3}">
      <formula1>LOC_LIST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&amp;LRDS-EM-103(00)250602&amp;C&amp;P / &amp;N&amp;R(주)디티앤씨 (Dt&amp;&amp;C Co., Ltd.)</oddFooter>
  </headerFooter>
  <rowBreaks count="11" manualBreakCount="11">
    <brk id="43" max="16383" man="1"/>
    <brk id="55" max="16383" man="1"/>
    <brk id="71" max="16383" man="1"/>
    <brk id="116" max="16383" man="1"/>
    <brk id="146" max="16383" man="1"/>
    <brk id="171" max="16383" man="1"/>
    <brk id="196" max="16383" man="1"/>
    <brk id="226" max="16383" man="1"/>
    <brk id="258" max="16383" man="1"/>
    <brk id="288" max="16383" man="1"/>
    <brk id="31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38914"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8915" r:id="rId6" name="RE">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8916" r:id="rId7" name="GH">
              <controlPr defaultSize="0" autoFill="0" autoLine="0" autoPict="0">
                <anchor moveWithCells="1">
                  <from>
                    <xdr:col>2</xdr:col>
                    <xdr:colOff>0</xdr:colOff>
                    <xdr:row>16</xdr:row>
                    <xdr:rowOff>0</xdr:rowOff>
                  </from>
                  <to>
                    <xdr:col>4</xdr:col>
                    <xdr:colOff>657225</xdr:colOff>
                    <xdr:row>17</xdr:row>
                    <xdr:rowOff>0</xdr:rowOff>
                  </to>
                </anchor>
              </controlPr>
            </control>
          </mc:Choice>
        </mc:AlternateContent>
        <mc:AlternateContent xmlns:mc="http://schemas.openxmlformats.org/markup-compatibility/2006">
          <mc:Choice Requires="x14">
            <control shapeId="38917" r:id="rId8"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38918" r:id="rId9"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38919" r:id="rId10"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38920" r:id="rId11"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38921" r:id="rId12"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8922" r:id="rId13"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38923" r:id="rId14"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38924" r:id="rId15" name="CLICK">
              <controlPr defaultSize="0" autoFill="0" autoLine="0" autoPict="0">
                <anchor moveWithCells="1">
                  <from>
                    <xdr:col>2</xdr:col>
                    <xdr:colOff>0</xdr:colOff>
                    <xdr:row>14</xdr:row>
                    <xdr:rowOff>0</xdr:rowOff>
                  </from>
                  <to>
                    <xdr:col>3</xdr:col>
                    <xdr:colOff>352425</xdr:colOff>
                    <xdr:row>15</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5A914-15E2-4C15-A352-C92CDF810829}">
  <sheetPr codeName="Sheet20"/>
  <dimension ref="A1:T384"/>
  <sheetViews>
    <sheetView showGridLines="0" zoomScaleNormal="100" zoomScaleSheetLayoutView="100" workbookViewId="0">
      <pane ySplit="3" topLeftCell="A354" activePane="bottomLeft" state="frozen"/>
      <selection activeCell="B50" sqref="B50:K52"/>
      <selection pane="bottomLeft" activeCell="P372" sqref="P372"/>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ht="13.5">
      <c r="A1" s="238"/>
      <c r="B1" s="238"/>
      <c r="C1" s="238"/>
      <c r="D1" s="238"/>
      <c r="E1" s="238"/>
      <c r="F1" s="238"/>
      <c r="G1" s="238"/>
      <c r="H1" s="238"/>
      <c r="I1" s="238"/>
      <c r="J1" s="238"/>
      <c r="K1" s="238"/>
      <c r="L1" s="238"/>
    </row>
    <row r="2" spans="1:12" ht="13.5">
      <c r="A2" s="238"/>
      <c r="B2" s="238"/>
      <c r="C2" s="238"/>
      <c r="D2" s="238"/>
      <c r="E2" s="238"/>
      <c r="F2" s="238"/>
      <c r="G2" s="238"/>
      <c r="H2" s="238"/>
      <c r="I2" s="238"/>
      <c r="J2" s="238"/>
      <c r="K2" s="238"/>
      <c r="L2" s="238"/>
    </row>
    <row r="3" spans="1:12" ht="13.5">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390"/>
      <c r="D5" s="390"/>
      <c r="H5" s="2" t="s">
        <v>551</v>
      </c>
      <c r="I5" s="390"/>
      <c r="J5" s="390"/>
      <c r="K5" s="3" t="s">
        <v>552</v>
      </c>
    </row>
    <row r="6" spans="1:12" ht="9.9499999999999993" customHeight="1"/>
    <row r="7" spans="1:12" ht="13.5">
      <c r="B7" s="4" t="s">
        <v>541</v>
      </c>
    </row>
    <row r="8" spans="1:12" ht="24.95" customHeight="1">
      <c r="B8" s="5" t="s">
        <v>545</v>
      </c>
      <c r="C8" s="391"/>
      <c r="D8" s="391"/>
      <c r="E8" s="5" t="s">
        <v>548</v>
      </c>
      <c r="F8" s="391"/>
      <c r="G8" s="391"/>
      <c r="H8" s="5" t="s">
        <v>549</v>
      </c>
      <c r="I8" s="6"/>
      <c r="J8" s="7" t="s">
        <v>7</v>
      </c>
      <c r="K8" s="8"/>
    </row>
    <row r="9" spans="1:12" ht="24.95" customHeight="1">
      <c r="B9" s="5" t="s">
        <v>546</v>
      </c>
      <c r="C9" s="391"/>
      <c r="D9" s="391"/>
      <c r="E9" s="391"/>
      <c r="F9" s="391"/>
      <c r="G9" s="391"/>
      <c r="H9" s="125" t="s">
        <v>550</v>
      </c>
      <c r="I9" s="392"/>
      <c r="J9" s="393"/>
      <c r="K9" s="81" t="s">
        <v>552</v>
      </c>
    </row>
    <row r="10" spans="1:12" ht="9.9499999999999993" customHeight="1"/>
    <row r="11" spans="1:12" ht="20.100000000000001" customHeight="1">
      <c r="B11" s="4" t="s">
        <v>542</v>
      </c>
      <c r="C11" s="394" t="s">
        <v>539</v>
      </c>
      <c r="D11" s="394"/>
      <c r="E11" s="394"/>
      <c r="F11" s="394"/>
      <c r="G11" s="394"/>
      <c r="J11" s="93">
        <v>0</v>
      </c>
      <c r="K11" s="161" t="s">
        <v>751</v>
      </c>
    </row>
    <row r="12" spans="1:12" ht="15.95" customHeight="1">
      <c r="B12" s="10" t="s">
        <v>543</v>
      </c>
      <c r="C12" s="465" t="s">
        <v>544</v>
      </c>
      <c r="D12" s="466"/>
      <c r="E12" s="466"/>
      <c r="F12" s="466"/>
      <c r="G12" s="467"/>
      <c r="H12" s="465" t="s">
        <v>197</v>
      </c>
      <c r="I12" s="466"/>
      <c r="J12" s="467"/>
      <c r="K12" s="10" t="s">
        <v>14</v>
      </c>
    </row>
    <row r="13" spans="1:12" ht="20.100000000000001" customHeight="1">
      <c r="B13" s="378" t="s">
        <v>15</v>
      </c>
      <c r="C13" s="395" t="b">
        <v>0</v>
      </c>
      <c r="D13" s="396"/>
      <c r="E13" s="396"/>
      <c r="F13" s="396"/>
      <c r="G13" s="548"/>
      <c r="H13" s="383" t="str">
        <f>IF(CE_CHECK,"EN 55032", "")</f>
        <v/>
      </c>
      <c r="I13" s="384"/>
      <c r="J13" s="385"/>
      <c r="K13" s="111"/>
    </row>
    <row r="14" spans="1:12" ht="20.100000000000001" customHeight="1">
      <c r="B14" s="379"/>
      <c r="C14" s="395" t="b">
        <v>0</v>
      </c>
      <c r="D14" s="396"/>
      <c r="E14" s="396"/>
      <c r="F14" s="396"/>
      <c r="G14" s="548"/>
      <c r="H14" s="383" t="str">
        <f>IF(ISN_CHECK,"EN 55032", "")</f>
        <v/>
      </c>
      <c r="I14" s="384"/>
      <c r="J14" s="385"/>
      <c r="K14" s="111"/>
    </row>
    <row r="15" spans="1:12" ht="20.100000000000001" customHeight="1">
      <c r="B15" s="379"/>
      <c r="C15" s="395"/>
      <c r="D15" s="396"/>
      <c r="E15" s="396"/>
      <c r="F15" s="396"/>
      <c r="G15" s="548"/>
      <c r="H15" s="383" t="str">
        <f>IF(CDVE_CHECK, "EN 55032", "")</f>
        <v/>
      </c>
      <c r="I15" s="384"/>
      <c r="J15" s="385"/>
      <c r="K15" s="111"/>
    </row>
    <row r="16" spans="1:12" ht="20.100000000000001" customHeight="1">
      <c r="B16" s="379"/>
      <c r="C16" s="395" t="b">
        <v>0</v>
      </c>
      <c r="D16" s="396"/>
      <c r="E16" s="396"/>
      <c r="F16" s="396"/>
      <c r="G16" s="548"/>
      <c r="H16" s="383" t="str">
        <f>IF(RE_CHECK, "EN 55032", "")</f>
        <v/>
      </c>
      <c r="I16" s="384"/>
      <c r="J16" s="385"/>
      <c r="K16" s="111"/>
    </row>
    <row r="17" spans="2:11" ht="20.100000000000001" customHeight="1">
      <c r="B17" s="379"/>
      <c r="C17" s="395" t="b">
        <v>0</v>
      </c>
      <c r="D17" s="396"/>
      <c r="E17" s="396"/>
      <c r="F17" s="396"/>
      <c r="G17" s="548"/>
      <c r="H17" s="383" t="str">
        <f>IF(HM_CHECK, "EN 61000-3-2", "")</f>
        <v/>
      </c>
      <c r="I17" s="384"/>
      <c r="J17" s="385"/>
      <c r="K17" s="111"/>
    </row>
    <row r="18" spans="2:11" ht="20.100000000000001" customHeight="1">
      <c r="B18" s="380"/>
      <c r="C18" s="395" t="b">
        <v>0</v>
      </c>
      <c r="D18" s="396"/>
      <c r="E18" s="396"/>
      <c r="F18" s="396"/>
      <c r="G18" s="548"/>
      <c r="H18" s="383" t="str">
        <f>IF(FK_CHECK, "EN 61000-3-3", "")</f>
        <v/>
      </c>
      <c r="I18" s="384"/>
      <c r="J18" s="385"/>
      <c r="K18" s="111"/>
    </row>
    <row r="19" spans="2:11" ht="20.100000000000001" customHeight="1">
      <c r="B19" s="378" t="s">
        <v>16</v>
      </c>
      <c r="C19" s="395" t="b">
        <v>0</v>
      </c>
      <c r="D19" s="396"/>
      <c r="E19" s="396"/>
      <c r="F19" s="396"/>
      <c r="G19" s="548"/>
      <c r="H19" s="383" t="str">
        <f>IF(ESD_CHECK, "EN 61000-4-2", "")</f>
        <v/>
      </c>
      <c r="I19" s="384"/>
      <c r="J19" s="385"/>
      <c r="K19" s="111"/>
    </row>
    <row r="20" spans="2:11" ht="20.100000000000001" customHeight="1">
      <c r="B20" s="379"/>
      <c r="C20" s="395" t="b">
        <v>0</v>
      </c>
      <c r="D20" s="396"/>
      <c r="E20" s="396"/>
      <c r="F20" s="396"/>
      <c r="G20" s="548"/>
      <c r="H20" s="383" t="str">
        <f>IF(RS_CHECK, "EN 61000-4-3", "")</f>
        <v/>
      </c>
      <c r="I20" s="384"/>
      <c r="J20" s="385"/>
      <c r="K20" s="111"/>
    </row>
    <row r="21" spans="2:11" ht="20.100000000000001" customHeight="1">
      <c r="B21" s="379"/>
      <c r="C21" s="395" t="b">
        <v>0</v>
      </c>
      <c r="D21" s="396"/>
      <c r="E21" s="396"/>
      <c r="F21" s="396"/>
      <c r="G21" s="548"/>
      <c r="H21" s="383" t="str">
        <f>IF(EFT_CHECK, "EN 61000-4-4", "")</f>
        <v/>
      </c>
      <c r="I21" s="384"/>
      <c r="J21" s="385"/>
      <c r="K21" s="111"/>
    </row>
    <row r="22" spans="2:11" ht="20.100000000000001" customHeight="1">
      <c r="B22" s="379"/>
      <c r="C22" s="395" t="b">
        <v>0</v>
      </c>
      <c r="D22" s="396"/>
      <c r="E22" s="396"/>
      <c r="F22" s="396"/>
      <c r="G22" s="548"/>
      <c r="H22" s="383" t="str">
        <f>IF(SURGE_CHECK, "EN 61000-4-5", "")</f>
        <v/>
      </c>
      <c r="I22" s="384"/>
      <c r="J22" s="385"/>
      <c r="K22" s="111"/>
    </row>
    <row r="23" spans="2:11" ht="20.100000000000001" customHeight="1">
      <c r="B23" s="379"/>
      <c r="C23" s="395" t="b">
        <v>0</v>
      </c>
      <c r="D23" s="396"/>
      <c r="E23" s="396"/>
      <c r="F23" s="396"/>
      <c r="G23" s="548"/>
      <c r="H23" s="383" t="str">
        <f>IF(CS_CHECK, "EN 61000-4-6", "")</f>
        <v/>
      </c>
      <c r="I23" s="384"/>
      <c r="J23" s="385"/>
      <c r="K23" s="111"/>
    </row>
    <row r="24" spans="2:11" ht="20.100000000000001" customHeight="1">
      <c r="B24" s="379"/>
      <c r="C24" s="395"/>
      <c r="D24" s="396"/>
      <c r="E24" s="396"/>
      <c r="F24" s="396"/>
      <c r="G24" s="548"/>
      <c r="H24" s="383" t="str">
        <f>IF(MF_CHECK, "EN 61000-4-8", "")</f>
        <v/>
      </c>
      <c r="I24" s="384"/>
      <c r="J24" s="385"/>
      <c r="K24" s="111"/>
    </row>
    <row r="25" spans="2:11" ht="20.100000000000001" customHeight="1">
      <c r="B25" s="380"/>
      <c r="C25" s="395" t="b">
        <v>0</v>
      </c>
      <c r="D25" s="396"/>
      <c r="E25" s="396"/>
      <c r="F25" s="396"/>
      <c r="G25" s="548"/>
      <c r="H25" s="383" t="str">
        <f>IF(DIP_CHECK, "EN 61000-4-11", "")</f>
        <v/>
      </c>
      <c r="I25" s="384"/>
      <c r="J25" s="385"/>
      <c r="K25" s="111"/>
    </row>
    <row r="26" spans="2:11" ht="39.950000000000003" customHeight="1">
      <c r="B26" s="10" t="s">
        <v>14</v>
      </c>
      <c r="C26" s="375"/>
      <c r="D26" s="376"/>
      <c r="E26" s="376"/>
      <c r="F26" s="376"/>
      <c r="G26" s="376"/>
      <c r="H26" s="376"/>
      <c r="I26" s="376"/>
      <c r="J26" s="376"/>
      <c r="K26" s="377"/>
    </row>
    <row r="27" spans="2:11" ht="9.9499999999999993" customHeight="1"/>
    <row r="28" spans="2:11" ht="13.5">
      <c r="B28" s="4" t="s">
        <v>553</v>
      </c>
    </row>
    <row r="29" spans="2:11" ht="20.100000000000001" customHeight="1">
      <c r="B29" s="366" t="s">
        <v>554</v>
      </c>
      <c r="C29" s="367"/>
      <c r="D29" s="367"/>
      <c r="E29" s="367"/>
      <c r="F29" s="367"/>
      <c r="G29" s="367"/>
      <c r="H29" s="367"/>
      <c r="I29" s="367"/>
      <c r="J29" s="367"/>
      <c r="K29" s="368"/>
    </row>
    <row r="30" spans="2:11" ht="20.100000000000001" customHeight="1">
      <c r="B30" s="372"/>
      <c r="C30" s="373"/>
      <c r="D30" s="373"/>
      <c r="E30" s="373"/>
      <c r="F30" s="373"/>
      <c r="G30" s="373"/>
      <c r="H30" s="373"/>
      <c r="I30" s="373"/>
      <c r="J30" s="373"/>
      <c r="K30" s="374"/>
    </row>
    <row r="31" spans="2:11" ht="9.9499999999999993" customHeight="1"/>
    <row r="32" spans="2:11" ht="13.5">
      <c r="B32" s="353" t="s">
        <v>555</v>
      </c>
      <c r="C32" s="353"/>
      <c r="D32" s="353"/>
      <c r="E32" s="353"/>
      <c r="F32" s="353"/>
      <c r="G32" s="353"/>
      <c r="H32" s="353"/>
      <c r="I32" s="353"/>
      <c r="J32" s="353"/>
      <c r="K32" s="353"/>
    </row>
    <row r="33" spans="2:11" ht="9.9499999999999993" customHeight="1"/>
    <row r="34" spans="2:11" ht="13.5">
      <c r="B34" s="4" t="s">
        <v>556</v>
      </c>
    </row>
    <row r="35" spans="2:11" ht="20.100000000000001" customHeight="1">
      <c r="B35" s="366" t="s">
        <v>557</v>
      </c>
      <c r="C35" s="367"/>
      <c r="D35" s="367"/>
      <c r="E35" s="367"/>
      <c r="F35" s="367"/>
      <c r="G35" s="367"/>
      <c r="H35" s="367"/>
      <c r="I35" s="367"/>
      <c r="J35" s="367"/>
      <c r="K35" s="368"/>
    </row>
    <row r="36" spans="2:11" ht="20.100000000000001" customHeight="1">
      <c r="B36" s="361" t="s">
        <v>558</v>
      </c>
      <c r="C36" s="362"/>
      <c r="D36" s="362"/>
      <c r="E36" s="363"/>
      <c r="F36" s="93">
        <v>0</v>
      </c>
      <c r="G36" s="386" t="s">
        <v>560</v>
      </c>
      <c r="H36" s="386"/>
      <c r="I36" s="93">
        <v>0</v>
      </c>
      <c r="J36" s="386" t="s">
        <v>561</v>
      </c>
      <c r="K36" s="387"/>
    </row>
    <row r="37" spans="2:11" ht="20.100000000000001" customHeight="1">
      <c r="B37" s="361" t="s">
        <v>559</v>
      </c>
      <c r="C37" s="362"/>
      <c r="D37" s="362"/>
      <c r="E37" s="363"/>
      <c r="F37" s="373"/>
      <c r="G37" s="373"/>
      <c r="H37" s="373"/>
      <c r="I37" s="373"/>
      <c r="J37" s="373"/>
      <c r="K37" s="374"/>
    </row>
    <row r="38" spans="2:11" ht="20.100000000000001" customHeight="1">
      <c r="B38" s="361" t="s">
        <v>562</v>
      </c>
      <c r="C38" s="362"/>
      <c r="D38" s="362"/>
      <c r="E38" s="363"/>
      <c r="F38" s="372"/>
      <c r="G38" s="373"/>
      <c r="H38" s="373"/>
      <c r="I38" s="373"/>
      <c r="J38" s="373"/>
      <c r="K38" s="374"/>
    </row>
    <row r="39" spans="2:11" ht="20.100000000000001" customHeight="1">
      <c r="B39" s="361" t="s">
        <v>855</v>
      </c>
      <c r="C39" s="362"/>
      <c r="D39" s="362"/>
      <c r="E39" s="363"/>
      <c r="F39" s="93">
        <v>0</v>
      </c>
      <c r="G39" s="115" t="s">
        <v>856</v>
      </c>
      <c r="H39" s="93">
        <v>0</v>
      </c>
      <c r="I39" s="115" t="s">
        <v>857</v>
      </c>
      <c r="J39" s="93">
        <v>0</v>
      </c>
      <c r="K39" s="116" t="s">
        <v>858</v>
      </c>
    </row>
    <row r="40" spans="2:11" ht="20.100000000000001" customHeight="1">
      <c r="B40" s="361" t="s">
        <v>859</v>
      </c>
      <c r="C40" s="362"/>
      <c r="D40" s="362"/>
      <c r="E40" s="363"/>
      <c r="F40" s="93">
        <v>0</v>
      </c>
      <c r="G40" s="386" t="s">
        <v>895</v>
      </c>
      <c r="H40" s="386"/>
      <c r="I40" s="93">
        <v>0</v>
      </c>
      <c r="J40" s="386" t="s">
        <v>894</v>
      </c>
      <c r="K40" s="387"/>
    </row>
    <row r="41" spans="2:11" ht="20.100000000000001" customHeight="1">
      <c r="B41" s="361" t="s">
        <v>860</v>
      </c>
      <c r="C41" s="362"/>
      <c r="D41" s="362"/>
      <c r="E41" s="363"/>
      <c r="F41" s="93">
        <v>0</v>
      </c>
      <c r="G41" s="115" t="s">
        <v>861</v>
      </c>
      <c r="H41" s="115"/>
      <c r="I41" s="93">
        <v>0</v>
      </c>
      <c r="J41" s="115" t="s">
        <v>862</v>
      </c>
      <c r="K41" s="116"/>
    </row>
    <row r="42" spans="2:11" ht="20.100000000000001" customHeight="1">
      <c r="B42" s="549" t="s">
        <v>769</v>
      </c>
      <c r="C42" s="550"/>
      <c r="D42" s="550"/>
      <c r="E42" s="551"/>
      <c r="F42" s="105">
        <v>0</v>
      </c>
      <c r="G42" s="163" t="s">
        <v>560</v>
      </c>
      <c r="H42" s="164">
        <v>0</v>
      </c>
      <c r="I42" s="163" t="s">
        <v>561</v>
      </c>
      <c r="J42" s="164">
        <v>0</v>
      </c>
      <c r="K42" s="165" t="s">
        <v>770</v>
      </c>
    </row>
    <row r="43" spans="2:11" ht="20.100000000000001" customHeight="1">
      <c r="B43" s="552"/>
      <c r="C43" s="553"/>
      <c r="D43" s="553"/>
      <c r="E43" s="554"/>
      <c r="F43" s="107">
        <v>0</v>
      </c>
      <c r="G43" s="167" t="s">
        <v>771</v>
      </c>
      <c r="H43" s="93">
        <v>0</v>
      </c>
      <c r="I43" s="167" t="s">
        <v>772</v>
      </c>
      <c r="J43" s="93">
        <v>0</v>
      </c>
      <c r="K43" s="166" t="s">
        <v>773</v>
      </c>
    </row>
    <row r="44" spans="2:11" ht="20.100000000000001" customHeight="1">
      <c r="B44" s="361" t="s">
        <v>563</v>
      </c>
      <c r="C44" s="362"/>
      <c r="D44" s="362"/>
      <c r="E44" s="363"/>
      <c r="F44" s="93">
        <v>0</v>
      </c>
      <c r="G44" s="364"/>
      <c r="H44" s="364"/>
      <c r="I44" s="364"/>
      <c r="J44" s="364"/>
      <c r="K44" s="365"/>
    </row>
    <row r="45" spans="2:11" ht="20.100000000000001" customHeight="1">
      <c r="B45" s="361" t="s">
        <v>564</v>
      </c>
      <c r="C45" s="362"/>
      <c r="D45" s="362"/>
      <c r="E45" s="363"/>
      <c r="F45" s="93">
        <v>0</v>
      </c>
      <c r="G45" s="364"/>
      <c r="H45" s="364"/>
      <c r="I45" s="364"/>
      <c r="J45" s="364"/>
      <c r="K45" s="365"/>
    </row>
    <row r="46" spans="2:11" ht="20.100000000000001" customHeight="1">
      <c r="B46" s="366" t="s">
        <v>17</v>
      </c>
      <c r="C46" s="367"/>
      <c r="D46" s="367"/>
      <c r="E46" s="367"/>
      <c r="F46" s="367"/>
      <c r="G46" s="367"/>
      <c r="H46" s="367"/>
      <c r="I46" s="367"/>
      <c r="J46" s="367"/>
      <c r="K46" s="368"/>
    </row>
    <row r="47" spans="2:11" ht="44.25" customHeight="1">
      <c r="B47" s="369"/>
      <c r="C47" s="370"/>
      <c r="D47" s="370"/>
      <c r="E47" s="370"/>
      <c r="F47" s="370"/>
      <c r="G47" s="370"/>
      <c r="H47" s="370"/>
      <c r="I47" s="370"/>
      <c r="J47" s="370"/>
      <c r="K47" s="371"/>
    </row>
    <row r="48" spans="2:11" ht="9.9499999999999993" customHeight="1"/>
    <row r="49" spans="2:13" ht="13.5" customHeight="1">
      <c r="B49" s="4" t="s">
        <v>565</v>
      </c>
      <c r="D49" s="93">
        <v>0</v>
      </c>
    </row>
    <row r="50" spans="2:13" ht="16.5" customHeight="1">
      <c r="B50" s="355" t="s">
        <v>566</v>
      </c>
      <c r="C50" s="356"/>
      <c r="D50" s="356"/>
      <c r="E50" s="356"/>
      <c r="F50" s="356"/>
      <c r="G50" s="356"/>
      <c r="H50" s="356"/>
      <c r="I50" s="356"/>
      <c r="J50" s="356"/>
      <c r="K50" s="357"/>
    </row>
    <row r="51" spans="2:13" ht="9.9499999999999993" customHeight="1"/>
    <row r="52" spans="2:13" ht="9.9499999999999993" customHeight="1"/>
    <row r="53" spans="2:13" ht="16.5" customHeight="1">
      <c r="B53" s="353" t="s">
        <v>567</v>
      </c>
      <c r="C53" s="353"/>
      <c r="D53" s="353"/>
      <c r="E53" s="353"/>
      <c r="F53" s="353"/>
      <c r="G53" s="353"/>
      <c r="H53" s="353"/>
      <c r="I53" s="353"/>
      <c r="J53" s="353"/>
      <c r="K53" s="353"/>
    </row>
    <row r="54" spans="2:13" ht="16.5" customHeight="1">
      <c r="B54" s="71" t="s">
        <v>188</v>
      </c>
      <c r="C54" s="358"/>
      <c r="D54" s="359"/>
      <c r="E54" s="360"/>
      <c r="F54" s="351"/>
      <c r="G54" s="351"/>
      <c r="H54" s="351"/>
      <c r="I54" s="351"/>
      <c r="J54" s="351"/>
      <c r="K54" s="352"/>
      <c r="M54" s="36">
        <f>E54</f>
        <v>0</v>
      </c>
    </row>
    <row r="55" spans="2:13" ht="16.5" customHeight="1">
      <c r="B55" s="71"/>
      <c r="C55" s="102"/>
      <c r="D55" s="103"/>
      <c r="E55" s="104"/>
      <c r="F55" s="100"/>
      <c r="G55" s="100"/>
      <c r="H55" s="100"/>
      <c r="I55" s="100"/>
      <c r="J55" s="100"/>
      <c r="K55" s="101"/>
      <c r="M55" s="36"/>
    </row>
    <row r="56" spans="2:13" ht="16.5" customHeight="1">
      <c r="B56" s="350" t="s">
        <v>251</v>
      </c>
      <c r="C56" s="351"/>
      <c r="D56" s="351"/>
      <c r="E56" s="351"/>
      <c r="F56" s="351"/>
      <c r="G56" s="351"/>
      <c r="H56" s="351"/>
      <c r="I56" s="351"/>
      <c r="J56" s="351"/>
      <c r="K56" s="352"/>
    </row>
    <row r="57" spans="2:13" ht="9.9499999999999993" customHeight="1"/>
    <row r="58" spans="2:13" ht="16.5" customHeight="1">
      <c r="B58" s="326" t="s">
        <v>571</v>
      </c>
      <c r="C58" s="326"/>
      <c r="D58" s="326"/>
      <c r="E58" s="326"/>
      <c r="F58" s="326"/>
      <c r="G58" s="326"/>
      <c r="H58" s="326"/>
      <c r="I58" s="326"/>
      <c r="J58" s="326"/>
      <c r="K58" s="326"/>
    </row>
    <row r="59" spans="2:13" ht="16.5" customHeight="1">
      <c r="B59" s="337" t="s">
        <v>572</v>
      </c>
      <c r="C59" s="337"/>
      <c r="D59" s="337" t="s">
        <v>573</v>
      </c>
      <c r="E59" s="337"/>
      <c r="F59" s="555" t="s">
        <v>547</v>
      </c>
      <c r="G59" s="555"/>
      <c r="H59" s="337" t="s">
        <v>574</v>
      </c>
      <c r="I59" s="337"/>
      <c r="J59" s="337" t="s">
        <v>14</v>
      </c>
      <c r="K59" s="337"/>
    </row>
    <row r="60" spans="2:13" ht="16.5" customHeight="1">
      <c r="B60" s="330" t="s">
        <v>575</v>
      </c>
      <c r="C60" s="333"/>
      <c r="D60" s="556"/>
      <c r="E60" s="557"/>
      <c r="F60" s="330"/>
      <c r="G60" s="333"/>
      <c r="H60" s="558"/>
      <c r="I60" s="559"/>
      <c r="J60" s="330"/>
      <c r="K60" s="333"/>
    </row>
    <row r="61" spans="2:13" ht="16.5" customHeight="1">
      <c r="B61" s="319"/>
      <c r="C61" s="340"/>
      <c r="D61" s="341"/>
      <c r="E61" s="342"/>
      <c r="F61" s="319"/>
      <c r="G61" s="340"/>
      <c r="H61" s="343"/>
      <c r="I61" s="344"/>
      <c r="J61" s="319"/>
      <c r="K61" s="340"/>
    </row>
    <row r="62" spans="2:13" ht="9.9499999999999993" customHeight="1"/>
    <row r="63" spans="2:13" ht="16.5" customHeight="1">
      <c r="B63" s="326" t="s">
        <v>964</v>
      </c>
      <c r="C63" s="326"/>
      <c r="D63" s="326"/>
      <c r="E63" s="326"/>
      <c r="F63" s="326"/>
      <c r="G63" s="326"/>
      <c r="H63" s="326"/>
      <c r="I63" s="326"/>
      <c r="J63" s="326"/>
      <c r="K63" s="326"/>
    </row>
    <row r="64" spans="2:13" ht="16.5" customHeight="1">
      <c r="B64" s="327" t="s">
        <v>832</v>
      </c>
      <c r="C64" s="328"/>
      <c r="D64" s="328"/>
      <c r="E64" s="329"/>
      <c r="F64" s="327" t="s">
        <v>833</v>
      </c>
      <c r="G64" s="328"/>
      <c r="H64" s="328"/>
      <c r="I64" s="329"/>
      <c r="J64" s="327" t="s">
        <v>834</v>
      </c>
      <c r="K64" s="329"/>
    </row>
    <row r="65" spans="2:11" ht="16.5" customHeight="1">
      <c r="B65" s="327" t="s">
        <v>835</v>
      </c>
      <c r="C65" s="329"/>
      <c r="D65" s="327" t="s">
        <v>47</v>
      </c>
      <c r="E65" s="329"/>
      <c r="F65" s="327" t="s">
        <v>835</v>
      </c>
      <c r="G65" s="329"/>
      <c r="H65" s="327" t="s">
        <v>47</v>
      </c>
      <c r="I65" s="329"/>
      <c r="J65" s="57" t="s">
        <v>836</v>
      </c>
      <c r="K65" s="57" t="s">
        <v>837</v>
      </c>
    </row>
    <row r="66" spans="2:11" ht="16.5" customHeight="1">
      <c r="B66" s="319"/>
      <c r="C66" s="320"/>
      <c r="D66" s="321"/>
      <c r="E66" s="321"/>
      <c r="F66" s="322"/>
      <c r="G66" s="322"/>
      <c r="H66" s="323"/>
      <c r="I66" s="324"/>
      <c r="J66" s="16"/>
      <c r="K66" s="17"/>
    </row>
    <row r="67" spans="2:11" ht="9.9499999999999993" customHeight="1">
      <c r="B67" s="325"/>
      <c r="C67" s="325"/>
      <c r="D67" s="325"/>
      <c r="E67" s="325"/>
      <c r="F67" s="325"/>
      <c r="G67" s="325"/>
      <c r="H67" s="325"/>
      <c r="I67" s="325"/>
      <c r="J67" s="325"/>
      <c r="K67" s="325"/>
    </row>
    <row r="68" spans="2:11" ht="16.5" customHeight="1">
      <c r="B68" s="353" t="s">
        <v>568</v>
      </c>
      <c r="C68" s="353"/>
      <c r="D68" s="353"/>
      <c r="E68" s="353"/>
      <c r="F68" s="353"/>
      <c r="G68" s="353"/>
      <c r="H68" s="353"/>
      <c r="I68" s="353"/>
      <c r="J68" s="353"/>
      <c r="K68" s="353"/>
    </row>
    <row r="69" spans="2:11" ht="16.5" customHeight="1">
      <c r="B69" s="56" t="s">
        <v>28</v>
      </c>
      <c r="C69" s="354" t="s">
        <v>879</v>
      </c>
      <c r="D69" s="354"/>
      <c r="E69" s="354" t="s">
        <v>569</v>
      </c>
      <c r="F69" s="354"/>
      <c r="G69" s="354" t="s">
        <v>570</v>
      </c>
      <c r="H69" s="354"/>
      <c r="I69" s="56" t="s">
        <v>842</v>
      </c>
      <c r="J69" s="56" t="s">
        <v>750</v>
      </c>
      <c r="K69" s="56" t="s">
        <v>581</v>
      </c>
    </row>
    <row r="70" spans="2:11" ht="16.5" customHeight="1">
      <c r="B70" s="58"/>
      <c r="C70" s="322"/>
      <c r="D70" s="322"/>
      <c r="E70" s="345"/>
      <c r="F70" s="345"/>
      <c r="G70" s="346"/>
      <c r="H70" s="346"/>
      <c r="I70" s="14"/>
      <c r="J70" s="14"/>
      <c r="K70" s="14"/>
    </row>
    <row r="71" spans="2:11" ht="16.5" customHeight="1">
      <c r="B71" s="58"/>
      <c r="C71" s="322"/>
      <c r="D71" s="322"/>
      <c r="E71" s="345"/>
      <c r="F71" s="345"/>
      <c r="G71" s="346"/>
      <c r="H71" s="346"/>
      <c r="I71" s="14"/>
      <c r="J71" s="14"/>
      <c r="K71" s="14"/>
    </row>
    <row r="72" spans="2:11" ht="16.5" customHeight="1">
      <c r="B72" s="347"/>
      <c r="C72" s="348"/>
      <c r="D72" s="348"/>
      <c r="E72" s="348"/>
      <c r="F72" s="348"/>
      <c r="G72" s="348"/>
      <c r="H72" s="348"/>
      <c r="I72" s="348"/>
      <c r="J72" s="348"/>
      <c r="K72" s="349"/>
    </row>
    <row r="73" spans="2:11" ht="9.9499999999999993" customHeight="1"/>
    <row r="74" spans="2:11" ht="9.9499999999999993" customHeight="1" thickBot="1"/>
    <row r="75" spans="2:11" ht="44.25" customHeight="1" thickBot="1">
      <c r="B75" s="446" t="s">
        <v>774</v>
      </c>
      <c r="C75" s="447"/>
      <c r="D75" s="447"/>
      <c r="E75" s="447"/>
      <c r="F75" s="447"/>
      <c r="G75" s="447"/>
      <c r="H75" s="447"/>
      <c r="I75" s="447"/>
      <c r="J75" s="447"/>
      <c r="K75" s="448"/>
    </row>
    <row r="76" spans="2:11" ht="9.9499999999999993" customHeight="1"/>
    <row r="77" spans="2:11" ht="16.5" customHeight="1">
      <c r="B77" s="5" t="s">
        <v>740</v>
      </c>
      <c r="C77" s="560"/>
      <c r="D77" s="561"/>
      <c r="E77" s="561"/>
      <c r="F77" s="562"/>
      <c r="G77" s="5"/>
      <c r="H77" s="243"/>
      <c r="I77" s="244"/>
      <c r="J77" s="244"/>
      <c r="K77" s="245"/>
    </row>
    <row r="78" spans="2:11" ht="9.9499999999999993" customHeight="1"/>
    <row r="79" spans="2:11" ht="16.5" customHeight="1">
      <c r="B79" s="5" t="s">
        <v>128</v>
      </c>
      <c r="C79" s="483" t="s">
        <v>122</v>
      </c>
      <c r="D79" s="485"/>
      <c r="E79" s="455" t="s">
        <v>121</v>
      </c>
      <c r="F79" s="455"/>
      <c r="G79" s="5" t="s">
        <v>123</v>
      </c>
      <c r="H79" s="5" t="s">
        <v>124</v>
      </c>
      <c r="I79" s="5" t="s">
        <v>125</v>
      </c>
      <c r="J79" s="5" t="s">
        <v>126</v>
      </c>
      <c r="K79" s="5" t="s">
        <v>127</v>
      </c>
    </row>
    <row r="80" spans="2:11" ht="16.5" customHeight="1">
      <c r="B80" s="59">
        <v>1</v>
      </c>
      <c r="C80" s="475"/>
      <c r="D80" s="476"/>
      <c r="E80" s="508"/>
      <c r="F80" s="509"/>
      <c r="G80" s="117"/>
      <c r="H80" s="117"/>
      <c r="I80" s="61"/>
      <c r="J80" s="62"/>
      <c r="K80" s="63"/>
    </row>
    <row r="81" spans="2:14" ht="9.9499999999999993" customHeight="1"/>
    <row r="82" spans="2:14" ht="16.5" customHeight="1">
      <c r="B82" s="483" t="s">
        <v>742</v>
      </c>
      <c r="C82" s="485"/>
      <c r="D82" s="483" t="s">
        <v>743</v>
      </c>
      <c r="E82" s="485"/>
      <c r="F82" s="170" t="s">
        <v>574</v>
      </c>
      <c r="G82" s="5" t="s">
        <v>744</v>
      </c>
      <c r="H82" s="5" t="s">
        <v>745</v>
      </c>
      <c r="I82" s="5" t="s">
        <v>812</v>
      </c>
      <c r="J82" s="5" t="s">
        <v>813</v>
      </c>
      <c r="K82" s="5" t="s">
        <v>746</v>
      </c>
    </row>
    <row r="83" spans="2:14" ht="16.5" customHeight="1">
      <c r="B83" s="246"/>
      <c r="C83" s="247"/>
      <c r="D83" s="246"/>
      <c r="E83" s="247"/>
      <c r="F83" s="169"/>
      <c r="G83" s="64"/>
      <c r="H83" s="92"/>
      <c r="I83" s="92"/>
      <c r="J83" s="17"/>
      <c r="K83" s="177"/>
    </row>
    <row r="84" spans="2:14" ht="16.5" customHeight="1">
      <c r="B84" s="246"/>
      <c r="C84" s="247"/>
      <c r="D84" s="246"/>
      <c r="E84" s="247"/>
      <c r="F84" s="169"/>
      <c r="G84" s="64"/>
      <c r="H84" s="92"/>
      <c r="I84" s="92"/>
      <c r="J84" s="17"/>
      <c r="K84" s="177"/>
    </row>
    <row r="85" spans="2:14" ht="9.9499999999999993" customHeight="1"/>
    <row r="86" spans="2:14" ht="16.5" customHeight="1">
      <c r="B86" s="353" t="s">
        <v>14</v>
      </c>
      <c r="C86" s="353"/>
      <c r="D86" s="20"/>
      <c r="E86" s="20"/>
      <c r="F86" s="21"/>
    </row>
    <row r="87" spans="2:14" ht="16.5" customHeight="1">
      <c r="B87" s="72"/>
      <c r="C87" s="519"/>
      <c r="D87" s="520"/>
      <c r="E87" s="520"/>
      <c r="F87" s="520"/>
      <c r="G87" s="520"/>
      <c r="H87" s="520"/>
      <c r="I87" s="520"/>
      <c r="J87" s="520"/>
      <c r="K87" s="520"/>
      <c r="N87" s="44">
        <f>C87</f>
        <v>0</v>
      </c>
    </row>
    <row r="88" spans="2:14" ht="9.9499999999999993" customHeight="1"/>
    <row r="89" spans="2:14" ht="9.9499999999999993" customHeight="1" thickBot="1"/>
    <row r="90" spans="2:14" ht="44.25" customHeight="1" thickBot="1">
      <c r="B90" s="461" t="s">
        <v>847</v>
      </c>
      <c r="C90" s="447"/>
      <c r="D90" s="447"/>
      <c r="E90" s="447"/>
      <c r="F90" s="447"/>
      <c r="G90" s="447"/>
      <c r="H90" s="447"/>
      <c r="I90" s="447"/>
      <c r="J90" s="447"/>
      <c r="K90" s="448"/>
    </row>
    <row r="91" spans="2:14" ht="9.9499999999999993" customHeight="1"/>
    <row r="92" spans="2:14" ht="16.5" customHeight="1">
      <c r="B92" s="5" t="s">
        <v>740</v>
      </c>
      <c r="C92" s="560"/>
      <c r="D92" s="561"/>
      <c r="E92" s="561"/>
      <c r="F92" s="562"/>
      <c r="G92" s="5"/>
      <c r="H92" s="243"/>
      <c r="I92" s="244"/>
      <c r="J92" s="244"/>
      <c r="K92" s="245"/>
    </row>
    <row r="93" spans="2:14" ht="9.9499999999999993" customHeight="1"/>
    <row r="94" spans="2:14" ht="16.5" customHeight="1">
      <c r="B94" s="5" t="s">
        <v>128</v>
      </c>
      <c r="C94" s="455" t="s">
        <v>122</v>
      </c>
      <c r="D94" s="455"/>
      <c r="E94" s="455" t="s">
        <v>121</v>
      </c>
      <c r="F94" s="455"/>
      <c r="G94" s="5" t="s">
        <v>123</v>
      </c>
      <c r="H94" s="5" t="s">
        <v>124</v>
      </c>
      <c r="I94" s="5" t="s">
        <v>125</v>
      </c>
      <c r="J94" s="5" t="s">
        <v>126</v>
      </c>
      <c r="K94" s="5" t="s">
        <v>127</v>
      </c>
    </row>
    <row r="95" spans="2:14" ht="16.5" customHeight="1">
      <c r="B95" s="59">
        <v>1</v>
      </c>
      <c r="C95" s="471"/>
      <c r="D95" s="471"/>
      <c r="E95" s="508"/>
      <c r="F95" s="509"/>
      <c r="G95" s="117"/>
      <c r="H95" s="117"/>
      <c r="I95" s="61"/>
      <c r="J95" s="62"/>
      <c r="K95" s="63"/>
    </row>
    <row r="96" spans="2:14" ht="9.9499999999999993" customHeight="1"/>
    <row r="97" spans="2:11" ht="16.5" customHeight="1">
      <c r="B97" s="483" t="s">
        <v>742</v>
      </c>
      <c r="C97" s="485"/>
      <c r="D97" s="483" t="s">
        <v>743</v>
      </c>
      <c r="E97" s="485"/>
      <c r="F97" s="170" t="s">
        <v>574</v>
      </c>
      <c r="G97" s="5" t="s">
        <v>744</v>
      </c>
      <c r="H97" s="5" t="s">
        <v>745</v>
      </c>
      <c r="I97" s="5" t="s">
        <v>812</v>
      </c>
      <c r="J97" s="5" t="s">
        <v>814</v>
      </c>
      <c r="K97" s="5" t="s">
        <v>746</v>
      </c>
    </row>
    <row r="98" spans="2:11" ht="16.5" customHeight="1">
      <c r="B98" s="246"/>
      <c r="C98" s="247"/>
      <c r="D98" s="246"/>
      <c r="E98" s="247"/>
      <c r="F98" s="169"/>
      <c r="G98" s="64"/>
      <c r="H98" s="92"/>
      <c r="I98" s="92"/>
      <c r="J98" s="17"/>
      <c r="K98" s="177"/>
    </row>
    <row r="99" spans="2:11" ht="16.5" customHeight="1">
      <c r="B99" s="246"/>
      <c r="C99" s="247"/>
      <c r="D99" s="246"/>
      <c r="E99" s="247"/>
      <c r="F99" s="169"/>
      <c r="G99" s="64"/>
      <c r="H99" s="92"/>
      <c r="I99" s="92"/>
      <c r="J99" s="17"/>
      <c r="K99" s="177"/>
    </row>
    <row r="100" spans="2:11" ht="9.9499999999999993" customHeight="1"/>
    <row r="101" spans="2:11" ht="16.5" customHeight="1">
      <c r="B101" s="353" t="s">
        <v>14</v>
      </c>
      <c r="C101" s="353"/>
      <c r="D101" s="20"/>
      <c r="E101" s="20"/>
      <c r="F101" s="21"/>
    </row>
    <row r="102" spans="2:11" ht="16.5" customHeight="1">
      <c r="B102" s="72"/>
      <c r="C102" s="519"/>
      <c r="D102" s="520"/>
      <c r="E102" s="520"/>
      <c r="F102" s="520"/>
      <c r="G102" s="520"/>
      <c r="H102" s="520"/>
      <c r="I102" s="520"/>
      <c r="J102" s="520"/>
      <c r="K102" s="520"/>
    </row>
    <row r="103" spans="2:11" ht="9.9499999999999993" customHeight="1"/>
    <row r="104" spans="2:11" ht="9.9499999999999993" customHeight="1" thickBot="1"/>
    <row r="105" spans="2:11" ht="44.25" customHeight="1" thickBot="1">
      <c r="B105" s="461" t="s">
        <v>775</v>
      </c>
      <c r="C105" s="447"/>
      <c r="D105" s="447"/>
      <c r="E105" s="447"/>
      <c r="F105" s="447"/>
      <c r="G105" s="447"/>
      <c r="H105" s="447"/>
      <c r="I105" s="447"/>
      <c r="J105" s="447"/>
      <c r="K105" s="448"/>
    </row>
    <row r="106" spans="2:11" ht="9.9499999999999993" customHeight="1"/>
    <row r="107" spans="2:11" ht="16.5" customHeight="1">
      <c r="B107" s="5" t="s">
        <v>740</v>
      </c>
      <c r="C107" s="560"/>
      <c r="D107" s="561"/>
      <c r="E107" s="561"/>
      <c r="F107" s="562"/>
      <c r="G107" s="5"/>
      <c r="H107" s="243"/>
      <c r="I107" s="244"/>
      <c r="J107" s="244"/>
      <c r="K107" s="245"/>
    </row>
    <row r="108" spans="2:11" ht="9.9499999999999993" customHeight="1"/>
    <row r="109" spans="2:11" ht="16.5" customHeight="1">
      <c r="B109" s="5" t="s">
        <v>128</v>
      </c>
      <c r="C109" s="455" t="s">
        <v>122</v>
      </c>
      <c r="D109" s="455"/>
      <c r="E109" s="455" t="s">
        <v>121</v>
      </c>
      <c r="F109" s="455"/>
      <c r="G109" s="5" t="s">
        <v>123</v>
      </c>
      <c r="H109" s="5" t="s">
        <v>124</v>
      </c>
      <c r="I109" s="5" t="s">
        <v>125</v>
      </c>
      <c r="J109" s="5" t="s">
        <v>126</v>
      </c>
      <c r="K109" s="5" t="s">
        <v>127</v>
      </c>
    </row>
    <row r="110" spans="2:11" ht="16.5" customHeight="1">
      <c r="B110" s="59">
        <v>1</v>
      </c>
      <c r="C110" s="471"/>
      <c r="D110" s="471"/>
      <c r="E110" s="508"/>
      <c r="F110" s="509"/>
      <c r="G110" s="117"/>
      <c r="H110" s="117"/>
      <c r="I110" s="61"/>
      <c r="J110" s="62"/>
      <c r="K110" s="63"/>
    </row>
    <row r="111" spans="2:11" ht="9.9499999999999993" customHeight="1"/>
    <row r="112" spans="2:11" ht="16.5" customHeight="1">
      <c r="B112" s="483" t="s">
        <v>742</v>
      </c>
      <c r="C112" s="485"/>
      <c r="D112" s="483" t="s">
        <v>743</v>
      </c>
      <c r="E112" s="485"/>
      <c r="F112" s="170" t="s">
        <v>574</v>
      </c>
      <c r="G112" s="5" t="s">
        <v>744</v>
      </c>
      <c r="H112" s="5" t="s">
        <v>745</v>
      </c>
      <c r="I112" s="5" t="s">
        <v>812</v>
      </c>
      <c r="J112" s="5" t="s">
        <v>814</v>
      </c>
      <c r="K112" s="5" t="s">
        <v>746</v>
      </c>
    </row>
    <row r="113" spans="2:11" ht="16.5" customHeight="1">
      <c r="B113" s="246"/>
      <c r="C113" s="247"/>
      <c r="D113" s="246"/>
      <c r="E113" s="247"/>
      <c r="F113" s="169"/>
      <c r="G113" s="64"/>
      <c r="H113" s="65"/>
      <c r="I113" s="92"/>
      <c r="J113" s="17"/>
      <c r="K113" s="177"/>
    </row>
    <row r="114" spans="2:11" ht="16.5" customHeight="1">
      <c r="B114" s="246"/>
      <c r="C114" s="247"/>
      <c r="D114" s="246"/>
      <c r="E114" s="247"/>
      <c r="F114" s="169"/>
      <c r="G114" s="64"/>
      <c r="H114" s="65"/>
      <c r="I114" s="92"/>
      <c r="J114" s="17"/>
      <c r="K114" s="177"/>
    </row>
    <row r="115" spans="2:11" ht="9.9499999999999993" customHeight="1"/>
    <row r="116" spans="2:11" ht="16.5" customHeight="1">
      <c r="B116" s="353" t="s">
        <v>14</v>
      </c>
      <c r="C116" s="353"/>
      <c r="D116" s="20"/>
      <c r="E116" s="20"/>
      <c r="F116" s="21"/>
    </row>
    <row r="117" spans="2:11" ht="16.5" customHeight="1">
      <c r="B117" s="72"/>
      <c r="C117" s="519"/>
      <c r="D117" s="520"/>
      <c r="E117" s="520"/>
      <c r="F117" s="520"/>
      <c r="G117" s="520"/>
      <c r="H117" s="520"/>
      <c r="I117" s="520"/>
      <c r="J117" s="520"/>
      <c r="K117" s="520"/>
    </row>
    <row r="118" spans="2:11" ht="9.9499999999999993" customHeight="1"/>
    <row r="119" spans="2:11" ht="9.9499999999999993" customHeight="1" thickBot="1"/>
    <row r="120" spans="2:11" ht="44.25" customHeight="1" thickBot="1">
      <c r="B120" s="461" t="s">
        <v>838</v>
      </c>
      <c r="C120" s="447"/>
      <c r="D120" s="447"/>
      <c r="E120" s="447"/>
      <c r="F120" s="447"/>
      <c r="G120" s="447"/>
      <c r="H120" s="447"/>
      <c r="I120" s="447"/>
      <c r="J120" s="447"/>
      <c r="K120" s="448"/>
    </row>
    <row r="121" spans="2:11" ht="9.9499999999999993" customHeight="1"/>
    <row r="122" spans="2:11" ht="16.5" customHeight="1">
      <c r="B122" s="5" t="s">
        <v>740</v>
      </c>
      <c r="C122" s="560"/>
      <c r="D122" s="561"/>
      <c r="E122" s="561"/>
      <c r="F122" s="562"/>
      <c r="G122" s="5"/>
      <c r="H122" s="243"/>
      <c r="I122" s="244"/>
      <c r="J122" s="244"/>
      <c r="K122" s="245"/>
    </row>
    <row r="123" spans="2:11" ht="9.9499999999999993" customHeight="1"/>
    <row r="124" spans="2:11" ht="16.5" customHeight="1">
      <c r="B124" s="5" t="s">
        <v>128</v>
      </c>
      <c r="C124" s="455" t="s">
        <v>122</v>
      </c>
      <c r="D124" s="455"/>
      <c r="E124" s="455" t="s">
        <v>121</v>
      </c>
      <c r="F124" s="455"/>
      <c r="G124" s="5" t="s">
        <v>123</v>
      </c>
      <c r="H124" s="5" t="s">
        <v>124</v>
      </c>
      <c r="I124" s="5" t="s">
        <v>125</v>
      </c>
      <c r="J124" s="5" t="s">
        <v>126</v>
      </c>
      <c r="K124" s="5" t="s">
        <v>127</v>
      </c>
    </row>
    <row r="125" spans="2:11" ht="16.5" customHeight="1">
      <c r="B125" s="59">
        <v>1</v>
      </c>
      <c r="C125" s="471"/>
      <c r="D125" s="471"/>
      <c r="E125" s="508"/>
      <c r="F125" s="509"/>
      <c r="G125" s="117"/>
      <c r="H125" s="117"/>
      <c r="I125" s="61"/>
      <c r="J125" s="62"/>
      <c r="K125" s="63"/>
    </row>
    <row r="126" spans="2:11" ht="9.9499999999999993" customHeight="1"/>
    <row r="127" spans="2:11" ht="16.5" customHeight="1">
      <c r="B127" s="483" t="s">
        <v>742</v>
      </c>
      <c r="C127" s="485"/>
      <c r="D127" s="483" t="s">
        <v>743</v>
      </c>
      <c r="E127" s="485"/>
      <c r="F127" s="170" t="s">
        <v>574</v>
      </c>
      <c r="G127" s="5" t="s">
        <v>744</v>
      </c>
      <c r="H127" s="5" t="s">
        <v>745</v>
      </c>
      <c r="I127" s="5" t="s">
        <v>812</v>
      </c>
      <c r="J127" s="5" t="s">
        <v>814</v>
      </c>
      <c r="K127" s="5" t="s">
        <v>746</v>
      </c>
    </row>
    <row r="128" spans="2:11" ht="16.5" customHeight="1">
      <c r="B128" s="246"/>
      <c r="C128" s="247"/>
      <c r="D128" s="246"/>
      <c r="E128" s="247"/>
      <c r="F128" s="169"/>
      <c r="G128" s="64"/>
      <c r="H128" s="92"/>
      <c r="I128" s="92"/>
      <c r="J128" s="17"/>
      <c r="K128" s="177"/>
    </row>
    <row r="129" spans="2:11" ht="16.5" customHeight="1">
      <c r="B129" s="246"/>
      <c r="C129" s="247"/>
      <c r="D129" s="246"/>
      <c r="E129" s="247"/>
      <c r="F129" s="169"/>
      <c r="G129" s="64"/>
      <c r="H129" s="92"/>
      <c r="I129" s="92"/>
      <c r="J129" s="17"/>
      <c r="K129" s="177"/>
    </row>
    <row r="130" spans="2:11" ht="9.9499999999999993" customHeight="1"/>
    <row r="131" spans="2:11" ht="16.5" customHeight="1">
      <c r="B131" s="353" t="s">
        <v>14</v>
      </c>
      <c r="C131" s="353"/>
      <c r="D131" s="20"/>
      <c r="E131" s="20"/>
      <c r="F131" s="21"/>
    </row>
    <row r="132" spans="2:11" ht="16.5" customHeight="1">
      <c r="B132" s="72"/>
      <c r="C132" s="519"/>
      <c r="D132" s="520"/>
      <c r="E132" s="520"/>
      <c r="F132" s="520"/>
      <c r="G132" s="520"/>
      <c r="H132" s="520"/>
      <c r="I132" s="520"/>
      <c r="J132" s="520"/>
      <c r="K132" s="520"/>
    </row>
    <row r="133" spans="2:11" ht="9.9499999999999993" customHeight="1"/>
    <row r="134" spans="2:11" ht="9.9499999999999993" customHeight="1" thickBot="1"/>
    <row r="135" spans="2:11" ht="44.25" customHeight="1" thickBot="1">
      <c r="B135" s="461" t="s">
        <v>768</v>
      </c>
      <c r="C135" s="447"/>
      <c r="D135" s="447"/>
      <c r="E135" s="447"/>
      <c r="F135" s="447"/>
      <c r="G135" s="447"/>
      <c r="H135" s="447"/>
      <c r="I135" s="447"/>
      <c r="J135" s="447"/>
      <c r="K135" s="448"/>
    </row>
    <row r="136" spans="2:11" ht="9.9499999999999993" customHeight="1"/>
    <row r="137" spans="2:11" ht="16.5" customHeight="1">
      <c r="B137" s="5" t="s">
        <v>740</v>
      </c>
      <c r="C137" s="560"/>
      <c r="D137" s="561"/>
      <c r="E137" s="561"/>
      <c r="F137" s="562"/>
      <c r="G137" s="5"/>
      <c r="H137" s="243"/>
      <c r="I137" s="244"/>
      <c r="J137" s="244"/>
      <c r="K137" s="245"/>
    </row>
    <row r="138" spans="2:11" ht="9.9499999999999993" customHeight="1"/>
    <row r="139" spans="2:11" ht="16.5" customHeight="1">
      <c r="B139" s="5" t="s">
        <v>128</v>
      </c>
      <c r="C139" s="455" t="s">
        <v>122</v>
      </c>
      <c r="D139" s="455"/>
      <c r="E139" s="455" t="s">
        <v>121</v>
      </c>
      <c r="F139" s="455"/>
      <c r="G139" s="5" t="s">
        <v>123</v>
      </c>
      <c r="H139" s="5" t="s">
        <v>124</v>
      </c>
      <c r="I139" s="5" t="s">
        <v>125</v>
      </c>
      <c r="J139" s="5" t="s">
        <v>126</v>
      </c>
      <c r="K139" s="5" t="s">
        <v>127</v>
      </c>
    </row>
    <row r="140" spans="2:11" ht="16.5" customHeight="1">
      <c r="B140" s="59">
        <v>1</v>
      </c>
      <c r="C140" s="471"/>
      <c r="D140" s="471"/>
      <c r="E140" s="508"/>
      <c r="F140" s="509"/>
      <c r="G140" s="117"/>
      <c r="H140" s="117"/>
      <c r="I140" s="61"/>
      <c r="J140" s="62"/>
      <c r="K140" s="63"/>
    </row>
    <row r="141" spans="2:11" ht="9.9499999999999993" customHeight="1"/>
    <row r="142" spans="2:11" ht="16.5" customHeight="1">
      <c r="B142" s="483" t="s">
        <v>742</v>
      </c>
      <c r="C142" s="485"/>
      <c r="D142" s="483" t="s">
        <v>743</v>
      </c>
      <c r="E142" s="485"/>
      <c r="F142" s="170" t="s">
        <v>574</v>
      </c>
      <c r="G142" s="5" t="s">
        <v>744</v>
      </c>
      <c r="H142" s="5" t="s">
        <v>745</v>
      </c>
      <c r="I142" s="5" t="s">
        <v>812</v>
      </c>
      <c r="J142" s="5" t="s">
        <v>814</v>
      </c>
      <c r="K142" s="5" t="s">
        <v>746</v>
      </c>
    </row>
    <row r="143" spans="2:11" ht="16.5" customHeight="1">
      <c r="B143" s="246"/>
      <c r="C143" s="247"/>
      <c r="D143" s="246"/>
      <c r="E143" s="247"/>
      <c r="F143" s="169"/>
      <c r="G143" s="64"/>
      <c r="H143" s="92"/>
      <c r="I143" s="92"/>
      <c r="J143" s="17"/>
      <c r="K143" s="177"/>
    </row>
    <row r="144" spans="2:11" ht="16.5" customHeight="1">
      <c r="B144" s="246"/>
      <c r="C144" s="247"/>
      <c r="D144" s="246"/>
      <c r="E144" s="247"/>
      <c r="F144" s="169"/>
      <c r="G144" s="64"/>
      <c r="H144" s="92"/>
      <c r="I144" s="92"/>
      <c r="J144" s="17"/>
      <c r="K144" s="177"/>
    </row>
    <row r="145" spans="2:11" ht="9.9499999999999993" customHeight="1"/>
    <row r="146" spans="2:11" ht="16.5" customHeight="1">
      <c r="B146" s="353" t="s">
        <v>14</v>
      </c>
      <c r="C146" s="353"/>
      <c r="D146" s="20"/>
      <c r="E146" s="20"/>
      <c r="F146" s="21"/>
    </row>
    <row r="147" spans="2:11" ht="16.5" customHeight="1">
      <c r="B147" s="72"/>
      <c r="C147" s="519"/>
      <c r="D147" s="520"/>
      <c r="E147" s="520"/>
      <c r="F147" s="520"/>
      <c r="G147" s="520"/>
      <c r="H147" s="520"/>
      <c r="I147" s="520"/>
      <c r="J147" s="520"/>
      <c r="K147" s="520"/>
    </row>
    <row r="148" spans="2:11" ht="9.9499999999999993" customHeight="1"/>
    <row r="149" spans="2:11" ht="9.9499999999999993" customHeight="1" thickBot="1"/>
    <row r="150" spans="2:11" ht="44.25" customHeight="1" thickBot="1">
      <c r="B150" s="461" t="s">
        <v>848</v>
      </c>
      <c r="C150" s="447"/>
      <c r="D150" s="447"/>
      <c r="E150" s="447"/>
      <c r="F150" s="447"/>
      <c r="G150" s="447"/>
      <c r="H150" s="447"/>
      <c r="I150" s="447"/>
      <c r="J150" s="447"/>
      <c r="K150" s="448"/>
    </row>
    <row r="151" spans="2:11" ht="9.9499999999999993" customHeight="1"/>
    <row r="152" spans="2:11" ht="16.5" customHeight="1">
      <c r="B152" s="5" t="s">
        <v>740</v>
      </c>
      <c r="C152" s="560"/>
      <c r="D152" s="561"/>
      <c r="E152" s="561"/>
      <c r="F152" s="562"/>
      <c r="G152" s="5"/>
      <c r="H152" s="243"/>
      <c r="I152" s="244"/>
      <c r="J152" s="244"/>
      <c r="K152" s="245"/>
    </row>
    <row r="153" spans="2:11" ht="9.9499999999999993" customHeight="1"/>
    <row r="154" spans="2:11" ht="16.5" customHeight="1">
      <c r="B154" s="5" t="s">
        <v>128</v>
      </c>
      <c r="C154" s="455" t="s">
        <v>122</v>
      </c>
      <c r="D154" s="455"/>
      <c r="E154" s="455" t="s">
        <v>121</v>
      </c>
      <c r="F154" s="455"/>
      <c r="G154" s="5" t="s">
        <v>123</v>
      </c>
      <c r="H154" s="5" t="s">
        <v>124</v>
      </c>
      <c r="I154" s="5" t="s">
        <v>125</v>
      </c>
      <c r="J154" s="5" t="s">
        <v>126</v>
      </c>
      <c r="K154" s="5" t="s">
        <v>127</v>
      </c>
    </row>
    <row r="155" spans="2:11" ht="16.5" customHeight="1">
      <c r="B155" s="59">
        <v>1</v>
      </c>
      <c r="C155" s="471"/>
      <c r="D155" s="471"/>
      <c r="E155" s="508"/>
      <c r="F155" s="509"/>
      <c r="G155" s="117"/>
      <c r="H155" s="117"/>
      <c r="I155" s="61"/>
      <c r="J155" s="62"/>
      <c r="K155" s="63"/>
    </row>
    <row r="156" spans="2:11" ht="9.9499999999999993" customHeight="1"/>
    <row r="157" spans="2:11" ht="16.5" customHeight="1">
      <c r="B157" s="483" t="s">
        <v>742</v>
      </c>
      <c r="C157" s="485"/>
      <c r="D157" s="483" t="s">
        <v>743</v>
      </c>
      <c r="E157" s="485"/>
      <c r="F157" s="170" t="s">
        <v>574</v>
      </c>
      <c r="G157" s="5" t="s">
        <v>744</v>
      </c>
      <c r="H157" s="5" t="s">
        <v>745</v>
      </c>
      <c r="I157" s="5" t="s">
        <v>812</v>
      </c>
      <c r="J157" s="5" t="s">
        <v>814</v>
      </c>
      <c r="K157" s="5" t="s">
        <v>746</v>
      </c>
    </row>
    <row r="158" spans="2:11" ht="16.5" customHeight="1">
      <c r="B158" s="246"/>
      <c r="C158" s="247"/>
      <c r="D158" s="246"/>
      <c r="E158" s="247"/>
      <c r="F158" s="169"/>
      <c r="G158" s="64"/>
      <c r="H158" s="92"/>
      <c r="I158" s="92"/>
      <c r="J158" s="17"/>
      <c r="K158" s="177"/>
    </row>
    <row r="159" spans="2:11" ht="16.5" customHeight="1">
      <c r="B159" s="246"/>
      <c r="C159" s="247"/>
      <c r="D159" s="246"/>
      <c r="E159" s="247"/>
      <c r="F159" s="169"/>
      <c r="G159" s="64"/>
      <c r="H159" s="92"/>
      <c r="I159" s="92"/>
      <c r="J159" s="17"/>
      <c r="K159" s="177"/>
    </row>
    <row r="160" spans="2:11" ht="9.9499999999999993" customHeight="1"/>
    <row r="161" spans="2:11" ht="16.5" customHeight="1">
      <c r="B161" s="353" t="s">
        <v>14</v>
      </c>
      <c r="C161" s="353"/>
      <c r="D161" s="20"/>
      <c r="E161" s="20"/>
      <c r="F161" s="21"/>
    </row>
    <row r="162" spans="2:11" ht="16.5" customHeight="1">
      <c r="B162" s="72"/>
      <c r="C162" s="519"/>
      <c r="D162" s="520"/>
      <c r="E162" s="520"/>
      <c r="F162" s="520"/>
      <c r="G162" s="520"/>
      <c r="H162" s="520"/>
      <c r="I162" s="520"/>
      <c r="J162" s="520"/>
      <c r="K162" s="520"/>
    </row>
    <row r="163" spans="2:11" ht="9.9499999999999993" customHeight="1"/>
    <row r="164" spans="2:11" ht="9.9499999999999993" customHeight="1" thickBot="1"/>
    <row r="165" spans="2:11" ht="44.25" customHeight="1" thickBot="1">
      <c r="B165" s="462" t="s">
        <v>776</v>
      </c>
      <c r="C165" s="463"/>
      <c r="D165" s="463"/>
      <c r="E165" s="463"/>
      <c r="F165" s="463"/>
      <c r="G165" s="463"/>
      <c r="H165" s="463"/>
      <c r="I165" s="463"/>
      <c r="J165" s="463"/>
      <c r="K165" s="464"/>
    </row>
    <row r="166" spans="2:11" ht="9.9499999999999993" customHeight="1"/>
    <row r="167" spans="2:11" ht="16.5" customHeight="1">
      <c r="B167" s="5" t="s">
        <v>740</v>
      </c>
      <c r="C167" s="560"/>
      <c r="D167" s="561"/>
      <c r="E167" s="561"/>
      <c r="F167" s="562"/>
      <c r="G167" s="5"/>
      <c r="H167" s="243"/>
      <c r="I167" s="244"/>
      <c r="J167" s="244"/>
      <c r="K167" s="245"/>
    </row>
    <row r="168" spans="2:11" ht="9.9499999999999993" customHeight="1"/>
    <row r="169" spans="2:11" ht="16.5" customHeight="1">
      <c r="B169" s="5" t="s">
        <v>128</v>
      </c>
      <c r="C169" s="455" t="s">
        <v>122</v>
      </c>
      <c r="D169" s="455"/>
      <c r="E169" s="455" t="s">
        <v>121</v>
      </c>
      <c r="F169" s="455"/>
      <c r="G169" s="5" t="s">
        <v>123</v>
      </c>
      <c r="H169" s="5" t="s">
        <v>124</v>
      </c>
      <c r="I169" s="5" t="s">
        <v>125</v>
      </c>
      <c r="J169" s="5" t="s">
        <v>126</v>
      </c>
      <c r="K169" s="5" t="s">
        <v>127</v>
      </c>
    </row>
    <row r="170" spans="2:11" ht="16.5" customHeight="1">
      <c r="B170" s="59">
        <v>1</v>
      </c>
      <c r="C170" s="471"/>
      <c r="D170" s="471"/>
      <c r="E170" s="508"/>
      <c r="F170" s="509"/>
      <c r="G170" s="117"/>
      <c r="H170" s="117"/>
      <c r="I170" s="61"/>
      <c r="J170" s="62"/>
      <c r="K170" s="63"/>
    </row>
    <row r="171" spans="2:11" ht="9.9499999999999993" customHeight="1"/>
    <row r="172" spans="2:11" ht="16.5" customHeight="1">
      <c r="B172" s="483" t="s">
        <v>742</v>
      </c>
      <c r="C172" s="485"/>
      <c r="D172" s="483" t="s">
        <v>743</v>
      </c>
      <c r="E172" s="485"/>
      <c r="F172" s="170" t="s">
        <v>574</v>
      </c>
      <c r="G172" s="5" t="s">
        <v>744</v>
      </c>
      <c r="H172" s="5" t="s">
        <v>745</v>
      </c>
      <c r="I172" s="5" t="s">
        <v>812</v>
      </c>
      <c r="J172" s="5" t="s">
        <v>814</v>
      </c>
      <c r="K172" s="5" t="s">
        <v>746</v>
      </c>
    </row>
    <row r="173" spans="2:11" ht="16.5" customHeight="1">
      <c r="B173" s="246"/>
      <c r="C173" s="247"/>
      <c r="D173" s="246"/>
      <c r="E173" s="247"/>
      <c r="F173" s="169"/>
      <c r="G173" s="64"/>
      <c r="H173" s="92"/>
      <c r="I173" s="92"/>
      <c r="J173" s="17"/>
      <c r="K173" s="177"/>
    </row>
    <row r="174" spans="2:11" ht="16.5" customHeight="1">
      <c r="B174" s="246"/>
      <c r="C174" s="247"/>
      <c r="D174" s="246"/>
      <c r="E174" s="247"/>
      <c r="F174" s="169"/>
      <c r="G174" s="64"/>
      <c r="H174" s="92"/>
      <c r="I174" s="92"/>
      <c r="J174" s="17"/>
      <c r="K174" s="177"/>
    </row>
    <row r="175" spans="2:11" ht="9.9499999999999993" customHeight="1"/>
    <row r="176" spans="2:11" ht="16.5" customHeight="1">
      <c r="B176" s="465" t="s">
        <v>57</v>
      </c>
      <c r="C176" s="466"/>
      <c r="D176" s="466"/>
      <c r="E176" s="466"/>
      <c r="F176" s="466"/>
      <c r="G176" s="466"/>
      <c r="H176" s="466"/>
      <c r="I176" s="466"/>
      <c r="J176" s="467"/>
      <c r="K176" s="39" t="s">
        <v>153</v>
      </c>
    </row>
    <row r="177" spans="2:11" ht="39.950000000000003" customHeight="1">
      <c r="B177" s="542" t="s">
        <v>777</v>
      </c>
      <c r="C177" s="543"/>
      <c r="D177" s="543"/>
      <c r="E177" s="543"/>
      <c r="F177" s="543"/>
      <c r="G177" s="543"/>
      <c r="H177" s="543"/>
      <c r="I177" s="543"/>
      <c r="J177" s="544"/>
      <c r="K177" s="84" t="s">
        <v>64</v>
      </c>
    </row>
    <row r="178" spans="2:11" ht="9.9499999999999993" customHeight="1"/>
    <row r="179" spans="2:11" ht="16.5" customHeight="1">
      <c r="B179" s="93">
        <v>0</v>
      </c>
      <c r="C179" s="24" t="s">
        <v>784</v>
      </c>
    </row>
    <row r="180" spans="2:11" ht="16.5" customHeight="1">
      <c r="B180" s="5" t="s">
        <v>805</v>
      </c>
      <c r="C180" s="483" t="s">
        <v>778</v>
      </c>
      <c r="D180" s="484"/>
      <c r="E180" s="485"/>
      <c r="F180" s="5" t="s">
        <v>779</v>
      </c>
      <c r="G180" s="125" t="s">
        <v>153</v>
      </c>
      <c r="H180" s="5" t="s">
        <v>782</v>
      </c>
      <c r="I180" s="5" t="s">
        <v>14</v>
      </c>
      <c r="J180" s="483" t="s">
        <v>822</v>
      </c>
      <c r="K180" s="485"/>
    </row>
    <row r="181" spans="2:11" ht="16.5" customHeight="1">
      <c r="B181" s="32" t="s">
        <v>806</v>
      </c>
      <c r="C181" s="475" t="s">
        <v>780</v>
      </c>
      <c r="D181" s="486"/>
      <c r="E181" s="476"/>
      <c r="F181" s="32" t="s">
        <v>807</v>
      </c>
      <c r="G181" s="32" t="s">
        <v>64</v>
      </c>
      <c r="H181" s="32" t="s">
        <v>146</v>
      </c>
      <c r="I181" s="176" t="s">
        <v>146</v>
      </c>
      <c r="J181" s="475"/>
      <c r="K181" s="476"/>
    </row>
    <row r="182" spans="2:11" ht="16.5" customHeight="1">
      <c r="B182" s="32" t="s">
        <v>806</v>
      </c>
      <c r="C182" s="475" t="s">
        <v>781</v>
      </c>
      <c r="D182" s="486"/>
      <c r="E182" s="476"/>
      <c r="F182" s="32" t="s">
        <v>807</v>
      </c>
      <c r="G182" s="32" t="s">
        <v>64</v>
      </c>
      <c r="H182" s="32" t="s">
        <v>146</v>
      </c>
      <c r="I182" s="176" t="s">
        <v>146</v>
      </c>
      <c r="J182" s="475"/>
      <c r="K182" s="476"/>
    </row>
    <row r="183" spans="2:11" ht="16.5" customHeight="1">
      <c r="B183" s="32"/>
      <c r="C183" s="475"/>
      <c r="D183" s="486"/>
      <c r="E183" s="476"/>
      <c r="F183" s="32"/>
      <c r="G183" s="32"/>
      <c r="H183" s="32"/>
      <c r="I183" s="176"/>
      <c r="J183" s="475"/>
      <c r="K183" s="476"/>
    </row>
    <row r="184" spans="2:11" ht="16.5" customHeight="1">
      <c r="B184" s="32"/>
      <c r="C184" s="475"/>
      <c r="D184" s="486"/>
      <c r="E184" s="476"/>
      <c r="F184" s="32"/>
      <c r="G184" s="32"/>
      <c r="H184" s="32"/>
      <c r="I184" s="176"/>
      <c r="J184" s="475"/>
      <c r="K184" s="476"/>
    </row>
    <row r="185" spans="2:11" ht="9.9499999999999993" customHeight="1"/>
    <row r="186" spans="2:11" ht="16.5" customHeight="1">
      <c r="B186" s="4" t="s">
        <v>785</v>
      </c>
      <c r="C186" s="23"/>
    </row>
    <row r="187" spans="2:11" ht="26.1" customHeight="1">
      <c r="B187" s="515" t="s">
        <v>251</v>
      </c>
      <c r="C187" s="513"/>
      <c r="D187" s="513"/>
      <c r="E187" s="513"/>
      <c r="F187" s="513"/>
      <c r="G187" s="513"/>
      <c r="H187" s="513"/>
      <c r="I187" s="513"/>
      <c r="J187" s="513"/>
      <c r="K187" s="514"/>
    </row>
    <row r="188" spans="2:11" ht="9.9499999999999993" customHeight="1"/>
    <row r="189" spans="2:11" ht="9.9499999999999993" customHeight="1" thickBot="1"/>
    <row r="190" spans="2:11" ht="42" customHeight="1" thickBot="1">
      <c r="B190" s="462" t="s">
        <v>849</v>
      </c>
      <c r="C190" s="463"/>
      <c r="D190" s="463"/>
      <c r="E190" s="463"/>
      <c r="F190" s="463"/>
      <c r="G190" s="463"/>
      <c r="H190" s="463"/>
      <c r="I190" s="463"/>
      <c r="J190" s="463"/>
      <c r="K190" s="464"/>
    </row>
    <row r="191" spans="2:11" ht="9.9499999999999993" customHeight="1"/>
    <row r="192" spans="2:11" ht="16.5" customHeight="1">
      <c r="B192" s="5" t="s">
        <v>740</v>
      </c>
      <c r="C192" s="560"/>
      <c r="D192" s="561"/>
      <c r="E192" s="561"/>
      <c r="F192" s="562"/>
      <c r="G192" s="5"/>
      <c r="H192" s="243"/>
      <c r="I192" s="244"/>
      <c r="J192" s="244"/>
      <c r="K192" s="245"/>
    </row>
    <row r="193" spans="2:20" ht="13.5"/>
    <row r="194" spans="2:20" ht="16.5" customHeight="1">
      <c r="B194" s="5" t="s">
        <v>128</v>
      </c>
      <c r="C194" s="455" t="s">
        <v>122</v>
      </c>
      <c r="D194" s="455"/>
      <c r="E194" s="455" t="s">
        <v>121</v>
      </c>
      <c r="F194" s="455"/>
      <c r="G194" s="5" t="s">
        <v>123</v>
      </c>
      <c r="H194" s="5" t="s">
        <v>124</v>
      </c>
      <c r="I194" s="5" t="s">
        <v>125</v>
      </c>
      <c r="J194" s="5" t="s">
        <v>126</v>
      </c>
      <c r="K194" s="5" t="s">
        <v>127</v>
      </c>
    </row>
    <row r="195" spans="2:20" ht="16.5" customHeight="1">
      <c r="B195" s="59">
        <v>1</v>
      </c>
      <c r="C195" s="471"/>
      <c r="D195" s="471"/>
      <c r="E195" s="508"/>
      <c r="F195" s="509"/>
      <c r="G195" s="117"/>
      <c r="H195" s="117"/>
      <c r="I195" s="61"/>
      <c r="J195" s="62"/>
      <c r="K195" s="63"/>
    </row>
    <row r="196" spans="2:20" ht="9.9499999999999993" customHeight="1"/>
    <row r="197" spans="2:20" ht="16.5" customHeight="1">
      <c r="B197" s="483" t="s">
        <v>742</v>
      </c>
      <c r="C197" s="485"/>
      <c r="D197" s="483" t="s">
        <v>743</v>
      </c>
      <c r="E197" s="485"/>
      <c r="F197" s="170" t="s">
        <v>574</v>
      </c>
      <c r="G197" s="5" t="s">
        <v>744</v>
      </c>
      <c r="H197" s="5" t="s">
        <v>745</v>
      </c>
      <c r="I197" s="5" t="s">
        <v>812</v>
      </c>
      <c r="J197" s="5" t="s">
        <v>814</v>
      </c>
      <c r="K197" s="5" t="s">
        <v>746</v>
      </c>
    </row>
    <row r="198" spans="2:20" ht="16.5" customHeight="1">
      <c r="B198" s="246"/>
      <c r="C198" s="247"/>
      <c r="D198" s="246"/>
      <c r="E198" s="247"/>
      <c r="F198" s="169"/>
      <c r="G198" s="64"/>
      <c r="H198" s="92"/>
      <c r="I198" s="92"/>
      <c r="J198" s="17"/>
      <c r="K198" s="177"/>
    </row>
    <row r="199" spans="2:20" ht="16.5" customHeight="1">
      <c r="B199" s="246"/>
      <c r="C199" s="247"/>
      <c r="D199" s="246"/>
      <c r="E199" s="247"/>
      <c r="F199" s="169"/>
      <c r="G199" s="64"/>
      <c r="H199" s="92"/>
      <c r="I199" s="92"/>
      <c r="J199" s="17"/>
      <c r="K199" s="177"/>
    </row>
    <row r="200" spans="2:20" ht="9.9499999999999993" customHeight="1"/>
    <row r="201" spans="2:20" ht="16.5" customHeight="1">
      <c r="B201" s="480" t="s">
        <v>155</v>
      </c>
      <c r="C201" s="480"/>
      <c r="D201" s="480"/>
      <c r="E201" s="480"/>
      <c r="F201" s="480"/>
      <c r="G201" s="480"/>
      <c r="H201" s="480"/>
      <c r="I201" s="480"/>
      <c r="J201" s="480"/>
      <c r="K201" s="41" t="s">
        <v>156</v>
      </c>
    </row>
    <row r="202" spans="2:20" ht="12.95" customHeight="1">
      <c r="B202" s="568" t="s">
        <v>794</v>
      </c>
      <c r="C202" s="569"/>
      <c r="D202" s="569"/>
      <c r="E202" s="569"/>
      <c r="F202" s="569"/>
      <c r="G202" s="569"/>
      <c r="H202" s="569"/>
      <c r="I202" s="569"/>
      <c r="J202" s="569"/>
      <c r="K202" s="118" t="s">
        <v>160</v>
      </c>
    </row>
    <row r="203" spans="2:20" ht="12.95" customHeight="1">
      <c r="B203" s="570" t="s">
        <v>792</v>
      </c>
      <c r="C203" s="571"/>
      <c r="D203" s="571"/>
      <c r="E203" s="571"/>
      <c r="F203" s="571"/>
      <c r="G203" s="571"/>
      <c r="H203" s="571"/>
      <c r="I203" s="571"/>
      <c r="J203" s="571"/>
      <c r="K203" s="119" t="s">
        <v>160</v>
      </c>
    </row>
    <row r="204" spans="2:20" ht="12.95" customHeight="1">
      <c r="B204" s="572" t="s">
        <v>793</v>
      </c>
      <c r="C204" s="573"/>
      <c r="D204" s="573"/>
      <c r="E204" s="573"/>
      <c r="F204" s="573"/>
      <c r="G204" s="573"/>
      <c r="H204" s="573"/>
      <c r="I204" s="573"/>
      <c r="J204" s="573"/>
      <c r="K204" s="120" t="s">
        <v>160</v>
      </c>
    </row>
    <row r="205" spans="2:20" ht="9.9499999999999993" customHeight="1"/>
    <row r="206" spans="2:20" ht="16.5" customHeight="1">
      <c r="B206" s="168">
        <v>0</v>
      </c>
      <c r="C206" s="24" t="s">
        <v>796</v>
      </c>
      <c r="D206" s="96">
        <v>0</v>
      </c>
      <c r="E206" s="24" t="s">
        <v>786</v>
      </c>
      <c r="F206" s="96">
        <v>0</v>
      </c>
      <c r="G206" s="24" t="s">
        <v>787</v>
      </c>
      <c r="H206" s="96">
        <v>0</v>
      </c>
      <c r="I206" s="24" t="s">
        <v>788</v>
      </c>
      <c r="J206" s="96">
        <v>0</v>
      </c>
      <c r="K206" s="24" t="s">
        <v>789</v>
      </c>
    </row>
    <row r="207" spans="2:20" ht="16.5" customHeight="1">
      <c r="B207" s="171" t="s">
        <v>808</v>
      </c>
      <c r="C207" s="268" t="s">
        <v>778</v>
      </c>
      <c r="D207" s="563"/>
      <c r="E207" s="269"/>
      <c r="F207" s="171" t="s">
        <v>153</v>
      </c>
      <c r="G207" s="171" t="s">
        <v>809</v>
      </c>
      <c r="H207" s="171" t="s">
        <v>810</v>
      </c>
      <c r="I207" s="171" t="s">
        <v>14</v>
      </c>
      <c r="J207" s="483" t="s">
        <v>822</v>
      </c>
      <c r="K207" s="485"/>
    </row>
    <row r="208" spans="2:20" ht="16.5" customHeight="1">
      <c r="B208" s="175" t="s">
        <v>796</v>
      </c>
      <c r="C208" s="564" t="s">
        <v>863</v>
      </c>
      <c r="D208" s="565"/>
      <c r="E208" s="566"/>
      <c r="F208" s="175" t="s">
        <v>65</v>
      </c>
      <c r="G208" s="175" t="s">
        <v>146</v>
      </c>
      <c r="H208" s="175" t="s">
        <v>146</v>
      </c>
      <c r="I208" s="176" t="s">
        <v>146</v>
      </c>
      <c r="J208" s="277"/>
      <c r="K208" s="278"/>
      <c r="P208" s="238"/>
      <c r="Q208" s="238"/>
      <c r="R208" s="31"/>
      <c r="S208" s="31"/>
      <c r="T208" s="31"/>
    </row>
    <row r="209" spans="2:20" ht="16.5" customHeight="1">
      <c r="B209" s="175" t="s">
        <v>796</v>
      </c>
      <c r="C209" s="564" t="s">
        <v>864</v>
      </c>
      <c r="D209" s="565"/>
      <c r="E209" s="566"/>
      <c r="F209" s="175" t="s">
        <v>65</v>
      </c>
      <c r="G209" s="175" t="s">
        <v>146</v>
      </c>
      <c r="H209" s="175" t="s">
        <v>146</v>
      </c>
      <c r="I209" s="176" t="s">
        <v>146</v>
      </c>
      <c r="J209" s="277"/>
      <c r="K209" s="278"/>
      <c r="P209" s="567"/>
      <c r="Q209" s="567"/>
      <c r="R209" s="185"/>
      <c r="S209" s="186"/>
      <c r="T209" s="186"/>
    </row>
    <row r="210" spans="2:20" ht="16.5" customHeight="1">
      <c r="B210" s="175" t="s">
        <v>796</v>
      </c>
      <c r="C210" s="564" t="s">
        <v>865</v>
      </c>
      <c r="D210" s="565"/>
      <c r="E210" s="566"/>
      <c r="F210" s="175" t="s">
        <v>65</v>
      </c>
      <c r="G210" s="175" t="s">
        <v>146</v>
      </c>
      <c r="H210" s="175" t="s">
        <v>146</v>
      </c>
      <c r="I210" s="176" t="s">
        <v>146</v>
      </c>
      <c r="J210" s="277"/>
      <c r="K210" s="278"/>
      <c r="P210" s="567"/>
      <c r="Q210" s="567"/>
      <c r="R210" s="185"/>
      <c r="S210" s="186"/>
      <c r="T210" s="186"/>
    </row>
    <row r="211" spans="2:20" ht="16.5" customHeight="1">
      <c r="B211" s="175" t="s">
        <v>796</v>
      </c>
      <c r="C211" s="564" t="s">
        <v>866</v>
      </c>
      <c r="D211" s="565"/>
      <c r="E211" s="566"/>
      <c r="F211" s="175" t="s">
        <v>65</v>
      </c>
      <c r="G211" s="175" t="s">
        <v>146</v>
      </c>
      <c r="H211" s="175" t="s">
        <v>146</v>
      </c>
      <c r="I211" s="176" t="s">
        <v>146</v>
      </c>
      <c r="J211" s="277"/>
      <c r="K211" s="278"/>
    </row>
    <row r="212" spans="2:20" ht="9.9499999999999993" customHeight="1"/>
    <row r="213" spans="2:20" ht="16.5" customHeight="1">
      <c r="B213" s="168">
        <v>0</v>
      </c>
      <c r="C213" s="24" t="s">
        <v>799</v>
      </c>
    </row>
    <row r="214" spans="2:20" ht="16.5" customHeight="1">
      <c r="B214" s="172" t="s">
        <v>839</v>
      </c>
      <c r="C214" s="173" t="s">
        <v>78</v>
      </c>
      <c r="D214" s="173" t="s">
        <v>79</v>
      </c>
      <c r="E214" s="174" t="s">
        <v>841</v>
      </c>
      <c r="F214" s="184" t="s">
        <v>800</v>
      </c>
      <c r="G214" s="268" t="s">
        <v>782</v>
      </c>
      <c r="H214" s="269"/>
      <c r="I214" s="171" t="s">
        <v>14</v>
      </c>
      <c r="J214" s="483" t="s">
        <v>822</v>
      </c>
      <c r="K214" s="485"/>
    </row>
    <row r="215" spans="2:20" ht="16.5" customHeight="1">
      <c r="B215" s="179" t="s">
        <v>840</v>
      </c>
      <c r="C215" s="180" t="s">
        <v>146</v>
      </c>
      <c r="D215" s="182" t="s">
        <v>146</v>
      </c>
      <c r="E215" s="183" t="str">
        <f>IFERROR(C215-D215, "-")</f>
        <v>-</v>
      </c>
      <c r="F215" s="181" t="s">
        <v>801</v>
      </c>
      <c r="G215" s="564" t="s">
        <v>146</v>
      </c>
      <c r="H215" s="566"/>
      <c r="I215" s="176" t="s">
        <v>146</v>
      </c>
      <c r="J215" s="574"/>
      <c r="K215" s="574"/>
    </row>
    <row r="216" spans="2:20" ht="9.9499999999999993" customHeight="1"/>
    <row r="217" spans="2:20" ht="16.5" customHeight="1">
      <c r="B217" s="4" t="s">
        <v>790</v>
      </c>
      <c r="C217" s="23"/>
    </row>
    <row r="218" spans="2:20" ht="16.5" customHeight="1">
      <c r="B218" s="515" t="s">
        <v>251</v>
      </c>
      <c r="C218" s="513"/>
      <c r="D218" s="513"/>
      <c r="E218" s="513"/>
      <c r="F218" s="513"/>
      <c r="G218" s="513"/>
      <c r="H218" s="513"/>
      <c r="I218" s="513"/>
      <c r="J218" s="513"/>
      <c r="K218" s="514"/>
    </row>
    <row r="219" spans="2:20" ht="9.9499999999999993" customHeight="1"/>
    <row r="220" spans="2:20" ht="9.9499999999999993" customHeight="1" thickBot="1"/>
    <row r="221" spans="2:20" ht="42" customHeight="1" thickBot="1">
      <c r="B221" s="462" t="s">
        <v>850</v>
      </c>
      <c r="C221" s="463"/>
      <c r="D221" s="463"/>
      <c r="E221" s="463"/>
      <c r="F221" s="463"/>
      <c r="G221" s="463"/>
      <c r="H221" s="463"/>
      <c r="I221" s="463"/>
      <c r="J221" s="463"/>
      <c r="K221" s="464"/>
    </row>
    <row r="222" spans="2:20" ht="9.9499999999999993" customHeight="1"/>
    <row r="223" spans="2:20" ht="16.5" customHeight="1">
      <c r="B223" s="5" t="s">
        <v>740</v>
      </c>
      <c r="C223" s="560"/>
      <c r="D223" s="561"/>
      <c r="E223" s="561"/>
      <c r="F223" s="562"/>
      <c r="G223" s="5"/>
      <c r="H223" s="243"/>
      <c r="I223" s="244"/>
      <c r="J223" s="244"/>
      <c r="K223" s="245"/>
    </row>
    <row r="224" spans="2:20" ht="9.9499999999999993" customHeight="1"/>
    <row r="225" spans="2:11" ht="16.5" customHeight="1">
      <c r="B225" s="5" t="s">
        <v>128</v>
      </c>
      <c r="C225" s="455" t="s">
        <v>122</v>
      </c>
      <c r="D225" s="455"/>
      <c r="E225" s="455" t="s">
        <v>121</v>
      </c>
      <c r="F225" s="455"/>
      <c r="G225" s="5" t="s">
        <v>123</v>
      </c>
      <c r="H225" s="5" t="s">
        <v>124</v>
      </c>
      <c r="I225" s="5" t="s">
        <v>125</v>
      </c>
      <c r="J225" s="5" t="s">
        <v>126</v>
      </c>
      <c r="K225" s="5" t="s">
        <v>127</v>
      </c>
    </row>
    <row r="226" spans="2:11" ht="16.5" customHeight="1">
      <c r="B226" s="59">
        <v>1</v>
      </c>
      <c r="C226" s="471"/>
      <c r="D226" s="471"/>
      <c r="E226" s="508"/>
      <c r="F226" s="509"/>
      <c r="G226" s="117"/>
      <c r="H226" s="117"/>
      <c r="I226" s="61"/>
      <c r="J226" s="62"/>
      <c r="K226" s="63"/>
    </row>
    <row r="227" spans="2:11" ht="9.9499999999999993" customHeight="1"/>
    <row r="228" spans="2:11" ht="16.5" customHeight="1">
      <c r="B228" s="483" t="s">
        <v>742</v>
      </c>
      <c r="C228" s="485"/>
      <c r="D228" s="483" t="s">
        <v>743</v>
      </c>
      <c r="E228" s="485"/>
      <c r="F228" s="170" t="s">
        <v>574</v>
      </c>
      <c r="G228" s="5" t="s">
        <v>744</v>
      </c>
      <c r="H228" s="5" t="s">
        <v>745</v>
      </c>
      <c r="I228" s="5" t="s">
        <v>812</v>
      </c>
      <c r="J228" s="5" t="s">
        <v>814</v>
      </c>
      <c r="K228" s="5" t="s">
        <v>746</v>
      </c>
    </row>
    <row r="229" spans="2:11" ht="16.5" customHeight="1">
      <c r="B229" s="246"/>
      <c r="C229" s="247"/>
      <c r="D229" s="246"/>
      <c r="E229" s="247"/>
      <c r="F229" s="169"/>
      <c r="G229" s="64"/>
      <c r="H229" s="92"/>
      <c r="I229" s="92"/>
      <c r="J229" s="17"/>
      <c r="K229" s="177">
        <v>0</v>
      </c>
    </row>
    <row r="230" spans="2:11" ht="16.5" customHeight="1">
      <c r="B230" s="246"/>
      <c r="C230" s="247"/>
      <c r="D230" s="246"/>
      <c r="E230" s="247"/>
      <c r="F230" s="169"/>
      <c r="G230" s="64"/>
      <c r="H230" s="92"/>
      <c r="I230" s="92"/>
      <c r="J230" s="17"/>
      <c r="K230" s="177">
        <v>0</v>
      </c>
    </row>
    <row r="231" spans="2:11" ht="9.9499999999999993" customHeight="1"/>
    <row r="232" spans="2:11" ht="16.5" customHeight="1">
      <c r="B232" s="480" t="s">
        <v>155</v>
      </c>
      <c r="C232" s="480"/>
      <c r="D232" s="480"/>
      <c r="E232" s="480"/>
      <c r="F232" s="480"/>
      <c r="G232" s="480"/>
      <c r="H232" s="480"/>
      <c r="I232" s="480"/>
      <c r="J232" s="480"/>
      <c r="K232" s="41" t="s">
        <v>156</v>
      </c>
    </row>
    <row r="233" spans="2:11" ht="16.5" customHeight="1">
      <c r="B233" s="568" t="s">
        <v>876</v>
      </c>
      <c r="C233" s="569"/>
      <c r="D233" s="569"/>
      <c r="E233" s="569"/>
      <c r="F233" s="569"/>
      <c r="G233" s="569"/>
      <c r="H233" s="569"/>
      <c r="I233" s="569"/>
      <c r="J233" s="569"/>
      <c r="K233" s="118" t="s">
        <v>375</v>
      </c>
    </row>
    <row r="234" spans="2:11" ht="16.5" customHeight="1">
      <c r="B234" s="570" t="s">
        <v>877</v>
      </c>
      <c r="C234" s="571"/>
      <c r="D234" s="571"/>
      <c r="E234" s="571"/>
      <c r="F234" s="571"/>
      <c r="G234" s="571"/>
      <c r="H234" s="571"/>
      <c r="I234" s="571"/>
      <c r="J234" s="571"/>
      <c r="K234" s="119" t="s">
        <v>375</v>
      </c>
    </row>
    <row r="235" spans="2:11" ht="16.5" customHeight="1">
      <c r="B235" s="572" t="s">
        <v>878</v>
      </c>
      <c r="C235" s="573"/>
      <c r="D235" s="573"/>
      <c r="E235" s="573"/>
      <c r="F235" s="573"/>
      <c r="G235" s="573"/>
      <c r="H235" s="573"/>
      <c r="I235" s="573"/>
      <c r="J235" s="573"/>
      <c r="K235" s="120" t="s">
        <v>375</v>
      </c>
    </row>
    <row r="236" spans="2:11" ht="9.9499999999999993" customHeight="1"/>
    <row r="237" spans="2:11" ht="16.5" customHeight="1">
      <c r="B237" s="93">
        <v>0</v>
      </c>
      <c r="C237" s="23" t="s">
        <v>869</v>
      </c>
    </row>
    <row r="238" spans="2:11" ht="16.5" customHeight="1">
      <c r="B238" s="171" t="s">
        <v>808</v>
      </c>
      <c r="C238" s="268" t="s">
        <v>798</v>
      </c>
      <c r="D238" s="563"/>
      <c r="E238" s="269"/>
      <c r="F238" s="171" t="s">
        <v>153</v>
      </c>
      <c r="G238" s="171" t="s">
        <v>843</v>
      </c>
      <c r="H238" s="171" t="s">
        <v>844</v>
      </c>
      <c r="I238" s="171" t="s">
        <v>14</v>
      </c>
      <c r="J238" s="483" t="s">
        <v>783</v>
      </c>
      <c r="K238" s="485"/>
    </row>
    <row r="239" spans="2:11" ht="16.5" customHeight="1">
      <c r="B239" s="176" t="s">
        <v>95</v>
      </c>
      <c r="C239" s="277" t="s">
        <v>146</v>
      </c>
      <c r="D239" s="575"/>
      <c r="E239" s="278"/>
      <c r="F239" s="176" t="s">
        <v>64</v>
      </c>
      <c r="G239" s="176" t="s">
        <v>146</v>
      </c>
      <c r="H239" s="176" t="s">
        <v>146</v>
      </c>
      <c r="I239" s="176" t="s">
        <v>146</v>
      </c>
      <c r="J239" s="576"/>
      <c r="K239" s="576"/>
    </row>
    <row r="240" spans="2:11" ht="9.9499999999999993" customHeight="1"/>
    <row r="241" spans="2:11" ht="16.5" customHeight="1">
      <c r="B241" s="93">
        <v>0</v>
      </c>
      <c r="C241" s="23" t="s">
        <v>868</v>
      </c>
    </row>
    <row r="242" spans="2:11" ht="16.5" customHeight="1">
      <c r="B242" s="171" t="s">
        <v>808</v>
      </c>
      <c r="C242" s="268" t="s">
        <v>798</v>
      </c>
      <c r="D242" s="563"/>
      <c r="E242" s="269"/>
      <c r="F242" s="171" t="s">
        <v>153</v>
      </c>
      <c r="G242" s="171" t="s">
        <v>843</v>
      </c>
      <c r="H242" s="171" t="s">
        <v>844</v>
      </c>
      <c r="I242" s="171" t="s">
        <v>14</v>
      </c>
      <c r="J242" s="483" t="s">
        <v>783</v>
      </c>
      <c r="K242" s="485"/>
    </row>
    <row r="243" spans="2:11" ht="16.5" customHeight="1">
      <c r="B243" s="176" t="s">
        <v>98</v>
      </c>
      <c r="C243" s="277" t="s">
        <v>146</v>
      </c>
      <c r="D243" s="575"/>
      <c r="E243" s="278"/>
      <c r="F243" s="176" t="s">
        <v>64</v>
      </c>
      <c r="G243" s="176" t="s">
        <v>146</v>
      </c>
      <c r="H243" s="176" t="s">
        <v>146</v>
      </c>
      <c r="I243" s="176" t="s">
        <v>146</v>
      </c>
      <c r="J243" s="576"/>
      <c r="K243" s="576"/>
    </row>
    <row r="244" spans="2:11" ht="9.9499999999999993" customHeight="1"/>
    <row r="245" spans="2:11" ht="16.5" customHeight="1">
      <c r="B245" s="93">
        <v>0</v>
      </c>
      <c r="C245" s="23" t="s">
        <v>829</v>
      </c>
    </row>
    <row r="246" spans="2:11" ht="16.5" customHeight="1">
      <c r="B246" s="171" t="s">
        <v>808</v>
      </c>
      <c r="C246" s="268" t="s">
        <v>798</v>
      </c>
      <c r="D246" s="563"/>
      <c r="E246" s="269"/>
      <c r="F246" s="171" t="s">
        <v>153</v>
      </c>
      <c r="G246" s="171" t="s">
        <v>843</v>
      </c>
      <c r="H246" s="171" t="s">
        <v>844</v>
      </c>
      <c r="I246" s="171" t="s">
        <v>14</v>
      </c>
      <c r="J246" s="483" t="s">
        <v>783</v>
      </c>
      <c r="K246" s="485"/>
    </row>
    <row r="247" spans="2:11" ht="16.5" customHeight="1">
      <c r="B247" s="176" t="s">
        <v>269</v>
      </c>
      <c r="C247" s="277" t="s">
        <v>146</v>
      </c>
      <c r="D247" s="575"/>
      <c r="E247" s="278"/>
      <c r="F247" s="176" t="s">
        <v>64</v>
      </c>
      <c r="G247" s="176" t="s">
        <v>146</v>
      </c>
      <c r="H247" s="176" t="s">
        <v>146</v>
      </c>
      <c r="I247" s="176" t="s">
        <v>146</v>
      </c>
      <c r="J247" s="576"/>
      <c r="K247" s="576"/>
    </row>
    <row r="248" spans="2:11" ht="9.9499999999999993" customHeight="1"/>
    <row r="249" spans="2:11" ht="16.5" customHeight="1">
      <c r="B249" s="4" t="s">
        <v>790</v>
      </c>
      <c r="C249" s="23"/>
    </row>
    <row r="250" spans="2:11" ht="16.5" customHeight="1">
      <c r="B250" s="515" t="s">
        <v>251</v>
      </c>
      <c r="C250" s="513"/>
      <c r="D250" s="513"/>
      <c r="E250" s="513"/>
      <c r="F250" s="513"/>
      <c r="G250" s="513"/>
      <c r="H250" s="513"/>
      <c r="I250" s="513"/>
      <c r="J250" s="513"/>
      <c r="K250" s="514"/>
    </row>
    <row r="251" spans="2:11" ht="9.9499999999999993" customHeight="1"/>
    <row r="252" spans="2:11" ht="9.9499999999999993" customHeight="1" thickBot="1"/>
    <row r="253" spans="2:11" ht="42" customHeight="1" thickBot="1">
      <c r="B253" s="462" t="s">
        <v>797</v>
      </c>
      <c r="C253" s="463"/>
      <c r="D253" s="463"/>
      <c r="E253" s="463"/>
      <c r="F253" s="463"/>
      <c r="G253" s="463"/>
      <c r="H253" s="463"/>
      <c r="I253" s="463"/>
      <c r="J253" s="463"/>
      <c r="K253" s="464"/>
    </row>
    <row r="254" spans="2:11" ht="9.9499999999999993" customHeight="1"/>
    <row r="255" spans="2:11" ht="16.5" customHeight="1">
      <c r="B255" s="5" t="s">
        <v>740</v>
      </c>
      <c r="C255" s="560"/>
      <c r="D255" s="561"/>
      <c r="E255" s="561"/>
      <c r="F255" s="562"/>
      <c r="G255" s="5"/>
      <c r="H255" s="243"/>
      <c r="I255" s="244"/>
      <c r="J255" s="244"/>
      <c r="K255" s="245"/>
    </row>
    <row r="256" spans="2:11" ht="9.9499999999999993" customHeight="1"/>
    <row r="257" spans="2:11" ht="16.5" customHeight="1">
      <c r="B257" s="5" t="s">
        <v>128</v>
      </c>
      <c r="C257" s="455" t="s">
        <v>122</v>
      </c>
      <c r="D257" s="455"/>
      <c r="E257" s="455" t="s">
        <v>121</v>
      </c>
      <c r="F257" s="455"/>
      <c r="G257" s="5" t="s">
        <v>123</v>
      </c>
      <c r="H257" s="5" t="s">
        <v>124</v>
      </c>
      <c r="I257" s="5" t="s">
        <v>125</v>
      </c>
      <c r="J257" s="5" t="s">
        <v>126</v>
      </c>
      <c r="K257" s="5" t="s">
        <v>127</v>
      </c>
    </row>
    <row r="258" spans="2:11" ht="16.5" customHeight="1">
      <c r="B258" s="59">
        <v>1</v>
      </c>
      <c r="C258" s="471"/>
      <c r="D258" s="471"/>
      <c r="E258" s="508"/>
      <c r="F258" s="509"/>
      <c r="G258" s="117"/>
      <c r="H258" s="117"/>
      <c r="I258" s="61"/>
      <c r="J258" s="62"/>
      <c r="K258" s="63"/>
    </row>
    <row r="259" spans="2:11" ht="9.9499999999999993" customHeight="1"/>
    <row r="260" spans="2:11" ht="16.5" customHeight="1">
      <c r="B260" s="483" t="s">
        <v>742</v>
      </c>
      <c r="C260" s="485"/>
      <c r="D260" s="483" t="s">
        <v>743</v>
      </c>
      <c r="E260" s="485"/>
      <c r="F260" s="170" t="s">
        <v>574</v>
      </c>
      <c r="G260" s="5" t="s">
        <v>744</v>
      </c>
      <c r="H260" s="5" t="s">
        <v>745</v>
      </c>
      <c r="I260" s="5" t="s">
        <v>812</v>
      </c>
      <c r="J260" s="5" t="s">
        <v>814</v>
      </c>
      <c r="K260" s="5" t="s">
        <v>746</v>
      </c>
    </row>
    <row r="261" spans="2:11" ht="16.5" customHeight="1">
      <c r="B261" s="246"/>
      <c r="C261" s="247"/>
      <c r="D261" s="246"/>
      <c r="E261" s="247"/>
      <c r="F261" s="169"/>
      <c r="G261" s="64"/>
      <c r="H261" s="92"/>
      <c r="I261" s="92"/>
      <c r="J261" s="17"/>
      <c r="K261" s="177">
        <v>0</v>
      </c>
    </row>
    <row r="262" spans="2:11" ht="16.5" customHeight="1">
      <c r="B262" s="246"/>
      <c r="C262" s="247"/>
      <c r="D262" s="246"/>
      <c r="E262" s="247"/>
      <c r="F262" s="169"/>
      <c r="G262" s="64"/>
      <c r="H262" s="92"/>
      <c r="I262" s="92"/>
      <c r="J262" s="17"/>
      <c r="K262" s="177">
        <v>0</v>
      </c>
    </row>
    <row r="263" spans="2:11" ht="9.9499999999999993" customHeight="1"/>
    <row r="264" spans="2:11" ht="16.5" customHeight="1">
      <c r="B264" s="480" t="s">
        <v>155</v>
      </c>
      <c r="C264" s="480"/>
      <c r="D264" s="480"/>
      <c r="E264" s="480"/>
      <c r="F264" s="480"/>
      <c r="G264" s="480"/>
      <c r="H264" s="480"/>
      <c r="I264" s="480"/>
      <c r="J264" s="480"/>
      <c r="K264" s="41" t="s">
        <v>156</v>
      </c>
    </row>
    <row r="265" spans="2:11" ht="16.5" customHeight="1">
      <c r="B265" s="568" t="s">
        <v>851</v>
      </c>
      <c r="C265" s="569"/>
      <c r="D265" s="569"/>
      <c r="E265" s="569"/>
      <c r="F265" s="569"/>
      <c r="G265" s="569"/>
      <c r="H265" s="569"/>
      <c r="I265" s="569"/>
      <c r="J265" s="569"/>
      <c r="K265" s="118" t="s">
        <v>375</v>
      </c>
    </row>
    <row r="266" spans="2:11" ht="16.5" customHeight="1">
      <c r="B266" s="570" t="s">
        <v>852</v>
      </c>
      <c r="C266" s="571"/>
      <c r="D266" s="571"/>
      <c r="E266" s="571"/>
      <c r="F266" s="571"/>
      <c r="G266" s="571"/>
      <c r="H266" s="571"/>
      <c r="I266" s="571"/>
      <c r="J266" s="571"/>
      <c r="K266" s="119" t="s">
        <v>375</v>
      </c>
    </row>
    <row r="267" spans="2:11" ht="16.5" customHeight="1">
      <c r="B267" s="570" t="s">
        <v>853</v>
      </c>
      <c r="C267" s="571"/>
      <c r="D267" s="571"/>
      <c r="E267" s="571"/>
      <c r="F267" s="571"/>
      <c r="G267" s="571"/>
      <c r="H267" s="571"/>
      <c r="I267" s="571"/>
      <c r="J267" s="571"/>
      <c r="K267" s="119" t="s">
        <v>329</v>
      </c>
    </row>
    <row r="268" spans="2:11" ht="16.5" customHeight="1">
      <c r="B268" s="572" t="s">
        <v>854</v>
      </c>
      <c r="C268" s="573"/>
      <c r="D268" s="573"/>
      <c r="E268" s="573"/>
      <c r="F268" s="573"/>
      <c r="G268" s="573"/>
      <c r="H268" s="573"/>
      <c r="I268" s="573"/>
      <c r="J268" s="573"/>
      <c r="K268" s="120" t="s">
        <v>375</v>
      </c>
    </row>
    <row r="269" spans="2:11" ht="9.9499999999999993" customHeight="1"/>
    <row r="270" spans="2:11" ht="16.5" customHeight="1">
      <c r="B270" s="93">
        <v>0</v>
      </c>
      <c r="C270" s="23" t="s">
        <v>869</v>
      </c>
    </row>
    <row r="271" spans="2:11" ht="16.5" customHeight="1">
      <c r="B271" s="171" t="s">
        <v>808</v>
      </c>
      <c r="C271" s="268" t="s">
        <v>798</v>
      </c>
      <c r="D271" s="563"/>
      <c r="E271" s="269"/>
      <c r="F271" s="171" t="s">
        <v>153</v>
      </c>
      <c r="G271" s="171" t="s">
        <v>845</v>
      </c>
      <c r="H271" s="171" t="s">
        <v>846</v>
      </c>
      <c r="I271" s="171" t="s">
        <v>14</v>
      </c>
      <c r="J271" s="483" t="s">
        <v>783</v>
      </c>
      <c r="K271" s="485"/>
    </row>
    <row r="272" spans="2:11" ht="16.5" customHeight="1">
      <c r="B272" s="176" t="s">
        <v>95</v>
      </c>
      <c r="C272" s="277" t="s">
        <v>905</v>
      </c>
      <c r="D272" s="575"/>
      <c r="E272" s="278"/>
      <c r="F272" s="176" t="s">
        <v>64</v>
      </c>
      <c r="G272" s="176" t="s">
        <v>146</v>
      </c>
      <c r="H272" s="176" t="s">
        <v>146</v>
      </c>
      <c r="I272" s="176" t="s">
        <v>146</v>
      </c>
      <c r="J272" s="576"/>
      <c r="K272" s="576"/>
    </row>
    <row r="273" spans="2:11" ht="16.5" customHeight="1">
      <c r="B273" s="176" t="s">
        <v>95</v>
      </c>
      <c r="C273" s="277" t="s">
        <v>102</v>
      </c>
      <c r="D273" s="575"/>
      <c r="E273" s="278"/>
      <c r="F273" s="176" t="s">
        <v>64</v>
      </c>
      <c r="G273" s="176" t="s">
        <v>146</v>
      </c>
      <c r="H273" s="176" t="s">
        <v>146</v>
      </c>
      <c r="I273" s="176" t="s">
        <v>146</v>
      </c>
      <c r="J273" s="576"/>
      <c r="K273" s="576"/>
    </row>
    <row r="274" spans="2:11" ht="16.5" customHeight="1">
      <c r="B274" s="176" t="s">
        <v>95</v>
      </c>
      <c r="C274" s="277" t="s">
        <v>906</v>
      </c>
      <c r="D274" s="575"/>
      <c r="E274" s="278"/>
      <c r="F274" s="176" t="s">
        <v>64</v>
      </c>
      <c r="G274" s="176" t="s">
        <v>146</v>
      </c>
      <c r="H274" s="176" t="s">
        <v>146</v>
      </c>
      <c r="I274" s="176" t="s">
        <v>146</v>
      </c>
      <c r="J274" s="576"/>
      <c r="K274" s="576"/>
    </row>
    <row r="275" spans="2:11" ht="9.9499999999999993" customHeight="1"/>
    <row r="276" spans="2:11" ht="16.5" customHeight="1">
      <c r="B276" s="93">
        <v>0</v>
      </c>
      <c r="C276" s="23" t="s">
        <v>868</v>
      </c>
    </row>
    <row r="277" spans="2:11" ht="16.5" customHeight="1">
      <c r="B277" s="171" t="s">
        <v>808</v>
      </c>
      <c r="C277" s="268" t="s">
        <v>798</v>
      </c>
      <c r="D277" s="563"/>
      <c r="E277" s="269"/>
      <c r="F277" s="171" t="s">
        <v>153</v>
      </c>
      <c r="G277" s="171" t="s">
        <v>845</v>
      </c>
      <c r="H277" s="171" t="s">
        <v>846</v>
      </c>
      <c r="I277" s="171" t="s">
        <v>14</v>
      </c>
      <c r="J277" s="483" t="s">
        <v>783</v>
      </c>
      <c r="K277" s="485"/>
    </row>
    <row r="278" spans="2:11" ht="16.5" customHeight="1">
      <c r="B278" s="176" t="s">
        <v>185</v>
      </c>
      <c r="C278" s="277" t="s">
        <v>146</v>
      </c>
      <c r="D278" s="575"/>
      <c r="E278" s="278"/>
      <c r="F278" s="176" t="s">
        <v>259</v>
      </c>
      <c r="G278" s="176" t="s">
        <v>146</v>
      </c>
      <c r="H278" s="176" t="s">
        <v>146</v>
      </c>
      <c r="I278" s="176" t="s">
        <v>146</v>
      </c>
      <c r="J278" s="576"/>
      <c r="K278" s="576"/>
    </row>
    <row r="279" spans="2:11" ht="9.9499999999999993" customHeight="1"/>
    <row r="280" spans="2:11" ht="16.5" customHeight="1">
      <c r="B280" s="93">
        <v>0</v>
      </c>
      <c r="C280" s="23" t="s">
        <v>829</v>
      </c>
    </row>
    <row r="281" spans="2:11" ht="16.5" customHeight="1">
      <c r="B281" s="171" t="s">
        <v>808</v>
      </c>
      <c r="C281" s="268" t="s">
        <v>798</v>
      </c>
      <c r="D281" s="563"/>
      <c r="E281" s="269"/>
      <c r="F281" s="171" t="s">
        <v>153</v>
      </c>
      <c r="G281" s="171" t="s">
        <v>845</v>
      </c>
      <c r="H281" s="171" t="s">
        <v>846</v>
      </c>
      <c r="I281" s="171" t="s">
        <v>14</v>
      </c>
      <c r="J281" s="483" t="s">
        <v>783</v>
      </c>
      <c r="K281" s="485"/>
    </row>
    <row r="282" spans="2:11" ht="16.5" customHeight="1">
      <c r="B282" s="176" t="s">
        <v>268</v>
      </c>
      <c r="C282" s="277" t="s">
        <v>146</v>
      </c>
      <c r="D282" s="575"/>
      <c r="E282" s="278"/>
      <c r="F282" s="176" t="s">
        <v>64</v>
      </c>
      <c r="G282" s="176" t="s">
        <v>146</v>
      </c>
      <c r="H282" s="176" t="s">
        <v>146</v>
      </c>
      <c r="I282" s="176" t="s">
        <v>146</v>
      </c>
      <c r="J282" s="576"/>
      <c r="K282" s="576"/>
    </row>
    <row r="283" spans="2:11" ht="9.9499999999999993" customHeight="1"/>
    <row r="284" spans="2:11" ht="16.5" customHeight="1">
      <c r="B284" s="4" t="s">
        <v>790</v>
      </c>
      <c r="C284" s="4"/>
      <c r="D284" s="29"/>
      <c r="E284" s="29"/>
      <c r="F284" s="29"/>
      <c r="G284" s="29"/>
      <c r="H284" s="29"/>
      <c r="I284" s="29"/>
      <c r="J284" s="29"/>
      <c r="K284" s="29"/>
    </row>
    <row r="285" spans="2:11" ht="16.5" customHeight="1">
      <c r="B285" s="510" t="s">
        <v>251</v>
      </c>
      <c r="C285" s="500"/>
      <c r="D285" s="500"/>
      <c r="E285" s="500"/>
      <c r="F285" s="500"/>
      <c r="G285" s="500"/>
      <c r="H285" s="500"/>
      <c r="I285" s="500"/>
      <c r="J285" s="500"/>
      <c r="K285" s="501"/>
    </row>
    <row r="286" spans="2:11" ht="9.9499999999999993" customHeight="1"/>
    <row r="287" spans="2:11" ht="9.9499999999999993" customHeight="1" thickBot="1"/>
    <row r="288" spans="2:11" ht="42" customHeight="1" thickBot="1">
      <c r="B288" s="462" t="s">
        <v>825</v>
      </c>
      <c r="C288" s="463"/>
      <c r="D288" s="463"/>
      <c r="E288" s="463"/>
      <c r="F288" s="463"/>
      <c r="G288" s="463"/>
      <c r="H288" s="463"/>
      <c r="I288" s="463"/>
      <c r="J288" s="463"/>
      <c r="K288" s="464"/>
    </row>
    <row r="289" spans="2:11" ht="9.9499999999999993" customHeight="1"/>
    <row r="290" spans="2:11" ht="16.5" customHeight="1">
      <c r="B290" s="5" t="s">
        <v>740</v>
      </c>
      <c r="C290" s="560"/>
      <c r="D290" s="561"/>
      <c r="E290" s="561"/>
      <c r="F290" s="562"/>
      <c r="G290" s="5"/>
      <c r="H290" s="243"/>
      <c r="I290" s="244"/>
      <c r="J290" s="244"/>
      <c r="K290" s="245"/>
    </row>
    <row r="291" spans="2:11" ht="9.9499999999999993" customHeight="1"/>
    <row r="292" spans="2:11" ht="16.5" customHeight="1">
      <c r="B292" s="5" t="s">
        <v>128</v>
      </c>
      <c r="C292" s="455" t="s">
        <v>122</v>
      </c>
      <c r="D292" s="455"/>
      <c r="E292" s="455" t="s">
        <v>121</v>
      </c>
      <c r="F292" s="455"/>
      <c r="G292" s="5" t="s">
        <v>123</v>
      </c>
      <c r="H292" s="5" t="s">
        <v>124</v>
      </c>
      <c r="I292" s="5" t="s">
        <v>125</v>
      </c>
      <c r="J292" s="5" t="s">
        <v>126</v>
      </c>
      <c r="K292" s="5" t="s">
        <v>127</v>
      </c>
    </row>
    <row r="293" spans="2:11" ht="16.5" customHeight="1">
      <c r="B293" s="59">
        <v>1</v>
      </c>
      <c r="C293" s="471"/>
      <c r="D293" s="471"/>
      <c r="E293" s="508"/>
      <c r="F293" s="509"/>
      <c r="G293" s="117"/>
      <c r="H293" s="117"/>
      <c r="I293" s="61"/>
      <c r="J293" s="62"/>
      <c r="K293" s="63"/>
    </row>
    <row r="294" spans="2:11" ht="9.9499999999999993" customHeight="1"/>
    <row r="295" spans="2:11" ht="16.5" customHeight="1">
      <c r="B295" s="483" t="s">
        <v>742</v>
      </c>
      <c r="C295" s="485"/>
      <c r="D295" s="483" t="s">
        <v>743</v>
      </c>
      <c r="E295" s="485"/>
      <c r="F295" s="170" t="s">
        <v>574</v>
      </c>
      <c r="G295" s="5" t="s">
        <v>744</v>
      </c>
      <c r="H295" s="5" t="s">
        <v>745</v>
      </c>
      <c r="I295" s="5" t="s">
        <v>812</v>
      </c>
      <c r="J295" s="5" t="s">
        <v>814</v>
      </c>
      <c r="K295" s="5" t="s">
        <v>746</v>
      </c>
    </row>
    <row r="296" spans="2:11" ht="16.5" customHeight="1">
      <c r="B296" s="246"/>
      <c r="C296" s="247"/>
      <c r="D296" s="246"/>
      <c r="E296" s="247"/>
      <c r="F296" s="169"/>
      <c r="G296" s="64"/>
      <c r="H296" s="92"/>
      <c r="I296" s="92"/>
      <c r="J296" s="17"/>
      <c r="K296" s="177"/>
    </row>
    <row r="297" spans="2:11" ht="16.5" customHeight="1">
      <c r="B297" s="246"/>
      <c r="C297" s="247"/>
      <c r="D297" s="246"/>
      <c r="E297" s="247"/>
      <c r="F297" s="169"/>
      <c r="G297" s="64"/>
      <c r="H297" s="92"/>
      <c r="I297" s="92"/>
      <c r="J297" s="17"/>
      <c r="K297" s="177"/>
    </row>
    <row r="298" spans="2:11" ht="9.9499999999999993" customHeight="1"/>
    <row r="299" spans="2:11" ht="16.5" customHeight="1">
      <c r="B299" s="480" t="s">
        <v>155</v>
      </c>
      <c r="C299" s="480"/>
      <c r="D299" s="480"/>
      <c r="E299" s="480"/>
      <c r="F299" s="480"/>
      <c r="G299" s="480"/>
      <c r="H299" s="480"/>
      <c r="I299" s="480"/>
      <c r="J299" s="480"/>
      <c r="K299" s="41" t="s">
        <v>156</v>
      </c>
    </row>
    <row r="300" spans="2:11" ht="16.5" customHeight="1">
      <c r="B300" s="568" t="s">
        <v>826</v>
      </c>
      <c r="C300" s="569"/>
      <c r="D300" s="569"/>
      <c r="E300" s="569"/>
      <c r="F300" s="569"/>
      <c r="G300" s="569"/>
      <c r="H300" s="569"/>
      <c r="I300" s="569"/>
      <c r="J300" s="569"/>
      <c r="K300" s="118" t="s">
        <v>160</v>
      </c>
    </row>
    <row r="301" spans="2:11" ht="16.5" customHeight="1">
      <c r="B301" s="570" t="s">
        <v>827</v>
      </c>
      <c r="C301" s="571"/>
      <c r="D301" s="571"/>
      <c r="E301" s="571"/>
      <c r="F301" s="571"/>
      <c r="G301" s="571"/>
      <c r="H301" s="571"/>
      <c r="I301" s="571"/>
      <c r="J301" s="571"/>
      <c r="K301" s="119" t="s">
        <v>160</v>
      </c>
    </row>
    <row r="302" spans="2:11" ht="16.5" customHeight="1">
      <c r="B302" s="572" t="s">
        <v>828</v>
      </c>
      <c r="C302" s="573"/>
      <c r="D302" s="573"/>
      <c r="E302" s="573"/>
      <c r="F302" s="573"/>
      <c r="G302" s="573"/>
      <c r="H302" s="573"/>
      <c r="I302" s="573"/>
      <c r="J302" s="573"/>
      <c r="K302" s="120" t="s">
        <v>160</v>
      </c>
    </row>
    <row r="303" spans="2:11" ht="9.9499999999999993" customHeight="1"/>
    <row r="304" spans="2:11" ht="16.5" customHeight="1">
      <c r="B304" s="93">
        <v>0</v>
      </c>
      <c r="C304" s="23" t="s">
        <v>869</v>
      </c>
    </row>
    <row r="305" spans="2:20" ht="16.5" customHeight="1">
      <c r="B305" s="171" t="s">
        <v>798</v>
      </c>
      <c r="C305" s="577" t="s">
        <v>795</v>
      </c>
      <c r="D305" s="577"/>
      <c r="E305" s="577"/>
      <c r="F305" s="171" t="s">
        <v>830</v>
      </c>
      <c r="G305" s="171" t="s">
        <v>153</v>
      </c>
      <c r="H305" s="171" t="s">
        <v>782</v>
      </c>
      <c r="I305" s="171" t="s">
        <v>14</v>
      </c>
      <c r="J305" s="483" t="s">
        <v>822</v>
      </c>
      <c r="K305" s="485"/>
    </row>
    <row r="306" spans="2:20" ht="16.5" customHeight="1">
      <c r="B306" s="176" t="s">
        <v>95</v>
      </c>
      <c r="C306" s="576" t="s">
        <v>146</v>
      </c>
      <c r="D306" s="576"/>
      <c r="E306" s="576"/>
      <c r="F306" s="176" t="s">
        <v>146</v>
      </c>
      <c r="G306" s="176" t="s">
        <v>65</v>
      </c>
      <c r="H306" s="176" t="s">
        <v>146</v>
      </c>
      <c r="I306" s="176" t="s">
        <v>146</v>
      </c>
      <c r="J306" s="576"/>
      <c r="K306" s="576"/>
    </row>
    <row r="307" spans="2:20" ht="9.9499999999999993" customHeight="1"/>
    <row r="308" spans="2:20" ht="16.5" customHeight="1">
      <c r="B308" s="93">
        <v>0</v>
      </c>
      <c r="C308" s="23" t="s">
        <v>868</v>
      </c>
    </row>
    <row r="309" spans="2:20" ht="16.5" customHeight="1">
      <c r="B309" s="171" t="s">
        <v>798</v>
      </c>
      <c r="C309" s="577" t="s">
        <v>795</v>
      </c>
      <c r="D309" s="577"/>
      <c r="E309" s="577"/>
      <c r="F309" s="171" t="s">
        <v>830</v>
      </c>
      <c r="G309" s="171" t="s">
        <v>153</v>
      </c>
      <c r="H309" s="171" t="s">
        <v>782</v>
      </c>
      <c r="I309" s="171" t="s">
        <v>14</v>
      </c>
      <c r="J309" s="483" t="s">
        <v>822</v>
      </c>
      <c r="K309" s="485"/>
    </row>
    <row r="310" spans="2:20" ht="16.5" customHeight="1">
      <c r="B310" s="176" t="s">
        <v>185</v>
      </c>
      <c r="C310" s="576" t="s">
        <v>146</v>
      </c>
      <c r="D310" s="576"/>
      <c r="E310" s="576"/>
      <c r="F310" s="176" t="s">
        <v>811</v>
      </c>
      <c r="G310" s="176" t="s">
        <v>65</v>
      </c>
      <c r="H310" s="176" t="s">
        <v>146</v>
      </c>
      <c r="I310" s="176" t="s">
        <v>146</v>
      </c>
      <c r="J310" s="576"/>
      <c r="K310" s="576"/>
    </row>
    <row r="311" spans="2:20" ht="9.9499999999999993" customHeight="1"/>
    <row r="312" spans="2:20" ht="16.5" customHeight="1">
      <c r="B312" s="93">
        <v>0</v>
      </c>
      <c r="C312" s="23" t="s">
        <v>829</v>
      </c>
    </row>
    <row r="313" spans="2:20" ht="16.5" customHeight="1">
      <c r="B313" s="171" t="s">
        <v>798</v>
      </c>
      <c r="C313" s="577" t="s">
        <v>795</v>
      </c>
      <c r="D313" s="577"/>
      <c r="E313" s="577"/>
      <c r="F313" s="171" t="s">
        <v>830</v>
      </c>
      <c r="G313" s="171" t="s">
        <v>153</v>
      </c>
      <c r="H313" s="171" t="s">
        <v>782</v>
      </c>
      <c r="I313" s="171" t="s">
        <v>14</v>
      </c>
      <c r="J313" s="483" t="s">
        <v>822</v>
      </c>
      <c r="K313" s="485"/>
    </row>
    <row r="314" spans="2:20" ht="16.5" customHeight="1">
      <c r="B314" s="176" t="s">
        <v>269</v>
      </c>
      <c r="C314" s="277" t="s">
        <v>146</v>
      </c>
      <c r="D314" s="575"/>
      <c r="E314" s="278"/>
      <c r="F314" s="176" t="s">
        <v>811</v>
      </c>
      <c r="G314" s="176" t="s">
        <v>65</v>
      </c>
      <c r="H314" s="176" t="s">
        <v>146</v>
      </c>
      <c r="I314" s="176" t="s">
        <v>146</v>
      </c>
      <c r="J314" s="576"/>
      <c r="K314" s="576"/>
    </row>
    <row r="315" spans="2:20" ht="9.9499999999999993" customHeight="1"/>
    <row r="316" spans="2:20" ht="16.5" customHeight="1">
      <c r="B316" s="93">
        <v>0</v>
      </c>
      <c r="C316" s="23" t="s">
        <v>799</v>
      </c>
      <c r="E316" s="187"/>
      <c r="F316" s="67"/>
      <c r="G316" s="187"/>
      <c r="H316" s="67"/>
      <c r="I316" s="188"/>
      <c r="J316" s="97"/>
      <c r="K316" s="188"/>
    </row>
    <row r="317" spans="2:20" ht="16.5" customHeight="1">
      <c r="B317" s="172" t="s">
        <v>839</v>
      </c>
      <c r="C317" s="173" t="s">
        <v>78</v>
      </c>
      <c r="D317" s="173" t="s">
        <v>79</v>
      </c>
      <c r="E317" s="174" t="s">
        <v>841</v>
      </c>
      <c r="F317" s="184" t="s">
        <v>800</v>
      </c>
      <c r="G317" s="268" t="s">
        <v>782</v>
      </c>
      <c r="H317" s="269"/>
      <c r="I317" s="171" t="s">
        <v>14</v>
      </c>
      <c r="J317" s="483" t="s">
        <v>822</v>
      </c>
      <c r="K317" s="485"/>
      <c r="P317" s="238"/>
      <c r="Q317" s="238"/>
      <c r="R317" s="31"/>
      <c r="S317" s="31"/>
      <c r="T317" s="31"/>
    </row>
    <row r="318" spans="2:20" ht="16.5" customHeight="1">
      <c r="B318" s="179" t="s">
        <v>840</v>
      </c>
      <c r="C318" s="180" t="s">
        <v>146</v>
      </c>
      <c r="D318" s="182" t="s">
        <v>146</v>
      </c>
      <c r="E318" s="183" t="str">
        <f>IFERROR(C318-D318, "-")</f>
        <v>-</v>
      </c>
      <c r="F318" s="181" t="s">
        <v>801</v>
      </c>
      <c r="G318" s="564" t="s">
        <v>146</v>
      </c>
      <c r="H318" s="566"/>
      <c r="I318" s="176" t="s">
        <v>146</v>
      </c>
      <c r="J318" s="574"/>
      <c r="K318" s="574"/>
      <c r="P318" s="567"/>
      <c r="Q318" s="567"/>
      <c r="R318" s="186"/>
      <c r="S318" s="186"/>
      <c r="T318" s="186"/>
    </row>
    <row r="319" spans="2:20" ht="9.9499999999999993" customHeight="1"/>
    <row r="320" spans="2:20" ht="16.5" customHeight="1">
      <c r="B320" s="4" t="s">
        <v>790</v>
      </c>
      <c r="C320" s="4"/>
      <c r="D320" s="29"/>
      <c r="E320" s="29"/>
      <c r="F320" s="29"/>
      <c r="G320" s="29"/>
      <c r="H320" s="29"/>
      <c r="I320" s="29"/>
      <c r="J320" s="29"/>
      <c r="K320" s="29"/>
    </row>
    <row r="321" spans="2:11" ht="16.5" customHeight="1">
      <c r="B321" s="510" t="s">
        <v>251</v>
      </c>
      <c r="C321" s="500"/>
      <c r="D321" s="500"/>
      <c r="E321" s="500"/>
      <c r="F321" s="500"/>
      <c r="G321" s="500"/>
      <c r="H321" s="500"/>
      <c r="I321" s="500"/>
      <c r="J321" s="500"/>
      <c r="K321" s="501"/>
    </row>
    <row r="322" spans="2:11" ht="9.9499999999999993" customHeight="1"/>
    <row r="323" spans="2:11" ht="9.9499999999999993" customHeight="1" thickBot="1"/>
    <row r="324" spans="2:11" ht="42" customHeight="1" thickBot="1">
      <c r="B324" s="462" t="s">
        <v>824</v>
      </c>
      <c r="C324" s="463"/>
      <c r="D324" s="463"/>
      <c r="E324" s="463"/>
      <c r="F324" s="463"/>
      <c r="G324" s="463"/>
      <c r="H324" s="463"/>
      <c r="I324" s="463"/>
      <c r="J324" s="463"/>
      <c r="K324" s="464"/>
    </row>
    <row r="325" spans="2:11" ht="9.9499999999999993" customHeight="1"/>
    <row r="326" spans="2:11" ht="16.5" customHeight="1">
      <c r="B326" s="5" t="s">
        <v>740</v>
      </c>
      <c r="C326" s="560"/>
      <c r="D326" s="561"/>
      <c r="E326" s="561"/>
      <c r="F326" s="562"/>
      <c r="G326" s="5"/>
      <c r="H326" s="243"/>
      <c r="I326" s="244"/>
      <c r="J326" s="244"/>
      <c r="K326" s="245"/>
    </row>
    <row r="327" spans="2:11" ht="16.5" customHeight="1"/>
    <row r="328" spans="2:11" ht="16.5" customHeight="1">
      <c r="B328" s="5" t="s">
        <v>128</v>
      </c>
      <c r="C328" s="455" t="s">
        <v>122</v>
      </c>
      <c r="D328" s="455"/>
      <c r="E328" s="455" t="s">
        <v>121</v>
      </c>
      <c r="F328" s="455"/>
      <c r="G328" s="5" t="s">
        <v>123</v>
      </c>
      <c r="H328" s="5" t="s">
        <v>124</v>
      </c>
      <c r="I328" s="5" t="s">
        <v>125</v>
      </c>
      <c r="J328" s="5" t="s">
        <v>126</v>
      </c>
      <c r="K328" s="5" t="s">
        <v>127</v>
      </c>
    </row>
    <row r="329" spans="2:11" ht="16.5" customHeight="1">
      <c r="B329" s="59">
        <v>1</v>
      </c>
      <c r="C329" s="471"/>
      <c r="D329" s="471"/>
      <c r="E329" s="508"/>
      <c r="F329" s="509"/>
      <c r="G329" s="117"/>
      <c r="H329" s="117"/>
      <c r="I329" s="61"/>
      <c r="J329" s="62"/>
      <c r="K329" s="63"/>
    </row>
    <row r="330" spans="2:11" ht="9.9499999999999993" customHeight="1"/>
    <row r="331" spans="2:11" ht="16.5" customHeight="1">
      <c r="B331" s="483" t="s">
        <v>742</v>
      </c>
      <c r="C331" s="485"/>
      <c r="D331" s="483" t="s">
        <v>743</v>
      </c>
      <c r="E331" s="485"/>
      <c r="F331" s="170" t="s">
        <v>574</v>
      </c>
      <c r="G331" s="5" t="s">
        <v>744</v>
      </c>
      <c r="H331" s="5" t="s">
        <v>745</v>
      </c>
      <c r="I331" s="5" t="s">
        <v>812</v>
      </c>
      <c r="J331" s="5" t="s">
        <v>814</v>
      </c>
      <c r="K331" s="5" t="s">
        <v>746</v>
      </c>
    </row>
    <row r="332" spans="2:11" ht="16.5" customHeight="1">
      <c r="B332" s="246"/>
      <c r="C332" s="247"/>
      <c r="D332" s="246"/>
      <c r="E332" s="247"/>
      <c r="F332" s="169"/>
      <c r="G332" s="64"/>
      <c r="H332" s="65"/>
      <c r="I332" s="92"/>
      <c r="J332" s="17"/>
      <c r="K332" s="177"/>
    </row>
    <row r="333" spans="2:11" ht="16.5" customHeight="1">
      <c r="B333" s="246"/>
      <c r="C333" s="247"/>
      <c r="D333" s="246"/>
      <c r="E333" s="247"/>
      <c r="F333" s="169"/>
      <c r="G333" s="64"/>
      <c r="H333" s="65"/>
      <c r="I333" s="92"/>
      <c r="J333" s="17"/>
      <c r="K333" s="177"/>
    </row>
    <row r="334" spans="2:11" ht="9.9499999999999993" customHeight="1"/>
    <row r="335" spans="2:11" ht="16.5" customHeight="1">
      <c r="B335" s="480" t="s">
        <v>155</v>
      </c>
      <c r="C335" s="480"/>
      <c r="D335" s="480"/>
      <c r="E335" s="480"/>
      <c r="F335" s="480"/>
      <c r="G335" s="480"/>
      <c r="H335" s="480"/>
      <c r="I335" s="480"/>
      <c r="J335" s="480"/>
      <c r="K335" s="41" t="s">
        <v>156</v>
      </c>
    </row>
    <row r="336" spans="2:11" ht="32.1" customHeight="1">
      <c r="B336" s="481" t="s">
        <v>820</v>
      </c>
      <c r="C336" s="482"/>
      <c r="D336" s="482"/>
      <c r="E336" s="482"/>
      <c r="F336" s="482"/>
      <c r="G336" s="482"/>
      <c r="H336" s="482"/>
      <c r="I336" s="482"/>
      <c r="J336" s="482"/>
      <c r="K336" s="40" t="s">
        <v>160</v>
      </c>
    </row>
    <row r="337" spans="2:11" ht="9.9499999999999993" customHeight="1"/>
    <row r="338" spans="2:11" ht="16.5" customHeight="1">
      <c r="B338" s="93">
        <v>0</v>
      </c>
      <c r="C338" s="23" t="s">
        <v>872</v>
      </c>
    </row>
    <row r="339" spans="2:11" ht="16.5" customHeight="1">
      <c r="B339" s="125" t="s">
        <v>821</v>
      </c>
      <c r="C339" s="579" t="s">
        <v>802</v>
      </c>
      <c r="D339" s="580"/>
      <c r="E339" s="580"/>
      <c r="F339" s="581"/>
      <c r="G339" s="5" t="s">
        <v>153</v>
      </c>
      <c r="H339" s="5" t="s">
        <v>782</v>
      </c>
      <c r="I339" s="5" t="s">
        <v>791</v>
      </c>
      <c r="J339" s="483" t="s">
        <v>822</v>
      </c>
      <c r="K339" s="485"/>
    </row>
    <row r="340" spans="2:11" ht="16.5" customHeight="1">
      <c r="B340" s="178" t="s">
        <v>796</v>
      </c>
      <c r="C340" s="578" t="s">
        <v>114</v>
      </c>
      <c r="D340" s="578"/>
      <c r="E340" s="578"/>
      <c r="F340" s="578"/>
      <c r="G340" s="178" t="s">
        <v>65</v>
      </c>
      <c r="H340" s="178" t="s">
        <v>146</v>
      </c>
      <c r="I340" s="176" t="s">
        <v>146</v>
      </c>
      <c r="J340" s="578"/>
      <c r="K340" s="578"/>
    </row>
    <row r="341" spans="2:11" ht="16.5" customHeight="1">
      <c r="B341" s="178" t="s">
        <v>796</v>
      </c>
      <c r="C341" s="578" t="s">
        <v>115</v>
      </c>
      <c r="D341" s="578"/>
      <c r="E341" s="578"/>
      <c r="F341" s="578"/>
      <c r="G341" s="178" t="s">
        <v>65</v>
      </c>
      <c r="H341" s="178" t="s">
        <v>146</v>
      </c>
      <c r="I341" s="176" t="s">
        <v>146</v>
      </c>
      <c r="J341" s="578"/>
      <c r="K341" s="578"/>
    </row>
    <row r="342" spans="2:11" ht="16.5" customHeight="1">
      <c r="B342" s="178" t="s">
        <v>796</v>
      </c>
      <c r="C342" s="578" t="s">
        <v>116</v>
      </c>
      <c r="D342" s="578"/>
      <c r="E342" s="578"/>
      <c r="F342" s="578"/>
      <c r="G342" s="178" t="s">
        <v>65</v>
      </c>
      <c r="H342" s="178" t="s">
        <v>146</v>
      </c>
      <c r="I342" s="176" t="s">
        <v>146</v>
      </c>
      <c r="J342" s="578"/>
      <c r="K342" s="578"/>
    </row>
    <row r="343" spans="2:11" ht="9.9499999999999993" customHeight="1"/>
    <row r="344" spans="2:11" ht="16.5" customHeight="1">
      <c r="B344" s="93">
        <v>0</v>
      </c>
      <c r="C344" s="23" t="s">
        <v>873</v>
      </c>
    </row>
    <row r="345" spans="2:11" ht="16.5" customHeight="1">
      <c r="B345" s="125" t="s">
        <v>821</v>
      </c>
      <c r="C345" s="579" t="s">
        <v>802</v>
      </c>
      <c r="D345" s="580"/>
      <c r="E345" s="580"/>
      <c r="F345" s="581"/>
      <c r="G345" s="5" t="s">
        <v>153</v>
      </c>
      <c r="H345" s="5" t="s">
        <v>782</v>
      </c>
      <c r="I345" s="5" t="s">
        <v>791</v>
      </c>
      <c r="J345" s="483" t="s">
        <v>822</v>
      </c>
      <c r="K345" s="485"/>
    </row>
    <row r="346" spans="2:11" ht="16.5" customHeight="1">
      <c r="B346" s="178" t="s">
        <v>796</v>
      </c>
      <c r="C346" s="578" t="s">
        <v>114</v>
      </c>
      <c r="D346" s="578"/>
      <c r="E346" s="578"/>
      <c r="F346" s="578"/>
      <c r="G346" s="178" t="s">
        <v>65</v>
      </c>
      <c r="H346" s="178" t="s">
        <v>146</v>
      </c>
      <c r="I346" s="176" t="s">
        <v>146</v>
      </c>
      <c r="J346" s="578"/>
      <c r="K346" s="578"/>
    </row>
    <row r="347" spans="2:11" ht="16.5" customHeight="1">
      <c r="B347" s="178" t="s">
        <v>796</v>
      </c>
      <c r="C347" s="578" t="s">
        <v>115</v>
      </c>
      <c r="D347" s="578"/>
      <c r="E347" s="578"/>
      <c r="F347" s="578"/>
      <c r="G347" s="178" t="s">
        <v>65</v>
      </c>
      <c r="H347" s="178" t="s">
        <v>146</v>
      </c>
      <c r="I347" s="176" t="s">
        <v>146</v>
      </c>
      <c r="J347" s="578"/>
      <c r="K347" s="578"/>
    </row>
    <row r="348" spans="2:11" ht="16.5" customHeight="1">
      <c r="B348" s="178" t="s">
        <v>796</v>
      </c>
      <c r="C348" s="578" t="s">
        <v>116</v>
      </c>
      <c r="D348" s="578"/>
      <c r="E348" s="578"/>
      <c r="F348" s="578"/>
      <c r="G348" s="178" t="s">
        <v>65</v>
      </c>
      <c r="H348" s="178" t="s">
        <v>146</v>
      </c>
      <c r="I348" s="176" t="s">
        <v>146</v>
      </c>
      <c r="J348" s="578"/>
      <c r="K348" s="578"/>
    </row>
    <row r="349" spans="2:11" ht="9.9499999999999993" customHeight="1"/>
    <row r="350" spans="2:11" ht="16.5" customHeight="1">
      <c r="B350" s="4" t="s">
        <v>790</v>
      </c>
      <c r="C350" s="4"/>
      <c r="D350" s="29"/>
      <c r="E350" s="29"/>
      <c r="F350" s="29"/>
      <c r="G350" s="29"/>
      <c r="H350" s="29"/>
      <c r="I350" s="29"/>
      <c r="J350" s="29"/>
      <c r="K350" s="29"/>
    </row>
    <row r="351" spans="2:11" ht="16.5" customHeight="1">
      <c r="B351" s="510" t="s">
        <v>251</v>
      </c>
      <c r="C351" s="500"/>
      <c r="D351" s="500"/>
      <c r="E351" s="500"/>
      <c r="F351" s="500"/>
      <c r="G351" s="500"/>
      <c r="H351" s="500"/>
      <c r="I351" s="500"/>
      <c r="J351" s="500"/>
      <c r="K351" s="501"/>
    </row>
    <row r="352" spans="2:11" ht="9.9499999999999993" customHeight="1"/>
    <row r="353" spans="2:11" ht="9.9499999999999993" customHeight="1" thickBot="1"/>
    <row r="354" spans="2:11" ht="42" customHeight="1" thickBot="1">
      <c r="B354" s="462" t="s">
        <v>819</v>
      </c>
      <c r="C354" s="463"/>
      <c r="D354" s="463"/>
      <c r="E354" s="463"/>
      <c r="F354" s="463"/>
      <c r="G354" s="463"/>
      <c r="H354" s="463"/>
      <c r="I354" s="463"/>
      <c r="J354" s="463"/>
      <c r="K354" s="464"/>
    </row>
    <row r="355" spans="2:11" ht="9.9499999999999993" customHeight="1"/>
    <row r="356" spans="2:11" ht="16.5" customHeight="1">
      <c r="B356" s="5" t="s">
        <v>740</v>
      </c>
      <c r="C356" s="560"/>
      <c r="D356" s="561"/>
      <c r="E356" s="561"/>
      <c r="F356" s="562"/>
      <c r="G356" s="5"/>
      <c r="H356" s="243"/>
      <c r="I356" s="244"/>
      <c r="J356" s="244"/>
      <c r="K356" s="245"/>
    </row>
    <row r="357" spans="2:11" ht="9.9499999999999993" customHeight="1"/>
    <row r="358" spans="2:11" ht="16.5" customHeight="1">
      <c r="B358" s="5" t="s">
        <v>128</v>
      </c>
      <c r="C358" s="455" t="s">
        <v>823</v>
      </c>
      <c r="D358" s="455"/>
      <c r="E358" s="455" t="s">
        <v>121</v>
      </c>
      <c r="F358" s="455"/>
      <c r="G358" s="5" t="s">
        <v>123</v>
      </c>
      <c r="H358" s="5" t="s">
        <v>124</v>
      </c>
      <c r="I358" s="5" t="s">
        <v>125</v>
      </c>
      <c r="J358" s="5" t="s">
        <v>126</v>
      </c>
      <c r="K358" s="5" t="s">
        <v>127</v>
      </c>
    </row>
    <row r="359" spans="2:11" ht="16.5" customHeight="1">
      <c r="B359" s="59">
        <v>1</v>
      </c>
      <c r="C359" s="471"/>
      <c r="D359" s="471"/>
      <c r="E359" s="508"/>
      <c r="F359" s="509"/>
      <c r="G359" s="117"/>
      <c r="H359" s="117"/>
      <c r="I359" s="61"/>
      <c r="J359" s="62"/>
      <c r="K359" s="63"/>
    </row>
    <row r="360" spans="2:11" ht="9.9499999999999993" customHeight="1"/>
    <row r="361" spans="2:11" ht="16.5" customHeight="1">
      <c r="B361" s="483" t="s">
        <v>742</v>
      </c>
      <c r="C361" s="485"/>
      <c r="D361" s="483" t="s">
        <v>743</v>
      </c>
      <c r="E361" s="485"/>
      <c r="F361" s="170" t="s">
        <v>574</v>
      </c>
      <c r="G361" s="5" t="s">
        <v>744</v>
      </c>
      <c r="H361" s="5" t="s">
        <v>745</v>
      </c>
      <c r="I361" s="5" t="s">
        <v>812</v>
      </c>
      <c r="J361" s="5" t="s">
        <v>814</v>
      </c>
      <c r="K361" s="5" t="s">
        <v>746</v>
      </c>
    </row>
    <row r="362" spans="2:11" ht="16.5" customHeight="1">
      <c r="B362" s="246"/>
      <c r="C362" s="247"/>
      <c r="D362" s="246"/>
      <c r="E362" s="247"/>
      <c r="F362" s="169"/>
      <c r="G362" s="64"/>
      <c r="H362" s="92"/>
      <c r="I362" s="92"/>
      <c r="J362" s="17"/>
      <c r="K362" s="177">
        <v>0</v>
      </c>
    </row>
    <row r="363" spans="2:11" ht="16.5" customHeight="1">
      <c r="B363" s="246"/>
      <c r="C363" s="247"/>
      <c r="D363" s="246"/>
      <c r="E363" s="247"/>
      <c r="F363" s="169"/>
      <c r="G363" s="64"/>
      <c r="H363" s="92"/>
      <c r="I363" s="92"/>
      <c r="J363" s="17"/>
      <c r="K363" s="177"/>
    </row>
    <row r="364" spans="2:11" ht="9.9499999999999993" customHeight="1"/>
    <row r="365" spans="2:11" ht="16.5" customHeight="1">
      <c r="B365" s="480" t="s">
        <v>155</v>
      </c>
      <c r="C365" s="480"/>
      <c r="D365" s="480"/>
      <c r="E365" s="480"/>
      <c r="F365" s="480"/>
      <c r="G365" s="480"/>
      <c r="H365" s="480"/>
      <c r="I365" s="480"/>
      <c r="J365" s="480"/>
      <c r="K365" s="41" t="s">
        <v>156</v>
      </c>
    </row>
    <row r="366" spans="2:11" ht="16.5" customHeight="1">
      <c r="B366" s="568" t="s">
        <v>816</v>
      </c>
      <c r="C366" s="569"/>
      <c r="D366" s="569"/>
      <c r="E366" s="569"/>
      <c r="F366" s="569"/>
      <c r="G366" s="569"/>
      <c r="H366" s="569"/>
      <c r="I366" s="569"/>
      <c r="J366" s="569"/>
      <c r="K366" s="118" t="s">
        <v>375</v>
      </c>
    </row>
    <row r="367" spans="2:11" ht="16.5" customHeight="1">
      <c r="B367" s="570" t="s">
        <v>817</v>
      </c>
      <c r="C367" s="571"/>
      <c r="D367" s="571"/>
      <c r="E367" s="571"/>
      <c r="F367" s="571"/>
      <c r="G367" s="571"/>
      <c r="H367" s="571"/>
      <c r="I367" s="571"/>
      <c r="J367" s="571"/>
      <c r="K367" s="119" t="s">
        <v>329</v>
      </c>
    </row>
    <row r="368" spans="2:11" ht="16.5" customHeight="1">
      <c r="B368" s="572" t="s">
        <v>818</v>
      </c>
      <c r="C368" s="573"/>
      <c r="D368" s="573"/>
      <c r="E368" s="573"/>
      <c r="F368" s="573"/>
      <c r="G368" s="573"/>
      <c r="H368" s="573"/>
      <c r="I368" s="573"/>
      <c r="J368" s="573"/>
      <c r="K368" s="120" t="s">
        <v>329</v>
      </c>
    </row>
    <row r="369" spans="2:11" ht="9.9499999999999993" customHeight="1"/>
    <row r="370" spans="2:11" ht="16.5" customHeight="1">
      <c r="B370" s="93">
        <v>0</v>
      </c>
      <c r="C370" s="23" t="s">
        <v>874</v>
      </c>
    </row>
    <row r="371" spans="2:11" ht="16.5" customHeight="1">
      <c r="B371" s="5" t="s">
        <v>821</v>
      </c>
      <c r="C371" s="455" t="s">
        <v>803</v>
      </c>
      <c r="D371" s="455"/>
      <c r="E371" s="455"/>
      <c r="F371" s="5" t="s">
        <v>804</v>
      </c>
      <c r="G371" s="5" t="s">
        <v>153</v>
      </c>
      <c r="H371" s="5" t="s">
        <v>782</v>
      </c>
      <c r="I371" s="5" t="s">
        <v>14</v>
      </c>
      <c r="J371" s="483" t="s">
        <v>822</v>
      </c>
      <c r="K371" s="485"/>
    </row>
    <row r="372" spans="2:11" ht="16.5" customHeight="1">
      <c r="B372" s="178" t="s">
        <v>95</v>
      </c>
      <c r="C372" s="582" t="s">
        <v>254</v>
      </c>
      <c r="D372" s="582"/>
      <c r="E372" s="582"/>
      <c r="F372" s="178">
        <v>0.5</v>
      </c>
      <c r="G372" s="178" t="s">
        <v>64</v>
      </c>
      <c r="H372" s="178" t="s">
        <v>146</v>
      </c>
      <c r="I372" s="176" t="s">
        <v>146</v>
      </c>
      <c r="J372" s="578"/>
      <c r="K372" s="578"/>
    </row>
    <row r="373" spans="2:11" ht="16.5" customHeight="1">
      <c r="B373" s="178" t="s">
        <v>95</v>
      </c>
      <c r="C373" s="582" t="s">
        <v>253</v>
      </c>
      <c r="D373" s="582"/>
      <c r="E373" s="582"/>
      <c r="F373" s="178">
        <v>25</v>
      </c>
      <c r="G373" s="178" t="s">
        <v>104</v>
      </c>
      <c r="H373" s="178" t="s">
        <v>146</v>
      </c>
      <c r="I373" s="176" t="s">
        <v>146</v>
      </c>
      <c r="J373" s="578"/>
      <c r="K373" s="578"/>
    </row>
    <row r="374" spans="2:11" ht="16.5" customHeight="1">
      <c r="B374" s="178" t="s">
        <v>95</v>
      </c>
      <c r="C374" s="582" t="s">
        <v>254</v>
      </c>
      <c r="D374" s="582"/>
      <c r="E374" s="582"/>
      <c r="F374" s="178">
        <v>250</v>
      </c>
      <c r="G374" s="178" t="s">
        <v>104</v>
      </c>
      <c r="H374" s="178" t="s">
        <v>146</v>
      </c>
      <c r="I374" s="176" t="s">
        <v>146</v>
      </c>
      <c r="J374" s="578"/>
      <c r="K374" s="578"/>
    </row>
    <row r="375" spans="2:11" ht="9.9499999999999993" customHeight="1"/>
    <row r="376" spans="2:11" ht="16.5" customHeight="1">
      <c r="B376" s="93">
        <v>0</v>
      </c>
      <c r="C376" s="23" t="s">
        <v>875</v>
      </c>
    </row>
    <row r="377" spans="2:11" ht="16.5" customHeight="1">
      <c r="B377" s="5" t="s">
        <v>821</v>
      </c>
      <c r="C377" s="455" t="s">
        <v>803</v>
      </c>
      <c r="D377" s="455"/>
      <c r="E377" s="455"/>
      <c r="F377" s="5" t="s">
        <v>804</v>
      </c>
      <c r="G377" s="5" t="s">
        <v>153</v>
      </c>
      <c r="H377" s="5" t="s">
        <v>782</v>
      </c>
      <c r="I377" s="5" t="s">
        <v>14</v>
      </c>
      <c r="J377" s="483" t="s">
        <v>822</v>
      </c>
      <c r="K377" s="485"/>
    </row>
    <row r="378" spans="2:11" ht="16.5" customHeight="1">
      <c r="B378" s="178" t="s">
        <v>95</v>
      </c>
      <c r="C378" s="582" t="s">
        <v>254</v>
      </c>
      <c r="D378" s="582"/>
      <c r="E378" s="582"/>
      <c r="F378" s="178">
        <v>0.5</v>
      </c>
      <c r="G378" s="178" t="s">
        <v>64</v>
      </c>
      <c r="H378" s="178" t="s">
        <v>146</v>
      </c>
      <c r="I378" s="176" t="s">
        <v>146</v>
      </c>
      <c r="J378" s="578"/>
      <c r="K378" s="578"/>
    </row>
    <row r="379" spans="2:11" ht="16.5" customHeight="1">
      <c r="B379" s="178" t="s">
        <v>95</v>
      </c>
      <c r="C379" s="582" t="s">
        <v>253</v>
      </c>
      <c r="D379" s="582"/>
      <c r="E379" s="582"/>
      <c r="F379" s="178">
        <v>30</v>
      </c>
      <c r="G379" s="178" t="s">
        <v>104</v>
      </c>
      <c r="H379" s="178" t="s">
        <v>146</v>
      </c>
      <c r="I379" s="176" t="s">
        <v>146</v>
      </c>
      <c r="J379" s="578"/>
      <c r="K379" s="578"/>
    </row>
    <row r="380" spans="2:11" ht="16.5" customHeight="1">
      <c r="B380" s="178" t="s">
        <v>95</v>
      </c>
      <c r="C380" s="582" t="s">
        <v>254</v>
      </c>
      <c r="D380" s="582"/>
      <c r="E380" s="582"/>
      <c r="F380" s="178">
        <v>300</v>
      </c>
      <c r="G380" s="178" t="s">
        <v>104</v>
      </c>
      <c r="H380" s="178" t="s">
        <v>146</v>
      </c>
      <c r="I380" s="176" t="s">
        <v>146</v>
      </c>
      <c r="J380" s="578"/>
      <c r="K380" s="578"/>
    </row>
    <row r="381" spans="2:11" ht="9.75" customHeight="1"/>
    <row r="382" spans="2:11" ht="16.5" customHeight="1">
      <c r="B382" s="4" t="s">
        <v>790</v>
      </c>
      <c r="C382" s="4"/>
      <c r="D382" s="29"/>
      <c r="E382" s="29"/>
      <c r="F382" s="29"/>
      <c r="G382" s="29"/>
      <c r="H382" s="29"/>
      <c r="I382" s="29"/>
      <c r="J382" s="29"/>
      <c r="K382" s="29"/>
    </row>
    <row r="383" spans="2:11" ht="16.5" customHeight="1">
      <c r="B383" s="499" t="s">
        <v>251</v>
      </c>
      <c r="C383" s="500"/>
      <c r="D383" s="500"/>
      <c r="E383" s="500"/>
      <c r="F383" s="500"/>
      <c r="G383" s="500"/>
      <c r="H383" s="500"/>
      <c r="I383" s="500"/>
      <c r="J383" s="500"/>
      <c r="K383" s="501"/>
    </row>
    <row r="384" spans="2:11" ht="9.9499999999999993" customHeight="1"/>
  </sheetData>
  <sheetProtection selectLockedCells="1"/>
  <mergeCells count="425">
    <mergeCell ref="B333:C333"/>
    <mergeCell ref="D333:E333"/>
    <mergeCell ref="B335:J335"/>
    <mergeCell ref="B336:J336"/>
    <mergeCell ref="C328:D328"/>
    <mergeCell ref="E328:F328"/>
    <mergeCell ref="C329:D329"/>
    <mergeCell ref="E329:F329"/>
    <mergeCell ref="B331:C331"/>
    <mergeCell ref="D331:E331"/>
    <mergeCell ref="B363:C363"/>
    <mergeCell ref="D363:E363"/>
    <mergeCell ref="B262:C262"/>
    <mergeCell ref="D262:E262"/>
    <mergeCell ref="C356:F356"/>
    <mergeCell ref="C342:F342"/>
    <mergeCell ref="C195:D195"/>
    <mergeCell ref="E195:F195"/>
    <mergeCell ref="B197:C197"/>
    <mergeCell ref="D197:E197"/>
    <mergeCell ref="B198:C198"/>
    <mergeCell ref="D198:E198"/>
    <mergeCell ref="B361:C361"/>
    <mergeCell ref="D361:E361"/>
    <mergeCell ref="B362:C362"/>
    <mergeCell ref="D362:E362"/>
    <mergeCell ref="B321:K321"/>
    <mergeCell ref="B324:K324"/>
    <mergeCell ref="C326:F326"/>
    <mergeCell ref="H326:K326"/>
    <mergeCell ref="C314:E314"/>
    <mergeCell ref="J314:K314"/>
    <mergeCell ref="B332:C332"/>
    <mergeCell ref="D332:E332"/>
    <mergeCell ref="C380:E380"/>
    <mergeCell ref="J380:K380"/>
    <mergeCell ref="B383:K383"/>
    <mergeCell ref="B84:C84"/>
    <mergeCell ref="D84:E84"/>
    <mergeCell ref="C377:E377"/>
    <mergeCell ref="J377:K377"/>
    <mergeCell ref="C378:E378"/>
    <mergeCell ref="J378:K378"/>
    <mergeCell ref="C379:E379"/>
    <mergeCell ref="J379:K379"/>
    <mergeCell ref="C372:E372"/>
    <mergeCell ref="J372:K372"/>
    <mergeCell ref="C373:E373"/>
    <mergeCell ref="J373:K373"/>
    <mergeCell ref="C374:E374"/>
    <mergeCell ref="J374:K374"/>
    <mergeCell ref="B365:J365"/>
    <mergeCell ref="B366:J366"/>
    <mergeCell ref="B367:J367"/>
    <mergeCell ref="B368:J368"/>
    <mergeCell ref="C371:E371"/>
    <mergeCell ref="J371:K371"/>
    <mergeCell ref="B187:K187"/>
    <mergeCell ref="H356:K356"/>
    <mergeCell ref="C358:D358"/>
    <mergeCell ref="E358:F358"/>
    <mergeCell ref="C359:D359"/>
    <mergeCell ref="E359:F359"/>
    <mergeCell ref="C347:F347"/>
    <mergeCell ref="J347:K347"/>
    <mergeCell ref="C348:F348"/>
    <mergeCell ref="J348:K348"/>
    <mergeCell ref="B351:K351"/>
    <mergeCell ref="B354:K354"/>
    <mergeCell ref="J342:K342"/>
    <mergeCell ref="C345:F345"/>
    <mergeCell ref="J345:K345"/>
    <mergeCell ref="C346:F346"/>
    <mergeCell ref="J346:K346"/>
    <mergeCell ref="C339:F339"/>
    <mergeCell ref="J339:K339"/>
    <mergeCell ref="C340:F340"/>
    <mergeCell ref="J340:K340"/>
    <mergeCell ref="C341:F341"/>
    <mergeCell ref="J341:K341"/>
    <mergeCell ref="G317:H317"/>
    <mergeCell ref="J317:K317"/>
    <mergeCell ref="P317:Q317"/>
    <mergeCell ref="G318:H318"/>
    <mergeCell ref="J318:K318"/>
    <mergeCell ref="P318:Q318"/>
    <mergeCell ref="C309:E309"/>
    <mergeCell ref="J309:K309"/>
    <mergeCell ref="C310:E310"/>
    <mergeCell ref="J310:K310"/>
    <mergeCell ref="C313:E313"/>
    <mergeCell ref="J313:K313"/>
    <mergeCell ref="B301:J301"/>
    <mergeCell ref="B302:J302"/>
    <mergeCell ref="C305:E305"/>
    <mergeCell ref="J305:K305"/>
    <mergeCell ref="C306:E306"/>
    <mergeCell ref="J306:K306"/>
    <mergeCell ref="B296:C296"/>
    <mergeCell ref="D296:E296"/>
    <mergeCell ref="B297:C297"/>
    <mergeCell ref="D297:E297"/>
    <mergeCell ref="B299:J299"/>
    <mergeCell ref="B300:J300"/>
    <mergeCell ref="C292:D292"/>
    <mergeCell ref="E292:F292"/>
    <mergeCell ref="C293:D293"/>
    <mergeCell ref="E293:F293"/>
    <mergeCell ref="B295:C295"/>
    <mergeCell ref="D295:E295"/>
    <mergeCell ref="C282:E282"/>
    <mergeCell ref="J282:K282"/>
    <mergeCell ref="B285:K285"/>
    <mergeCell ref="B288:K288"/>
    <mergeCell ref="C290:F290"/>
    <mergeCell ref="H290:K290"/>
    <mergeCell ref="C277:E277"/>
    <mergeCell ref="J277:K277"/>
    <mergeCell ref="C278:E278"/>
    <mergeCell ref="J278:K278"/>
    <mergeCell ref="C281:E281"/>
    <mergeCell ref="J281:K281"/>
    <mergeCell ref="C272:E272"/>
    <mergeCell ref="J272:K272"/>
    <mergeCell ref="C273:E273"/>
    <mergeCell ref="J273:K273"/>
    <mergeCell ref="C274:E274"/>
    <mergeCell ref="J274:K274"/>
    <mergeCell ref="B264:J264"/>
    <mergeCell ref="B265:J265"/>
    <mergeCell ref="B266:J266"/>
    <mergeCell ref="B267:J267"/>
    <mergeCell ref="B268:J268"/>
    <mergeCell ref="C271:E271"/>
    <mergeCell ref="J271:K271"/>
    <mergeCell ref="B260:C260"/>
    <mergeCell ref="D260:E260"/>
    <mergeCell ref="B261:C261"/>
    <mergeCell ref="D261:E261"/>
    <mergeCell ref="C255:F255"/>
    <mergeCell ref="H255:K255"/>
    <mergeCell ref="C257:D257"/>
    <mergeCell ref="E257:F257"/>
    <mergeCell ref="C258:D258"/>
    <mergeCell ref="E258:F258"/>
    <mergeCell ref="C246:E246"/>
    <mergeCell ref="J246:K246"/>
    <mergeCell ref="C247:E247"/>
    <mergeCell ref="J247:K247"/>
    <mergeCell ref="B250:K250"/>
    <mergeCell ref="B253:K253"/>
    <mergeCell ref="C239:E239"/>
    <mergeCell ref="J239:K239"/>
    <mergeCell ref="C242:E242"/>
    <mergeCell ref="J242:K242"/>
    <mergeCell ref="C243:E243"/>
    <mergeCell ref="J243:K243"/>
    <mergeCell ref="B232:J232"/>
    <mergeCell ref="B233:J233"/>
    <mergeCell ref="B234:J234"/>
    <mergeCell ref="B235:J235"/>
    <mergeCell ref="C238:E238"/>
    <mergeCell ref="J238:K238"/>
    <mergeCell ref="P210:Q210"/>
    <mergeCell ref="C211:E211"/>
    <mergeCell ref="J211:K211"/>
    <mergeCell ref="B228:C228"/>
    <mergeCell ref="D228:E228"/>
    <mergeCell ref="B229:C229"/>
    <mergeCell ref="D229:E229"/>
    <mergeCell ref="B230:C230"/>
    <mergeCell ref="D230:E230"/>
    <mergeCell ref="C223:F223"/>
    <mergeCell ref="H223:K223"/>
    <mergeCell ref="C225:D225"/>
    <mergeCell ref="E225:F225"/>
    <mergeCell ref="C226:D226"/>
    <mergeCell ref="E226:F226"/>
    <mergeCell ref="G214:H214"/>
    <mergeCell ref="J214:K214"/>
    <mergeCell ref="G215:H215"/>
    <mergeCell ref="J215:K215"/>
    <mergeCell ref="B218:K218"/>
    <mergeCell ref="B221:K221"/>
    <mergeCell ref="C210:E210"/>
    <mergeCell ref="J210:K210"/>
    <mergeCell ref="C207:E207"/>
    <mergeCell ref="J207:K207"/>
    <mergeCell ref="C208:E208"/>
    <mergeCell ref="J208:K208"/>
    <mergeCell ref="P208:Q208"/>
    <mergeCell ref="C209:E209"/>
    <mergeCell ref="J209:K209"/>
    <mergeCell ref="P209:Q209"/>
    <mergeCell ref="B201:J201"/>
    <mergeCell ref="B202:J202"/>
    <mergeCell ref="B203:J203"/>
    <mergeCell ref="B204:J204"/>
    <mergeCell ref="C181:E181"/>
    <mergeCell ref="J181:K181"/>
    <mergeCell ref="C182:E182"/>
    <mergeCell ref="J182:K182"/>
    <mergeCell ref="B199:C199"/>
    <mergeCell ref="D199:E199"/>
    <mergeCell ref="B190:K190"/>
    <mergeCell ref="C192:F192"/>
    <mergeCell ref="H192:K192"/>
    <mergeCell ref="C194:D194"/>
    <mergeCell ref="E194:F194"/>
    <mergeCell ref="C183:E183"/>
    <mergeCell ref="J183:K183"/>
    <mergeCell ref="C184:E184"/>
    <mergeCell ref="J184:K184"/>
    <mergeCell ref="B173:C173"/>
    <mergeCell ref="D173:E173"/>
    <mergeCell ref="B174:C174"/>
    <mergeCell ref="D174:E174"/>
    <mergeCell ref="B176:J176"/>
    <mergeCell ref="B177:J177"/>
    <mergeCell ref="C180:E180"/>
    <mergeCell ref="C169:D169"/>
    <mergeCell ref="E169:F169"/>
    <mergeCell ref="C170:D170"/>
    <mergeCell ref="E170:F170"/>
    <mergeCell ref="B172:C172"/>
    <mergeCell ref="D172:E172"/>
    <mergeCell ref="J180:K180"/>
    <mergeCell ref="B161:C161"/>
    <mergeCell ref="C162:K162"/>
    <mergeCell ref="B165:K165"/>
    <mergeCell ref="C167:F167"/>
    <mergeCell ref="H167:K167"/>
    <mergeCell ref="C155:D155"/>
    <mergeCell ref="E155:F155"/>
    <mergeCell ref="B157:C157"/>
    <mergeCell ref="D157:E157"/>
    <mergeCell ref="B158:C158"/>
    <mergeCell ref="D158:E158"/>
    <mergeCell ref="B159:C159"/>
    <mergeCell ref="D159:E159"/>
    <mergeCell ref="B146:C146"/>
    <mergeCell ref="C147:K147"/>
    <mergeCell ref="B150:K150"/>
    <mergeCell ref="C152:F152"/>
    <mergeCell ref="H152:K152"/>
    <mergeCell ref="C154:D154"/>
    <mergeCell ref="E154:F154"/>
    <mergeCell ref="B142:C142"/>
    <mergeCell ref="D142:E142"/>
    <mergeCell ref="B143:C143"/>
    <mergeCell ref="D143:E143"/>
    <mergeCell ref="B144:C144"/>
    <mergeCell ref="D144:E144"/>
    <mergeCell ref="B135:K135"/>
    <mergeCell ref="C137:F137"/>
    <mergeCell ref="H137:K137"/>
    <mergeCell ref="C139:D139"/>
    <mergeCell ref="E139:F139"/>
    <mergeCell ref="C140:D140"/>
    <mergeCell ref="E140:F140"/>
    <mergeCell ref="B128:C128"/>
    <mergeCell ref="D128:E128"/>
    <mergeCell ref="B129:C129"/>
    <mergeCell ref="D129:E129"/>
    <mergeCell ref="B131:C131"/>
    <mergeCell ref="C132:K132"/>
    <mergeCell ref="C124:D124"/>
    <mergeCell ref="E124:F124"/>
    <mergeCell ref="C125:D125"/>
    <mergeCell ref="E125:F125"/>
    <mergeCell ref="B127:C127"/>
    <mergeCell ref="D127:E127"/>
    <mergeCell ref="B114:C114"/>
    <mergeCell ref="D114:E114"/>
    <mergeCell ref="B116:C116"/>
    <mergeCell ref="C117:K117"/>
    <mergeCell ref="B120:K120"/>
    <mergeCell ref="C122:F122"/>
    <mergeCell ref="H122:K122"/>
    <mergeCell ref="C110:D110"/>
    <mergeCell ref="E110:F110"/>
    <mergeCell ref="B112:C112"/>
    <mergeCell ref="D112:E112"/>
    <mergeCell ref="B113:C113"/>
    <mergeCell ref="D113:E113"/>
    <mergeCell ref="B101:C101"/>
    <mergeCell ref="C102:K102"/>
    <mergeCell ref="B105:K105"/>
    <mergeCell ref="C107:F107"/>
    <mergeCell ref="H107:K107"/>
    <mergeCell ref="C109:D109"/>
    <mergeCell ref="E109:F109"/>
    <mergeCell ref="B97:C97"/>
    <mergeCell ref="D97:E97"/>
    <mergeCell ref="B98:C98"/>
    <mergeCell ref="D98:E98"/>
    <mergeCell ref="B99:C99"/>
    <mergeCell ref="D99:E99"/>
    <mergeCell ref="B90:K90"/>
    <mergeCell ref="C92:F92"/>
    <mergeCell ref="H92:K92"/>
    <mergeCell ref="C94:D94"/>
    <mergeCell ref="E94:F94"/>
    <mergeCell ref="C95:D95"/>
    <mergeCell ref="E95:F95"/>
    <mergeCell ref="B83:C83"/>
    <mergeCell ref="D83:E83"/>
    <mergeCell ref="B86:C86"/>
    <mergeCell ref="C87:K87"/>
    <mergeCell ref="C79:D79"/>
    <mergeCell ref="E79:F79"/>
    <mergeCell ref="C80:D80"/>
    <mergeCell ref="E80:F80"/>
    <mergeCell ref="B82:C82"/>
    <mergeCell ref="D82:E82"/>
    <mergeCell ref="C71:D71"/>
    <mergeCell ref="E71:F71"/>
    <mergeCell ref="G71:H71"/>
    <mergeCell ref="B72:K72"/>
    <mergeCell ref="B75:K75"/>
    <mergeCell ref="C77:F77"/>
    <mergeCell ref="H77:K77"/>
    <mergeCell ref="C69:D69"/>
    <mergeCell ref="E69:F69"/>
    <mergeCell ref="G69:H69"/>
    <mergeCell ref="C70:D70"/>
    <mergeCell ref="E70:F70"/>
    <mergeCell ref="G70:H70"/>
    <mergeCell ref="B66:C66"/>
    <mergeCell ref="D66:E66"/>
    <mergeCell ref="F66:G66"/>
    <mergeCell ref="H66:I66"/>
    <mergeCell ref="B67:K67"/>
    <mergeCell ref="B68:K68"/>
    <mergeCell ref="B63:K63"/>
    <mergeCell ref="B64:E64"/>
    <mergeCell ref="F64:I64"/>
    <mergeCell ref="J64:K64"/>
    <mergeCell ref="B65:C65"/>
    <mergeCell ref="D65:E65"/>
    <mergeCell ref="F65:G65"/>
    <mergeCell ref="H65:I65"/>
    <mergeCell ref="B60:C60"/>
    <mergeCell ref="D60:E60"/>
    <mergeCell ref="F60:G60"/>
    <mergeCell ref="H60:I60"/>
    <mergeCell ref="J60:K60"/>
    <mergeCell ref="B61:C61"/>
    <mergeCell ref="D61:E61"/>
    <mergeCell ref="F61:G61"/>
    <mergeCell ref="H61:I61"/>
    <mergeCell ref="J61:K61"/>
    <mergeCell ref="B59:C59"/>
    <mergeCell ref="D59:E59"/>
    <mergeCell ref="F59:G59"/>
    <mergeCell ref="H59:I59"/>
    <mergeCell ref="J59:K59"/>
    <mergeCell ref="B46:K46"/>
    <mergeCell ref="B47:K47"/>
    <mergeCell ref="B50:K50"/>
    <mergeCell ref="B53:K53"/>
    <mergeCell ref="C54:D54"/>
    <mergeCell ref="E54:K54"/>
    <mergeCell ref="B42:E43"/>
    <mergeCell ref="B44:E44"/>
    <mergeCell ref="G44:K44"/>
    <mergeCell ref="B45:E45"/>
    <mergeCell ref="G45:K45"/>
    <mergeCell ref="B40:E40"/>
    <mergeCell ref="B41:E41"/>
    <mergeCell ref="B56:K56"/>
    <mergeCell ref="B58:K58"/>
    <mergeCell ref="J40:K40"/>
    <mergeCell ref="G40:H40"/>
    <mergeCell ref="B37:E37"/>
    <mergeCell ref="F37:K37"/>
    <mergeCell ref="B38:E38"/>
    <mergeCell ref="F38:K38"/>
    <mergeCell ref="B39:E39"/>
    <mergeCell ref="B29:K29"/>
    <mergeCell ref="B30:K30"/>
    <mergeCell ref="B32:K32"/>
    <mergeCell ref="B35:K35"/>
    <mergeCell ref="B36:E36"/>
    <mergeCell ref="G36:H36"/>
    <mergeCell ref="J36:K36"/>
    <mergeCell ref="H23:J23"/>
    <mergeCell ref="C24:G24"/>
    <mergeCell ref="H24:J24"/>
    <mergeCell ref="C25:G25"/>
    <mergeCell ref="H25:J25"/>
    <mergeCell ref="C26:K26"/>
    <mergeCell ref="B19:B25"/>
    <mergeCell ref="C19:G19"/>
    <mergeCell ref="H19:J19"/>
    <mergeCell ref="C20:G20"/>
    <mergeCell ref="H20:J20"/>
    <mergeCell ref="C21:G21"/>
    <mergeCell ref="H21:J21"/>
    <mergeCell ref="C22:G22"/>
    <mergeCell ref="H22:J22"/>
    <mergeCell ref="C23:G23"/>
    <mergeCell ref="B13:B18"/>
    <mergeCell ref="C13:G13"/>
    <mergeCell ref="H13:J13"/>
    <mergeCell ref="C14:G14"/>
    <mergeCell ref="H14:J14"/>
    <mergeCell ref="C15:G15"/>
    <mergeCell ref="H15:J15"/>
    <mergeCell ref="A1:L3"/>
    <mergeCell ref="C5:D5"/>
    <mergeCell ref="I5:J5"/>
    <mergeCell ref="C8:D8"/>
    <mergeCell ref="F8:G8"/>
    <mergeCell ref="C9:G9"/>
    <mergeCell ref="I9:J9"/>
    <mergeCell ref="C16:G16"/>
    <mergeCell ref="H16:J16"/>
    <mergeCell ref="C17:G17"/>
    <mergeCell ref="H17:J17"/>
    <mergeCell ref="C18:G18"/>
    <mergeCell ref="H18:J18"/>
    <mergeCell ref="C12:G12"/>
    <mergeCell ref="H12:J12"/>
    <mergeCell ref="C11:G11"/>
  </mergeCells>
  <phoneticPr fontId="3" type="noConversion"/>
  <dataValidations count="41">
    <dataValidation type="list" allowBlank="1" showInputMessage="1" showErrorMessage="1" sqref="B239 B272:B274" xr:uid="{BE1E2F00-9E52-49B0-998A-BBFCCB16B229}">
      <formula1>"AC"</formula1>
    </dataValidation>
    <dataValidation type="list" allowBlank="1" showInputMessage="1" showErrorMessage="1" sqref="F66:G66" xr:uid="{861820E3-0F80-44F8-A8DC-B9942176F58D}">
      <formula1>OFFSET($B$63, 1, 0, ROWS(Total_Config)-1)</formula1>
    </dataValidation>
    <dataValidation type="list" allowBlank="1" showInputMessage="1" sqref="K66" xr:uid="{5B8161A8-3039-4E52-B8B0-BD9D84F14F8C}">
      <formula1>"차폐, 비차폐"</formula1>
    </dataValidation>
    <dataValidation type="list" allowBlank="1" showInputMessage="1" sqref="K13:K25" xr:uid="{A64BC8AF-DE73-47ED-BD93-7595D4E547A1}">
      <formula1>"(Note 1), (Note 2), (Note 3), (Note 4), (Note 5), (Note 6), (Note 7), (Note 8), (Note 9), (Note 10), "</formula1>
    </dataValidation>
    <dataValidation type="list" allowBlank="1" showInputMessage="1" showErrorMessage="1" sqref="B314 B247 B282" xr:uid="{88F4B5DF-ADC0-4708-8416-A055EAE61E88}">
      <formula1>"SIGNAL"</formula1>
    </dataValidation>
    <dataValidation type="list" allowBlank="1" showInputMessage="1" showErrorMessage="1" sqref="B310 B243 B278" xr:uid="{FED47DE9-C45E-41B4-AFA2-1C39D18EA11F}">
      <formula1>"DC"</formula1>
    </dataValidation>
    <dataValidation type="list" allowBlank="1" showInputMessage="1" sqref="F314" xr:uid="{26E2F913-872E-4F48-A04B-113EA6C35DAA}">
      <formula1>"-, EM CLAMP, CDN T8, CDN T4, CDN T2"</formula1>
    </dataValidation>
    <dataValidation type="list" allowBlank="1" showInputMessage="1" sqref="C310:E310" xr:uid="{49DCB0F2-0FB6-421C-B279-6E45DC710696}">
      <formula1>"DC network power port"</formula1>
    </dataValidation>
    <dataValidation type="list" allowBlank="1" showInputMessage="1" showErrorMessage="1" sqref="F181:F183" xr:uid="{386F7904-17FE-4418-B482-F05615F6D365}">
      <formula1>"Contact, Air"</formula1>
    </dataValidation>
    <dataValidation type="list" allowBlank="1" showInputMessage="1" sqref="F38:K38" xr:uid="{15564D95-EA82-4285-9B91-18E9797AEE58}">
      <formula1>"Hz, kHz, MHz, GHz"</formula1>
    </dataValidation>
    <dataValidation type="list" allowBlank="1" showInputMessage="1" sqref="F37:K37" xr:uid="{8F73ADEC-40EA-48B0-892E-DBFF803EA329}">
      <formula1>"Tabletop, Floor stand, Combination"</formula1>
    </dataValidation>
    <dataValidation type="list" allowBlank="1" showInputMessage="1" sqref="C70:D71" xr:uid="{229E6466-739E-4952-A77B-A721CDD4371F}">
      <formula1>"AC Input 1 phase, AC Output 1 phase, AC Input 3 phase, AC Output 3 phase, DC Input, DC Output, Internal Battery, External Battery"</formula1>
    </dataValidation>
    <dataValidation type="list" allowBlank="1" showInputMessage="1" showErrorMessage="1" sqref="G45:K45" xr:uid="{A650DE5A-6FAE-4A8A-A6BE-503F06CEC7F0}">
      <formula1>"Component dualization, Technology change, Technology derivation"</formula1>
    </dataValidation>
    <dataValidation type="list" allowBlank="1" showInputMessage="1" showErrorMessage="1" sqref="C208:E211" xr:uid="{959E129F-DAB4-4CB0-9406-1774253DA060}">
      <formula1>"Left, Right, Front, Rear"</formula1>
    </dataValidation>
    <dataValidation type="list" allowBlank="1" showInputMessage="1" showErrorMessage="1" sqref="F208:F211 G340:G342 G346:G348 G306 G310 G314" xr:uid="{06CC825F-A234-44C8-85CA-2FB6C217C5B8}">
      <formula1>"A"</formula1>
    </dataValidation>
    <dataValidation type="list" allowBlank="1" showInputMessage="1" showErrorMessage="1" sqref="G373:G374 G379:G380" xr:uid="{6338DB9A-AA5B-4ACD-9DFD-3869198BCC8A}">
      <formula1>"C"</formula1>
    </dataValidation>
    <dataValidation type="list" allowBlank="1" showInputMessage="1" showErrorMessage="1" sqref="G372 G378 F239 F243 F247 F272:F274 F278 F282 G181:G184" xr:uid="{66A97F85-66BF-4BB7-B494-AA106B857B8E}">
      <formula1>"B"</formula1>
    </dataValidation>
    <dataValidation allowBlank="1" showInputMessage="1" sqref="G39 I39 K39" xr:uid="{71295ED9-062F-47CC-B813-C74A884DDBC0}"/>
    <dataValidation type="list" allowBlank="1" showInputMessage="1" showErrorMessage="1" sqref="I9:J9" xr:uid="{A1A7D3C7-C15B-4896-8734-01F365FDA24C}">
      <formula1>reviewer_list_en</formula1>
    </dataValidation>
    <dataValidation type="list" allowBlank="1" showInputMessage="1" showErrorMessage="1" sqref="I70:J71" xr:uid="{950FDF67-0B03-4707-A1A4-1AC20B5B02A2}">
      <formula1>"Yes, No"</formula1>
    </dataValidation>
    <dataValidation type="list" allowBlank="1" showInputMessage="1" sqref="F36 I36 D49 K113:K114 B370 B338 B316 E316 G316 B312 B308 B304 B280 B276 B270 B245 B237 K173:K174 B179 J206 B241 I316 K316 J42:J43 J11 H42:H43 K332:K333 F206 B213 H206 B376 B344 F39:F45 H39 J39 I40:I41 K158:K159 D206 B206 K143:K144 K128:K129 K98:K99 K83:K84 K362:K363 K296:K297 K261:K262 K198:K199 K229:K230" xr:uid="{139D0738-93FF-4D72-9795-A6706A710849}">
      <formula1>"1, TRUE, 0, FALSE,"</formula1>
    </dataValidation>
    <dataValidation type="list" allowBlank="1" showInputMessage="1" sqref="B87 B102 B117 B132 B147 B162" xr:uid="{AF5483CB-1114-4B07-97D9-D2AE8F05EA25}">
      <formula1>INDEX(OPERATING_MODE, 0, 1)</formula1>
    </dataValidation>
    <dataValidation type="list" allowBlank="1" showInputMessage="1" sqref="G155:H155 G80:H80 G258:H258 G95:H95 G110:H110 G125:H125 G140:H140 G170:H170 G195:H195 G226:H226 G329:H329 G293:H293 G359:H359" xr:uid="{5E893653-58ED-4841-91AE-CDA28C47F66E}">
      <formula1>"00:00, 01:00, 02:00, 03:00, 04:00, 05:00, 06:00, 07:00, 08:00, 09:00, 10:00, 11:00, 12:00, 13:00, 14:00, 15:00, 16:00, 17:00, 18:00, 19:00, 20:00, 21:00, 22:00, 23:00, 24:00"</formula1>
    </dataValidation>
    <dataValidation type="list" allowBlank="1" showInputMessage="1" showErrorMessage="1" sqref="G208:H211 H306 H310 H314" xr:uid="{E1587981-4EA4-4F3F-B84D-533DD18D01AB}">
      <formula1>"-, A"</formula1>
    </dataValidation>
    <dataValidation type="list" allowBlank="1" showInputMessage="1" sqref="B215 B318" xr:uid="{87C44E42-36E0-4E61-9A24-FF799D73690A}">
      <formula1>"On ears, Off ears"</formula1>
    </dataValidation>
    <dataValidation type="list" allowBlank="1" showInputMessage="1" sqref="B60:C61" xr:uid="{A1B7540C-A369-45CF-9B47-47C1D5EBE46B}">
      <formula1>"AE, SIM"</formula1>
    </dataValidation>
    <dataValidation type="list" allowBlank="1" showInputMessage="1" sqref="C247:E247 C282:E282 C314:E314" xr:uid="{DCBAE88B-ABDE-4177-9611-D13914F35F46}">
      <formula1>"-, LAN, RJ48, BNC"</formula1>
    </dataValidation>
    <dataValidation type="list" allowBlank="1" showInputMessage="1" sqref="C272:E274" xr:uid="{1CF3B2C1-EDCA-4C1F-AC8D-CA9CA27467F2}">
      <formula1>"N - L, N - PE, L - PE, L1 - L2, L2 - L3, L3 - L1, N - L1, N - L2, N - L3, L1 - PE, L2 - PE, L3 - PE"</formula1>
    </dataValidation>
    <dataValidation type="list" allowBlank="1" showInputMessage="1" sqref="C278:E278" xr:uid="{BAD2B1A8-8CDB-4748-87D4-54B994BCC29E}">
      <formula1>"DC(+) - PE, DC(-) - PE"</formula1>
    </dataValidation>
    <dataValidation type="list" allowBlank="1" showInputMessage="1" sqref="C306:E306" xr:uid="{10B680F6-0A91-4EB5-A218-783303464B7C}">
      <formula1>"Mains power port"</formula1>
    </dataValidation>
    <dataValidation type="list" allowBlank="1" showInputMessage="1" sqref="F306 F310" xr:uid="{085EAD4F-0B52-4DBF-8C22-3D1F185556A2}">
      <formula1>"-, CDN M2, CDN M3,  CDN M4, ,  CDN M5,  EM CLAMP"</formula1>
    </dataValidation>
    <dataValidation type="list" allowBlank="1" showInputMessage="1" sqref="C243:E243" xr:uid="{D48AD087-7723-4B54-BEB2-F7452F8CDC9C}">
      <formula1>"-, DC(+) - DC(-), DC(+) - DC(-) - PE"</formula1>
    </dataValidation>
    <dataValidation type="list" allowBlank="1" showInputMessage="1" sqref="C239:E239" xr:uid="{C707BD1B-C957-45F4-B349-A5C56DD9A50E}">
      <formula1>"-, N - L, N - L - PE, N - L1, N - L1 - PE, L1 - L2 - L3, L1 - L2 - L3 - N, L1 - L2 - L3 - PE, L1 - L2 - L3 - N - PE"</formula1>
    </dataValidation>
    <dataValidation type="list" allowBlank="1" showInputMessage="1" showErrorMessage="1" sqref="B181:B184" xr:uid="{97012B42-A104-4B9B-A862-8DB10A616211}">
      <formula1>"Indirect, Direct"</formula1>
    </dataValidation>
    <dataValidation type="list" allowBlank="1" showInputMessage="1" sqref="H181:H184" xr:uid="{F232D778-7624-4001-AB8B-DFBAB40BF6F1}">
      <formula1>"-, A, B"</formula1>
    </dataValidation>
    <dataValidation type="list" allowBlank="1" showInputMessage="1" sqref="I208:I211 I181:I184 I215 I239 I243 I247 I272:I274 I278 I282 I306 I310 I314 I318 I340:I342 I346:I348 I372:I374 I378:I380" xr:uid="{66C7F488-F97D-40B9-99BB-16983F924181}">
      <formula1>"-, (Note 1), (Note 2), (Note 3), (Note 4), (Note 5)"</formula1>
    </dataValidation>
    <dataValidation type="list" allowBlank="1" showInputMessage="1" showErrorMessage="1" sqref="G239:H239 G243:H243 G247:H247 G272:H274 G278:H278 G282:H282" xr:uid="{6439CFFA-C9E3-4F7E-9FFF-800CA8520522}">
      <formula1>"-, A, B"</formula1>
    </dataValidation>
    <dataValidation type="list" allowBlank="1" showInputMessage="1" sqref="H340:H342 H346:H348" xr:uid="{A5CE17AD-DC04-4E25-A75E-101D7621F1CF}">
      <formula1>"-, A"</formula1>
    </dataValidation>
    <dataValidation type="list" allowBlank="1" showInputMessage="1" sqref="H372:H374 H378:H380" xr:uid="{2BD07C14-8576-4097-B4B4-AEB128F82159}">
      <formula1>"-, A, B, C"</formula1>
    </dataValidation>
    <dataValidation type="list" allowBlank="1" showInputMessage="1" showErrorMessage="1" sqref="I5:J5" xr:uid="{AF04B895-5658-4B08-A9C7-AA54CB37F60F}">
      <formula1>tester_list_en</formula1>
    </dataValidation>
    <dataValidation type="list" allowBlank="1" showInputMessage="1" showErrorMessage="1" sqref="C77:F77 C92:F92 C107:F107 C122:F122 C137:F137 C152:F152 C167:F167 C192:F192 C223:F223 C255:F255 C290:F290 C326:F326 C356:F356" xr:uid="{E05359A7-7A84-46D7-979A-B868049EBE94}">
      <formula1>LOC_LISTEN</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10" manualBreakCount="10">
    <brk id="51" max="16383" man="1"/>
    <brk id="73" max="16383" man="1"/>
    <brk id="118" max="16383" man="1"/>
    <brk id="163" max="16383" man="1"/>
    <brk id="188" max="16383" man="1"/>
    <brk id="219" max="16383" man="1"/>
    <brk id="251" max="16383" man="1"/>
    <brk id="286" max="16383" man="1"/>
    <brk id="322"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CE">
              <controlPr defaultSize="0" autoFill="0" autoLine="0" autoPict="0">
                <anchor moveWithCells="1">
                  <from>
                    <xdr:col>2</xdr:col>
                    <xdr:colOff>0</xdr:colOff>
                    <xdr:row>12</xdr:row>
                    <xdr:rowOff>0</xdr:rowOff>
                  </from>
                  <to>
                    <xdr:col>5</xdr:col>
                    <xdr:colOff>123825</xdr:colOff>
                    <xdr:row>13</xdr:row>
                    <xdr:rowOff>0</xdr:rowOff>
                  </to>
                </anchor>
              </controlPr>
            </control>
          </mc:Choice>
        </mc:AlternateContent>
        <mc:AlternateContent xmlns:mc="http://schemas.openxmlformats.org/markup-compatibility/2006">
          <mc:Choice Requires="x14">
            <control shapeId="275458" r:id="rId5" name="ISN">
              <controlPr defaultSize="0" autoFill="0" autoLine="0" autoPict="0">
                <anchor moveWithCells="1">
                  <from>
                    <xdr:col>2</xdr:col>
                    <xdr:colOff>0</xdr:colOff>
                    <xdr:row>13</xdr:row>
                    <xdr:rowOff>0</xdr:rowOff>
                  </from>
                  <to>
                    <xdr:col>4</xdr:col>
                    <xdr:colOff>533400</xdr:colOff>
                    <xdr:row>14</xdr:row>
                    <xdr:rowOff>0</xdr:rowOff>
                  </to>
                </anchor>
              </controlPr>
            </control>
          </mc:Choice>
        </mc:AlternateContent>
        <mc:AlternateContent xmlns:mc="http://schemas.openxmlformats.org/markup-compatibility/2006">
          <mc:Choice Requires="x14">
            <control shapeId="275459" r:id="rId6" name="CDVE">
              <controlPr defaultSize="0" autoFill="0" autoLine="0" autoPict="0">
                <anchor moveWithCells="1">
                  <from>
                    <xdr:col>2</xdr:col>
                    <xdr:colOff>0</xdr:colOff>
                    <xdr:row>14</xdr:row>
                    <xdr:rowOff>0</xdr:rowOff>
                  </from>
                  <to>
                    <xdr:col>4</xdr:col>
                    <xdr:colOff>590550</xdr:colOff>
                    <xdr:row>15</xdr:row>
                    <xdr:rowOff>0</xdr:rowOff>
                  </to>
                </anchor>
              </controlPr>
            </control>
          </mc:Choice>
        </mc:AlternateContent>
        <mc:AlternateContent xmlns:mc="http://schemas.openxmlformats.org/markup-compatibility/2006">
          <mc:Choice Requires="x14">
            <control shapeId="275460" r:id="rId7" name="RE">
              <controlPr defaultSize="0" autoFill="0" autoLine="0" autoPict="0">
                <anchor moveWithCells="1">
                  <from>
                    <xdr:col>2</xdr:col>
                    <xdr:colOff>0</xdr:colOff>
                    <xdr:row>15</xdr:row>
                    <xdr:rowOff>0</xdr:rowOff>
                  </from>
                  <to>
                    <xdr:col>3</xdr:col>
                    <xdr:colOff>323850</xdr:colOff>
                    <xdr:row>16</xdr:row>
                    <xdr:rowOff>0</xdr:rowOff>
                  </to>
                </anchor>
              </controlPr>
            </control>
          </mc:Choice>
        </mc:AlternateContent>
        <mc:AlternateContent xmlns:mc="http://schemas.openxmlformats.org/markup-compatibility/2006">
          <mc:Choice Requires="x14">
            <control shapeId="275461" r:id="rId8" name="ESD">
              <controlPr defaultSize="0" autoFill="0" autoLine="0" autoPict="0">
                <anchor moveWithCells="1">
                  <from>
                    <xdr:col>1</xdr:col>
                    <xdr:colOff>914400</xdr:colOff>
                    <xdr:row>18</xdr:row>
                    <xdr:rowOff>0</xdr:rowOff>
                  </from>
                  <to>
                    <xdr:col>3</xdr:col>
                    <xdr:colOff>523875</xdr:colOff>
                    <xdr:row>19</xdr:row>
                    <xdr:rowOff>0</xdr:rowOff>
                  </to>
                </anchor>
              </controlPr>
            </control>
          </mc:Choice>
        </mc:AlternateContent>
        <mc:AlternateContent xmlns:mc="http://schemas.openxmlformats.org/markup-compatibility/2006">
          <mc:Choice Requires="x14">
            <control shapeId="275462" r:id="rId9" name="RS">
              <controlPr defaultSize="0" autoFill="0" autoLine="0" autoPict="0">
                <anchor moveWithCells="1">
                  <from>
                    <xdr:col>2</xdr:col>
                    <xdr:colOff>0</xdr:colOff>
                    <xdr:row>19</xdr:row>
                    <xdr:rowOff>0</xdr:rowOff>
                  </from>
                  <to>
                    <xdr:col>4</xdr:col>
                    <xdr:colOff>466725</xdr:colOff>
                    <xdr:row>20</xdr:row>
                    <xdr:rowOff>0</xdr:rowOff>
                  </to>
                </anchor>
              </controlPr>
            </control>
          </mc:Choice>
        </mc:AlternateContent>
        <mc:AlternateContent xmlns:mc="http://schemas.openxmlformats.org/markup-compatibility/2006">
          <mc:Choice Requires="x14">
            <control shapeId="275463" r:id="rId10" name="EFT">
              <controlPr defaultSize="0" autoFill="0" autoLine="0" autoPict="0">
                <anchor moveWithCells="1">
                  <from>
                    <xdr:col>2</xdr:col>
                    <xdr:colOff>0</xdr:colOff>
                    <xdr:row>20</xdr:row>
                    <xdr:rowOff>0</xdr:rowOff>
                  </from>
                  <to>
                    <xdr:col>3</xdr:col>
                    <xdr:colOff>85725</xdr:colOff>
                    <xdr:row>21</xdr:row>
                    <xdr:rowOff>0</xdr:rowOff>
                  </to>
                </anchor>
              </controlPr>
            </control>
          </mc:Choice>
        </mc:AlternateContent>
        <mc:AlternateContent xmlns:mc="http://schemas.openxmlformats.org/markup-compatibility/2006">
          <mc:Choice Requires="x14">
            <control shapeId="275464" r:id="rId11" name="SURGE">
              <controlPr defaultSize="0" autoFill="0" autoLine="0" autoPict="0">
                <anchor moveWithCells="1">
                  <from>
                    <xdr:col>2</xdr:col>
                    <xdr:colOff>0</xdr:colOff>
                    <xdr:row>21</xdr:row>
                    <xdr:rowOff>0</xdr:rowOff>
                  </from>
                  <to>
                    <xdr:col>2</xdr:col>
                    <xdr:colOff>600075</xdr:colOff>
                    <xdr:row>22</xdr:row>
                    <xdr:rowOff>0</xdr:rowOff>
                  </to>
                </anchor>
              </controlPr>
            </control>
          </mc:Choice>
        </mc:AlternateContent>
        <mc:AlternateContent xmlns:mc="http://schemas.openxmlformats.org/markup-compatibility/2006">
          <mc:Choice Requires="x14">
            <control shapeId="275465" r:id="rId12" name="CS">
              <controlPr defaultSize="0" autoFill="0" autoLine="0" autoPict="0">
                <anchor moveWithCells="1">
                  <from>
                    <xdr:col>2</xdr:col>
                    <xdr:colOff>0</xdr:colOff>
                    <xdr:row>22</xdr:row>
                    <xdr:rowOff>0</xdr:rowOff>
                  </from>
                  <to>
                    <xdr:col>4</xdr:col>
                    <xdr:colOff>285750</xdr:colOff>
                    <xdr:row>23</xdr:row>
                    <xdr:rowOff>0</xdr:rowOff>
                  </to>
                </anchor>
              </controlPr>
            </control>
          </mc:Choice>
        </mc:AlternateContent>
        <mc:AlternateContent xmlns:mc="http://schemas.openxmlformats.org/markup-compatibility/2006">
          <mc:Choice Requires="x14">
            <control shapeId="275466" r:id="rId13" name="MF">
              <controlPr defaultSize="0" autoFill="0" autoLine="0" autoPict="0">
                <anchor moveWithCells="1">
                  <from>
                    <xdr:col>1</xdr:col>
                    <xdr:colOff>914400</xdr:colOff>
                    <xdr:row>23</xdr:row>
                    <xdr:rowOff>0</xdr:rowOff>
                  </from>
                  <to>
                    <xdr:col>4</xdr:col>
                    <xdr:colOff>95250</xdr:colOff>
                    <xdr:row>24</xdr:row>
                    <xdr:rowOff>0</xdr:rowOff>
                  </to>
                </anchor>
              </controlPr>
            </control>
          </mc:Choice>
        </mc:AlternateContent>
        <mc:AlternateContent xmlns:mc="http://schemas.openxmlformats.org/markup-compatibility/2006">
          <mc:Choice Requires="x14">
            <control shapeId="275467" r:id="rId14" name="DIP">
              <controlPr defaultSize="0" autoFill="0" autoLine="0" autoPict="0">
                <anchor moveWithCells="1">
                  <from>
                    <xdr:col>2</xdr:col>
                    <xdr:colOff>0</xdr:colOff>
                    <xdr:row>24</xdr:row>
                    <xdr:rowOff>0</xdr:rowOff>
                  </from>
                  <to>
                    <xdr:col>4</xdr:col>
                    <xdr:colOff>47625</xdr:colOff>
                    <xdr:row>25</xdr:row>
                    <xdr:rowOff>0</xdr:rowOff>
                  </to>
                </anchor>
              </controlPr>
            </control>
          </mc:Choice>
        </mc:AlternateContent>
        <mc:AlternateContent xmlns:mc="http://schemas.openxmlformats.org/markup-compatibility/2006">
          <mc:Choice Requires="x14">
            <control shapeId="275468" r:id="rId15" name="HM">
              <controlPr defaultSize="0" autoFill="0" autoLine="0" autoPict="0">
                <anchor moveWithCells="1">
                  <from>
                    <xdr:col>2</xdr:col>
                    <xdr:colOff>0</xdr:colOff>
                    <xdr:row>16</xdr:row>
                    <xdr:rowOff>0</xdr:rowOff>
                  </from>
                  <to>
                    <xdr:col>3</xdr:col>
                    <xdr:colOff>800100</xdr:colOff>
                    <xdr:row>17</xdr:row>
                    <xdr:rowOff>0</xdr:rowOff>
                  </to>
                </anchor>
              </controlPr>
            </control>
          </mc:Choice>
        </mc:AlternateContent>
        <mc:AlternateContent xmlns:mc="http://schemas.openxmlformats.org/markup-compatibility/2006">
          <mc:Choice Requires="x14">
            <control shapeId="275469" r:id="rId16" name="FK">
              <controlPr defaultSize="0" autoFill="0" autoLine="0" autoPict="0">
                <anchor moveWithCells="1">
                  <from>
                    <xdr:col>2</xdr:col>
                    <xdr:colOff>0</xdr:colOff>
                    <xdr:row>17</xdr:row>
                    <xdr:rowOff>0</xdr:rowOff>
                  </from>
                  <to>
                    <xdr:col>4</xdr:col>
                    <xdr:colOff>495300</xdr:colOff>
                    <xdr:row>18</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AF691-88EF-45AB-AA58-2FC46583D71D}">
  <sheetPr codeName="Sheet21"/>
  <dimension ref="A1:T359"/>
  <sheetViews>
    <sheetView showGridLines="0" zoomScaleNormal="100" zoomScaleSheetLayoutView="100" workbookViewId="0">
      <pane ySplit="3" topLeftCell="A169" activePane="bottomLeft" state="frozen"/>
      <selection activeCell="B50" sqref="B50:K52"/>
      <selection pane="bottomLeft" activeCell="G168" sqref="G168"/>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0" hidden="1" customWidth="1"/>
    <col min="16" max="16" width="22.42578125" hidden="1" customWidth="1"/>
  </cols>
  <sheetData>
    <row r="1" spans="1:16" ht="13.5">
      <c r="A1" s="238"/>
      <c r="B1" s="238"/>
      <c r="C1" s="238"/>
      <c r="D1" s="238"/>
      <c r="E1" s="238"/>
      <c r="F1" s="238"/>
      <c r="G1" s="238"/>
      <c r="H1" s="238"/>
      <c r="I1" s="238"/>
      <c r="J1" s="238"/>
      <c r="K1" s="238"/>
      <c r="L1" s="238"/>
    </row>
    <row r="2" spans="1:16" ht="13.5">
      <c r="A2" s="238"/>
      <c r="B2" s="238"/>
      <c r="C2" s="238"/>
      <c r="D2" s="238"/>
      <c r="E2" s="238"/>
      <c r="F2" s="238"/>
      <c r="G2" s="238"/>
      <c r="H2" s="238"/>
      <c r="I2" s="238"/>
      <c r="J2" s="238"/>
      <c r="K2" s="238"/>
      <c r="L2" s="238"/>
    </row>
    <row r="3" spans="1:16" ht="13.5">
      <c r="A3" s="238"/>
      <c r="B3" s="238"/>
      <c r="C3" s="238"/>
      <c r="D3" s="238"/>
      <c r="E3" s="238"/>
      <c r="F3" s="238"/>
      <c r="G3" s="238"/>
      <c r="H3" s="238"/>
      <c r="I3" s="238"/>
      <c r="J3" s="238"/>
      <c r="K3" s="238"/>
      <c r="L3" s="238"/>
    </row>
    <row r="4" spans="1:16" ht="9.9499999999999993" customHeight="1">
      <c r="A4" s="31"/>
      <c r="B4" s="31"/>
      <c r="C4" s="31"/>
      <c r="D4" s="31"/>
      <c r="E4" s="31"/>
      <c r="F4" s="31"/>
      <c r="G4" s="31"/>
      <c r="H4" s="31"/>
      <c r="I4" s="31"/>
      <c r="J4" s="31"/>
      <c r="K4" s="31"/>
      <c r="L4" s="31"/>
    </row>
    <row r="5" spans="1:16" ht="16.5" customHeight="1">
      <c r="B5" s="55" t="s">
        <v>540</v>
      </c>
      <c r="C5" s="390"/>
      <c r="D5" s="390"/>
      <c r="H5" s="2" t="s">
        <v>551</v>
      </c>
      <c r="I5" s="390"/>
      <c r="J5" s="390"/>
      <c r="K5" s="3" t="s">
        <v>552</v>
      </c>
    </row>
    <row r="6" spans="1:16" ht="9.9499999999999993" customHeight="1"/>
    <row r="7" spans="1:16" ht="13.5">
      <c r="B7" s="4" t="s">
        <v>541</v>
      </c>
    </row>
    <row r="8" spans="1:16" ht="24.95" customHeight="1">
      <c r="B8" s="5" t="s">
        <v>545</v>
      </c>
      <c r="C8" s="391"/>
      <c r="D8" s="391"/>
      <c r="E8" s="5" t="s">
        <v>548</v>
      </c>
      <c r="F8" s="391"/>
      <c r="G8" s="391"/>
      <c r="H8" s="5" t="s">
        <v>549</v>
      </c>
      <c r="I8" s="6"/>
      <c r="J8" s="7" t="s">
        <v>7</v>
      </c>
      <c r="K8" s="8"/>
    </row>
    <row r="9" spans="1:16" ht="24.95" customHeight="1">
      <c r="B9" s="5" t="s">
        <v>546</v>
      </c>
      <c r="C9" s="391"/>
      <c r="D9" s="391"/>
      <c r="E9" s="391"/>
      <c r="F9" s="391"/>
      <c r="G9" s="391"/>
      <c r="H9" s="125" t="s">
        <v>550</v>
      </c>
      <c r="I9" s="392"/>
      <c r="J9" s="393"/>
      <c r="K9" s="81" t="s">
        <v>552</v>
      </c>
    </row>
    <row r="10" spans="1:16" ht="9.9499999999999993" customHeight="1"/>
    <row r="11" spans="1:16" ht="20.100000000000001" customHeight="1">
      <c r="B11" s="4" t="s">
        <v>542</v>
      </c>
      <c r="C11" s="394" t="s">
        <v>923</v>
      </c>
      <c r="D11" s="394"/>
      <c r="E11" s="394"/>
      <c r="F11" s="394"/>
      <c r="G11" s="394"/>
      <c r="J11" s="191"/>
      <c r="K11" s="161"/>
    </row>
    <row r="12" spans="1:16" ht="15.95" customHeight="1">
      <c r="B12" s="10" t="s">
        <v>543</v>
      </c>
      <c r="C12" s="465" t="s">
        <v>544</v>
      </c>
      <c r="D12" s="466"/>
      <c r="E12" s="466"/>
      <c r="F12" s="466"/>
      <c r="G12" s="467"/>
      <c r="H12" s="465" t="s">
        <v>197</v>
      </c>
      <c r="I12" s="466"/>
      <c r="J12" s="467"/>
      <c r="K12" s="10" t="s">
        <v>14</v>
      </c>
    </row>
    <row r="13" spans="1:16" ht="20.100000000000001" customHeight="1">
      <c r="B13" s="378" t="s">
        <v>15</v>
      </c>
      <c r="C13" s="395" t="b">
        <v>0</v>
      </c>
      <c r="D13" s="396"/>
      <c r="E13" s="396"/>
      <c r="F13" s="396"/>
      <c r="G13" s="548"/>
      <c r="H13" s="383" t="str">
        <f>IF(CE_CHECK, STD, "")</f>
        <v/>
      </c>
      <c r="I13" s="384"/>
      <c r="J13" s="385"/>
      <c r="K13" s="111"/>
      <c r="P13" t="s">
        <v>893</v>
      </c>
    </row>
    <row r="14" spans="1:16" ht="20.100000000000001" customHeight="1">
      <c r="B14" s="379"/>
      <c r="C14" s="395" t="b">
        <v>0</v>
      </c>
      <c r="D14" s="396"/>
      <c r="E14" s="396"/>
      <c r="F14" s="396"/>
      <c r="G14" s="548"/>
      <c r="H14" s="383" t="str">
        <f>IF(ISN_CHECK, STD, "")</f>
        <v/>
      </c>
      <c r="I14" s="384"/>
      <c r="J14" s="385"/>
      <c r="K14" s="111"/>
      <c r="P14" t="s">
        <v>915</v>
      </c>
    </row>
    <row r="15" spans="1:16" ht="20.100000000000001" customHeight="1">
      <c r="B15" s="379"/>
      <c r="C15" s="395" t="b">
        <v>0</v>
      </c>
      <c r="D15" s="396"/>
      <c r="E15" s="396"/>
      <c r="F15" s="396"/>
      <c r="G15" s="548"/>
      <c r="H15" s="383" t="str">
        <f>IF(RE_CHECK,  STD, "")</f>
        <v/>
      </c>
      <c r="I15" s="384"/>
      <c r="J15" s="385"/>
      <c r="K15" s="111"/>
      <c r="P15" t="s">
        <v>916</v>
      </c>
    </row>
    <row r="16" spans="1:16" ht="20.100000000000001" customHeight="1">
      <c r="B16" s="379"/>
      <c r="C16" s="395" t="b">
        <v>0</v>
      </c>
      <c r="D16" s="396"/>
      <c r="E16" s="396"/>
      <c r="F16" s="396"/>
      <c r="G16" s="548"/>
      <c r="H16" s="383" t="str">
        <f>IF(HM_CHECK, "EN 61000-3-2", "")</f>
        <v/>
      </c>
      <c r="I16" s="384"/>
      <c r="J16" s="385"/>
      <c r="K16" s="111"/>
      <c r="P16" t="s">
        <v>917</v>
      </c>
    </row>
    <row r="17" spans="2:16" ht="20.100000000000001" customHeight="1">
      <c r="B17" s="380"/>
      <c r="C17" s="395" t="b">
        <v>0</v>
      </c>
      <c r="D17" s="396"/>
      <c r="E17" s="396"/>
      <c r="F17" s="396"/>
      <c r="G17" s="548"/>
      <c r="H17" s="383" t="str">
        <f>IF(FK_CHECK, "EN 61000-3-3", "")</f>
        <v/>
      </c>
      <c r="I17" s="384"/>
      <c r="J17" s="385"/>
      <c r="K17" s="111"/>
      <c r="P17" t="s">
        <v>918</v>
      </c>
    </row>
    <row r="18" spans="2:16" ht="20.100000000000001" customHeight="1">
      <c r="B18" s="378" t="s">
        <v>16</v>
      </c>
      <c r="C18" s="395" t="b">
        <v>0</v>
      </c>
      <c r="D18" s="396"/>
      <c r="E18" s="396"/>
      <c r="F18" s="396"/>
      <c r="G18" s="548"/>
      <c r="H18" s="383" t="str">
        <f>IF(ESD_CHECK, "EN 61000-4-2", "")</f>
        <v/>
      </c>
      <c r="I18" s="384"/>
      <c r="J18" s="385"/>
      <c r="K18" s="111"/>
      <c r="P18" t="s">
        <v>919</v>
      </c>
    </row>
    <row r="19" spans="2:16" ht="20.100000000000001" customHeight="1">
      <c r="B19" s="379"/>
      <c r="C19" s="395" t="b">
        <v>0</v>
      </c>
      <c r="D19" s="396"/>
      <c r="E19" s="396"/>
      <c r="F19" s="396"/>
      <c r="G19" s="548"/>
      <c r="H19" s="383" t="str">
        <f>IF(RS_CHECK, "EN 61000-4-3", "")</f>
        <v/>
      </c>
      <c r="I19" s="384"/>
      <c r="J19" s="385"/>
      <c r="K19" s="111"/>
      <c r="P19" t="s">
        <v>920</v>
      </c>
    </row>
    <row r="20" spans="2:16" ht="20.100000000000001" customHeight="1">
      <c r="B20" s="379"/>
      <c r="C20" s="395" t="b">
        <v>0</v>
      </c>
      <c r="D20" s="396"/>
      <c r="E20" s="396"/>
      <c r="F20" s="396"/>
      <c r="G20" s="548"/>
      <c r="H20" s="383" t="str">
        <f>IF(EFT_CHECK, "EN 61000-4-4", "")</f>
        <v/>
      </c>
      <c r="I20" s="384"/>
      <c r="J20" s="385"/>
      <c r="K20" s="111"/>
      <c r="P20" t="s">
        <v>921</v>
      </c>
    </row>
    <row r="21" spans="2:16" ht="20.100000000000001" customHeight="1">
      <c r="B21" s="379"/>
      <c r="C21" s="395" t="b">
        <v>0</v>
      </c>
      <c r="D21" s="396"/>
      <c r="E21" s="396"/>
      <c r="F21" s="396"/>
      <c r="G21" s="548"/>
      <c r="H21" s="383" t="str">
        <f>IF(SURGE_CHECK, "EN 61000-4-5", "")</f>
        <v/>
      </c>
      <c r="I21" s="384"/>
      <c r="J21" s="385"/>
      <c r="K21" s="111"/>
      <c r="P21" t="s">
        <v>922</v>
      </c>
    </row>
    <row r="22" spans="2:16" ht="20.100000000000001" customHeight="1">
      <c r="B22" s="379"/>
      <c r="C22" s="395" t="b">
        <v>0</v>
      </c>
      <c r="D22" s="396"/>
      <c r="E22" s="396"/>
      <c r="F22" s="396"/>
      <c r="G22" s="548"/>
      <c r="H22" s="383" t="str">
        <f>IF(CS_CHECK, "EN 61000-4-6", "")</f>
        <v/>
      </c>
      <c r="I22" s="384"/>
      <c r="J22" s="385"/>
      <c r="K22" s="111"/>
    </row>
    <row r="23" spans="2:16" ht="20.100000000000001" customHeight="1">
      <c r="B23" s="379"/>
      <c r="C23" s="395" t="b">
        <v>0</v>
      </c>
      <c r="D23" s="396"/>
      <c r="E23" s="396"/>
      <c r="F23" s="396"/>
      <c r="G23" s="548"/>
      <c r="H23" s="383" t="str">
        <f>IF(DIP_CHECK, "EN 61000-4-11", "")</f>
        <v/>
      </c>
      <c r="I23" s="384"/>
      <c r="J23" s="385"/>
      <c r="K23" s="111"/>
    </row>
    <row r="24" spans="2:16" ht="20.100000000000001" customHeight="1">
      <c r="B24" s="380"/>
      <c r="C24" s="395" t="b">
        <v>0</v>
      </c>
      <c r="D24" s="396"/>
      <c r="E24" s="396"/>
      <c r="F24" s="396"/>
      <c r="G24" s="548"/>
      <c r="H24" s="383" t="str">
        <f>IF(CTI_CHECK, "ISO 7637-2", "")</f>
        <v/>
      </c>
      <c r="I24" s="384"/>
      <c r="J24" s="385"/>
      <c r="K24" s="111"/>
    </row>
    <row r="25" spans="2:16" ht="39.950000000000003" customHeight="1">
      <c r="B25" s="10" t="s">
        <v>14</v>
      </c>
      <c r="C25" s="375"/>
      <c r="D25" s="376"/>
      <c r="E25" s="376"/>
      <c r="F25" s="376"/>
      <c r="G25" s="376"/>
      <c r="H25" s="376"/>
      <c r="I25" s="376"/>
      <c r="J25" s="376"/>
      <c r="K25" s="377"/>
    </row>
    <row r="26" spans="2:16" ht="9.9499999999999993" customHeight="1"/>
    <row r="27" spans="2:16" ht="13.5">
      <c r="B27" s="4" t="s">
        <v>553</v>
      </c>
    </row>
    <row r="28" spans="2:16" ht="20.100000000000001" customHeight="1">
      <c r="B28" s="366" t="s">
        <v>554</v>
      </c>
      <c r="C28" s="367"/>
      <c r="D28" s="367"/>
      <c r="E28" s="367"/>
      <c r="F28" s="367"/>
      <c r="G28" s="367"/>
      <c r="H28" s="367"/>
      <c r="I28" s="367"/>
      <c r="J28" s="367"/>
      <c r="K28" s="368"/>
    </row>
    <row r="29" spans="2:16" ht="20.100000000000001" customHeight="1">
      <c r="B29" s="372"/>
      <c r="C29" s="373"/>
      <c r="D29" s="373"/>
      <c r="E29" s="373"/>
      <c r="F29" s="373"/>
      <c r="G29" s="373"/>
      <c r="H29" s="373"/>
      <c r="I29" s="373"/>
      <c r="J29" s="373"/>
      <c r="K29" s="374"/>
    </row>
    <row r="30" spans="2:16" ht="9.9499999999999993" customHeight="1"/>
    <row r="31" spans="2:16" ht="13.5">
      <c r="B31" s="353" t="s">
        <v>555</v>
      </c>
      <c r="C31" s="353"/>
      <c r="D31" s="353"/>
      <c r="E31" s="353"/>
      <c r="F31" s="353"/>
      <c r="G31" s="353"/>
      <c r="H31" s="353"/>
      <c r="I31" s="353"/>
      <c r="J31" s="353"/>
      <c r="K31" s="353"/>
    </row>
    <row r="32" spans="2:16" ht="9.9499999999999993" customHeight="1"/>
    <row r="33" spans="2:11" ht="13.5">
      <c r="B33" s="4" t="s">
        <v>556</v>
      </c>
    </row>
    <row r="34" spans="2:11" ht="20.100000000000001" customHeight="1">
      <c r="B34" s="366" t="s">
        <v>557</v>
      </c>
      <c r="C34" s="367"/>
      <c r="D34" s="367"/>
      <c r="E34" s="367"/>
      <c r="F34" s="367"/>
      <c r="G34" s="367"/>
      <c r="H34" s="367"/>
      <c r="I34" s="367"/>
      <c r="J34" s="367"/>
      <c r="K34" s="368"/>
    </row>
    <row r="35" spans="2:11" ht="20.100000000000001" customHeight="1">
      <c r="B35" s="361" t="s">
        <v>558</v>
      </c>
      <c r="C35" s="362"/>
      <c r="D35" s="362"/>
      <c r="E35" s="363"/>
      <c r="F35" s="93">
        <v>0</v>
      </c>
      <c r="G35" s="386" t="s">
        <v>560</v>
      </c>
      <c r="H35" s="386"/>
      <c r="I35" s="93">
        <v>0</v>
      </c>
      <c r="J35" s="386" t="s">
        <v>561</v>
      </c>
      <c r="K35" s="387"/>
    </row>
    <row r="36" spans="2:11" ht="20.100000000000001" customHeight="1">
      <c r="B36" s="361" t="s">
        <v>559</v>
      </c>
      <c r="C36" s="362"/>
      <c r="D36" s="362"/>
      <c r="E36" s="363"/>
      <c r="F36" s="373"/>
      <c r="G36" s="373"/>
      <c r="H36" s="373"/>
      <c r="I36" s="373"/>
      <c r="J36" s="373"/>
      <c r="K36" s="374"/>
    </row>
    <row r="37" spans="2:11" ht="20.100000000000001" customHeight="1">
      <c r="B37" s="361" t="s">
        <v>562</v>
      </c>
      <c r="C37" s="362"/>
      <c r="D37" s="362"/>
      <c r="E37" s="363"/>
      <c r="F37" s="372"/>
      <c r="G37" s="373"/>
      <c r="H37" s="373"/>
      <c r="I37" s="373"/>
      <c r="J37" s="373"/>
      <c r="K37" s="374"/>
    </row>
    <row r="38" spans="2:11" ht="20.100000000000001" customHeight="1">
      <c r="B38" s="361" t="s">
        <v>967</v>
      </c>
      <c r="C38" s="362"/>
      <c r="D38" s="362"/>
      <c r="E38" s="363"/>
      <c r="F38" s="93">
        <v>0</v>
      </c>
      <c r="G38" s="115" t="s">
        <v>966</v>
      </c>
      <c r="H38" s="115"/>
      <c r="I38" s="93">
        <v>0</v>
      </c>
      <c r="J38" s="115" t="s">
        <v>968</v>
      </c>
      <c r="K38" s="116"/>
    </row>
    <row r="39" spans="2:11" ht="20.100000000000001" customHeight="1">
      <c r="B39" s="361" t="s">
        <v>855</v>
      </c>
      <c r="C39" s="362"/>
      <c r="D39" s="362"/>
      <c r="E39" s="363"/>
      <c r="F39" s="93">
        <v>0</v>
      </c>
      <c r="G39" s="224" t="s">
        <v>856</v>
      </c>
      <c r="H39" s="93">
        <v>0</v>
      </c>
      <c r="I39" s="224" t="s">
        <v>857</v>
      </c>
      <c r="J39" s="93">
        <v>0</v>
      </c>
      <c r="K39" s="166" t="s">
        <v>858</v>
      </c>
    </row>
    <row r="40" spans="2:11" ht="20.100000000000001" customHeight="1">
      <c r="B40" s="361" t="s">
        <v>860</v>
      </c>
      <c r="C40" s="362"/>
      <c r="D40" s="362"/>
      <c r="E40" s="363"/>
      <c r="F40" s="93">
        <v>0</v>
      </c>
      <c r="G40" s="115" t="s">
        <v>861</v>
      </c>
      <c r="H40" s="115"/>
      <c r="I40" s="93">
        <v>0</v>
      </c>
      <c r="J40" s="115" t="s">
        <v>862</v>
      </c>
      <c r="K40" s="116"/>
    </row>
    <row r="41" spans="2:11" ht="20.100000000000001" customHeight="1">
      <c r="B41" s="549" t="s">
        <v>769</v>
      </c>
      <c r="C41" s="550"/>
      <c r="D41" s="550"/>
      <c r="E41" s="551"/>
      <c r="F41" s="105">
        <v>0</v>
      </c>
      <c r="G41" s="163" t="s">
        <v>560</v>
      </c>
      <c r="H41" s="164">
        <v>0</v>
      </c>
      <c r="I41" s="163" t="s">
        <v>561</v>
      </c>
      <c r="J41" s="164">
        <v>0</v>
      </c>
      <c r="K41" s="165" t="s">
        <v>770</v>
      </c>
    </row>
    <row r="42" spans="2:11" ht="20.100000000000001" customHeight="1">
      <c r="B42" s="552"/>
      <c r="C42" s="553"/>
      <c r="D42" s="553"/>
      <c r="E42" s="554"/>
      <c r="F42" s="107">
        <v>0</v>
      </c>
      <c r="G42" s="167" t="s">
        <v>771</v>
      </c>
      <c r="H42" s="93">
        <v>0</v>
      </c>
      <c r="I42" s="167" t="s">
        <v>772</v>
      </c>
      <c r="J42" s="93">
        <v>0</v>
      </c>
      <c r="K42" s="166" t="s">
        <v>773</v>
      </c>
    </row>
    <row r="43" spans="2:11" ht="20.100000000000001" customHeight="1">
      <c r="B43" s="361" t="s">
        <v>977</v>
      </c>
      <c r="C43" s="362"/>
      <c r="D43" s="362"/>
      <c r="E43" s="363"/>
      <c r="F43" s="93">
        <v>0</v>
      </c>
      <c r="G43" s="587" t="str">
        <f>IF(DIP_BATTERY, "Applied", "Not-applied")</f>
        <v>Not-applied</v>
      </c>
      <c r="H43" s="587"/>
      <c r="I43" s="587"/>
      <c r="J43" s="587"/>
      <c r="K43" s="331"/>
    </row>
    <row r="44" spans="2:11" ht="20.100000000000001" customHeight="1">
      <c r="B44" s="361" t="s">
        <v>563</v>
      </c>
      <c r="C44" s="362"/>
      <c r="D44" s="362"/>
      <c r="E44" s="363"/>
      <c r="F44" s="93">
        <v>0</v>
      </c>
      <c r="G44" s="364"/>
      <c r="H44" s="364"/>
      <c r="I44" s="364"/>
      <c r="J44" s="364"/>
      <c r="K44" s="365"/>
    </row>
    <row r="45" spans="2:11" ht="20.100000000000001" customHeight="1">
      <c r="B45" s="361" t="s">
        <v>564</v>
      </c>
      <c r="C45" s="362"/>
      <c r="D45" s="362"/>
      <c r="E45" s="363"/>
      <c r="F45" s="93">
        <v>0</v>
      </c>
      <c r="G45" s="364"/>
      <c r="H45" s="364"/>
      <c r="I45" s="364"/>
      <c r="J45" s="364"/>
      <c r="K45" s="365"/>
    </row>
    <row r="46" spans="2:11" ht="20.100000000000001" customHeight="1">
      <c r="B46" s="366" t="s">
        <v>17</v>
      </c>
      <c r="C46" s="367"/>
      <c r="D46" s="367"/>
      <c r="E46" s="367"/>
      <c r="F46" s="367"/>
      <c r="G46" s="367"/>
      <c r="H46" s="367"/>
      <c r="I46" s="367"/>
      <c r="J46" s="367"/>
      <c r="K46" s="368"/>
    </row>
    <row r="47" spans="2:11" ht="44.25" customHeight="1">
      <c r="B47" s="369"/>
      <c r="C47" s="370"/>
      <c r="D47" s="370"/>
      <c r="E47" s="370"/>
      <c r="F47" s="370"/>
      <c r="G47" s="370"/>
      <c r="H47" s="370"/>
      <c r="I47" s="370"/>
      <c r="J47" s="370"/>
      <c r="K47" s="371"/>
    </row>
    <row r="48" spans="2:11" ht="9.9499999999999993" customHeight="1"/>
    <row r="49" spans="2:13" ht="13.5" customHeight="1">
      <c r="B49" s="4" t="s">
        <v>565</v>
      </c>
      <c r="D49" s="93">
        <v>0</v>
      </c>
    </row>
    <row r="50" spans="2:13" ht="16.5" customHeight="1">
      <c r="B50" s="355" t="s">
        <v>566</v>
      </c>
      <c r="C50" s="356"/>
      <c r="D50" s="356"/>
      <c r="E50" s="356"/>
      <c r="F50" s="356"/>
      <c r="G50" s="356"/>
      <c r="H50" s="356"/>
      <c r="I50" s="356"/>
      <c r="J50" s="356"/>
      <c r="K50" s="357"/>
    </row>
    <row r="51" spans="2:13" ht="9.9499999999999993" customHeight="1"/>
    <row r="52" spans="2:13" ht="9.9499999999999993" customHeight="1"/>
    <row r="53" spans="2:13" ht="16.5" customHeight="1">
      <c r="B53" s="353" t="s">
        <v>567</v>
      </c>
      <c r="C53" s="353"/>
      <c r="D53" s="353"/>
      <c r="E53" s="353"/>
      <c r="F53" s="353"/>
      <c r="G53" s="353"/>
      <c r="H53" s="353"/>
      <c r="I53" s="353"/>
      <c r="J53" s="353"/>
      <c r="K53" s="353"/>
    </row>
    <row r="54" spans="2:13" ht="16.5" customHeight="1">
      <c r="B54" s="71" t="s">
        <v>188</v>
      </c>
      <c r="C54" s="358"/>
      <c r="D54" s="359"/>
      <c r="E54" s="360"/>
      <c r="F54" s="351"/>
      <c r="G54" s="351"/>
      <c r="H54" s="351"/>
      <c r="I54" s="351"/>
      <c r="J54" s="351"/>
      <c r="K54" s="352"/>
      <c r="M54" s="36">
        <f>E54</f>
        <v>0</v>
      </c>
    </row>
    <row r="55" spans="2:13" ht="16.5" customHeight="1">
      <c r="B55" s="71"/>
      <c r="C55" s="102"/>
      <c r="D55" s="103"/>
      <c r="E55" s="104"/>
      <c r="F55" s="100"/>
      <c r="G55" s="100"/>
      <c r="H55" s="100"/>
      <c r="I55" s="100"/>
      <c r="J55" s="100"/>
      <c r="K55" s="101"/>
      <c r="M55" s="36"/>
    </row>
    <row r="56" spans="2:13" ht="16.5" customHeight="1">
      <c r="B56" s="350" t="s">
        <v>251</v>
      </c>
      <c r="C56" s="351"/>
      <c r="D56" s="351"/>
      <c r="E56" s="351"/>
      <c r="F56" s="351"/>
      <c r="G56" s="351"/>
      <c r="H56" s="351"/>
      <c r="I56" s="351"/>
      <c r="J56" s="351"/>
      <c r="K56" s="352"/>
    </row>
    <row r="57" spans="2:13" ht="9.9499999999999993" customHeight="1"/>
    <row r="58" spans="2:13" ht="16.5" customHeight="1">
      <c r="B58" s="326" t="s">
        <v>571</v>
      </c>
      <c r="C58" s="326"/>
      <c r="D58" s="326"/>
      <c r="E58" s="326"/>
      <c r="F58" s="326"/>
      <c r="G58" s="326"/>
      <c r="H58" s="326"/>
      <c r="I58" s="326"/>
      <c r="J58" s="326"/>
      <c r="K58" s="326"/>
    </row>
    <row r="59" spans="2:13" ht="16.5" customHeight="1">
      <c r="B59" s="337" t="s">
        <v>572</v>
      </c>
      <c r="C59" s="337"/>
      <c r="D59" s="337" t="s">
        <v>573</v>
      </c>
      <c r="E59" s="337"/>
      <c r="F59" s="555" t="s">
        <v>547</v>
      </c>
      <c r="G59" s="555"/>
      <c r="H59" s="337" t="s">
        <v>574</v>
      </c>
      <c r="I59" s="337"/>
      <c r="J59" s="337" t="s">
        <v>14</v>
      </c>
      <c r="K59" s="337"/>
    </row>
    <row r="60" spans="2:13" ht="16.5" customHeight="1">
      <c r="B60" s="330" t="s">
        <v>575</v>
      </c>
      <c r="C60" s="333"/>
      <c r="D60" s="556"/>
      <c r="E60" s="557"/>
      <c r="F60" s="330"/>
      <c r="G60" s="333"/>
      <c r="H60" s="558"/>
      <c r="I60" s="559"/>
      <c r="J60" s="330"/>
      <c r="K60" s="333"/>
    </row>
    <row r="61" spans="2:13" ht="16.5" customHeight="1">
      <c r="B61" s="319"/>
      <c r="C61" s="340"/>
      <c r="D61" s="341"/>
      <c r="E61" s="342"/>
      <c r="F61" s="319"/>
      <c r="G61" s="340"/>
      <c r="H61" s="343"/>
      <c r="I61" s="344"/>
      <c r="J61" s="319"/>
      <c r="K61" s="340"/>
    </row>
    <row r="62" spans="2:13" ht="9.9499999999999993" customHeight="1"/>
    <row r="63" spans="2:13" ht="16.5" customHeight="1">
      <c r="B63" s="326" t="s">
        <v>964</v>
      </c>
      <c r="C63" s="326"/>
      <c r="D63" s="326"/>
      <c r="E63" s="326"/>
      <c r="F63" s="326"/>
      <c r="G63" s="326"/>
      <c r="H63" s="326"/>
      <c r="I63" s="326"/>
      <c r="J63" s="326"/>
      <c r="K63" s="326"/>
    </row>
    <row r="64" spans="2:13" ht="16.5" customHeight="1">
      <c r="B64" s="327" t="s">
        <v>832</v>
      </c>
      <c r="C64" s="328"/>
      <c r="D64" s="328"/>
      <c r="E64" s="329"/>
      <c r="F64" s="327" t="s">
        <v>833</v>
      </c>
      <c r="G64" s="328"/>
      <c r="H64" s="328"/>
      <c r="I64" s="329"/>
      <c r="J64" s="327" t="s">
        <v>834</v>
      </c>
      <c r="K64" s="329"/>
    </row>
    <row r="65" spans="2:11" ht="16.5" customHeight="1">
      <c r="B65" s="327" t="s">
        <v>835</v>
      </c>
      <c r="C65" s="329"/>
      <c r="D65" s="327" t="s">
        <v>47</v>
      </c>
      <c r="E65" s="329"/>
      <c r="F65" s="327" t="s">
        <v>835</v>
      </c>
      <c r="G65" s="329"/>
      <c r="H65" s="327" t="s">
        <v>47</v>
      </c>
      <c r="I65" s="329"/>
      <c r="J65" s="57" t="s">
        <v>836</v>
      </c>
      <c r="K65" s="57" t="s">
        <v>837</v>
      </c>
    </row>
    <row r="66" spans="2:11" ht="16.5" customHeight="1">
      <c r="B66" s="319"/>
      <c r="C66" s="320"/>
      <c r="D66" s="321"/>
      <c r="E66" s="321"/>
      <c r="F66" s="322"/>
      <c r="G66" s="322"/>
      <c r="H66" s="323"/>
      <c r="I66" s="324"/>
      <c r="J66" s="16"/>
      <c r="K66" s="17"/>
    </row>
    <row r="67" spans="2:11" ht="16.5" customHeight="1">
      <c r="B67" s="319"/>
      <c r="C67" s="320"/>
      <c r="D67" s="321"/>
      <c r="E67" s="321"/>
      <c r="F67" s="322"/>
      <c r="G67" s="322"/>
      <c r="H67" s="323"/>
      <c r="I67" s="324"/>
      <c r="J67" s="16"/>
      <c r="K67" s="17"/>
    </row>
    <row r="68" spans="2:11" ht="9.9499999999999993" customHeight="1">
      <c r="B68" s="325"/>
      <c r="C68" s="325"/>
      <c r="D68" s="325"/>
      <c r="E68" s="325"/>
      <c r="F68" s="325"/>
      <c r="G68" s="325"/>
      <c r="H68" s="325"/>
      <c r="I68" s="325"/>
      <c r="J68" s="325"/>
      <c r="K68" s="325"/>
    </row>
    <row r="69" spans="2:11" ht="16.5" customHeight="1">
      <c r="B69" s="353" t="s">
        <v>568</v>
      </c>
      <c r="C69" s="353"/>
      <c r="D69" s="353"/>
      <c r="E69" s="353"/>
      <c r="F69" s="353"/>
      <c r="G69" s="353"/>
      <c r="H69" s="353"/>
      <c r="I69" s="353"/>
      <c r="J69" s="353"/>
      <c r="K69" s="353"/>
    </row>
    <row r="70" spans="2:11" ht="16.5" customHeight="1">
      <c r="B70" s="56" t="s">
        <v>28</v>
      </c>
      <c r="C70" s="354" t="s">
        <v>879</v>
      </c>
      <c r="D70" s="354"/>
      <c r="E70" s="354" t="s">
        <v>569</v>
      </c>
      <c r="F70" s="354"/>
      <c r="G70" s="354" t="s">
        <v>570</v>
      </c>
      <c r="H70" s="354"/>
      <c r="I70" s="56" t="s">
        <v>842</v>
      </c>
      <c r="J70" s="56" t="s">
        <v>750</v>
      </c>
      <c r="K70" s="56" t="s">
        <v>581</v>
      </c>
    </row>
    <row r="71" spans="2:11" ht="16.5" customHeight="1">
      <c r="B71" s="58"/>
      <c r="C71" s="322"/>
      <c r="D71" s="322"/>
      <c r="E71" s="345"/>
      <c r="F71" s="345"/>
      <c r="G71" s="346"/>
      <c r="H71" s="346"/>
      <c r="I71" s="14"/>
      <c r="J71" s="14"/>
      <c r="K71" s="14"/>
    </row>
    <row r="72" spans="2:11" ht="16.5" customHeight="1">
      <c r="B72" s="58"/>
      <c r="C72" s="322"/>
      <c r="D72" s="322"/>
      <c r="E72" s="345"/>
      <c r="F72" s="345"/>
      <c r="G72" s="346"/>
      <c r="H72" s="346"/>
      <c r="I72" s="14"/>
      <c r="J72" s="14"/>
      <c r="K72" s="14"/>
    </row>
    <row r="73" spans="2:11" ht="16.5" customHeight="1">
      <c r="B73" s="347"/>
      <c r="C73" s="348"/>
      <c r="D73" s="348"/>
      <c r="E73" s="348"/>
      <c r="F73" s="348"/>
      <c r="G73" s="348"/>
      <c r="H73" s="348"/>
      <c r="I73" s="348"/>
      <c r="J73" s="348"/>
      <c r="K73" s="349"/>
    </row>
    <row r="74" spans="2:11" ht="9.9499999999999993" customHeight="1"/>
    <row r="75" spans="2:11" ht="9.9499999999999993" customHeight="1" thickBot="1"/>
    <row r="76" spans="2:11" ht="44.25" customHeight="1" thickBot="1">
      <c r="B76" s="446" t="s">
        <v>973</v>
      </c>
      <c r="C76" s="447"/>
      <c r="D76" s="447"/>
      <c r="E76" s="447"/>
      <c r="F76" s="447"/>
      <c r="G76" s="447"/>
      <c r="H76" s="447"/>
      <c r="I76" s="447"/>
      <c r="J76" s="447"/>
      <c r="K76" s="448"/>
    </row>
    <row r="77" spans="2:11" ht="9.9499999999999993" customHeight="1"/>
    <row r="78" spans="2:11" ht="16.5" customHeight="1">
      <c r="B78" s="5" t="s">
        <v>740</v>
      </c>
      <c r="C78" s="560"/>
      <c r="D78" s="561"/>
      <c r="E78" s="561"/>
      <c r="F78" s="562"/>
      <c r="G78" s="5"/>
      <c r="H78" s="243"/>
      <c r="I78" s="244"/>
      <c r="J78" s="244"/>
      <c r="K78" s="245"/>
    </row>
    <row r="79" spans="2:11" ht="9.9499999999999993" customHeight="1"/>
    <row r="80" spans="2:11" ht="16.5" customHeight="1">
      <c r="B80" s="5" t="s">
        <v>128</v>
      </c>
      <c r="C80" s="483" t="s">
        <v>122</v>
      </c>
      <c r="D80" s="485"/>
      <c r="E80" s="455" t="s">
        <v>121</v>
      </c>
      <c r="F80" s="455"/>
      <c r="G80" s="5" t="s">
        <v>123</v>
      </c>
      <c r="H80" s="5" t="s">
        <v>124</v>
      </c>
      <c r="I80" s="5" t="s">
        <v>125</v>
      </c>
      <c r="J80" s="5" t="s">
        <v>126</v>
      </c>
      <c r="K80" s="5" t="s">
        <v>127</v>
      </c>
    </row>
    <row r="81" spans="2:14" ht="16.5" customHeight="1">
      <c r="B81" s="59">
        <v>1</v>
      </c>
      <c r="C81" s="475"/>
      <c r="D81" s="476"/>
      <c r="E81" s="508"/>
      <c r="F81" s="509"/>
      <c r="G81" s="117"/>
      <c r="H81" s="117"/>
      <c r="I81" s="61"/>
      <c r="J81" s="62"/>
      <c r="K81" s="63"/>
    </row>
    <row r="82" spans="2:14" ht="9.9499999999999993" customHeight="1"/>
    <row r="83" spans="2:14" ht="16.5" customHeight="1">
      <c r="B83" s="483" t="s">
        <v>742</v>
      </c>
      <c r="C83" s="485"/>
      <c r="D83" s="483" t="s">
        <v>743</v>
      </c>
      <c r="E83" s="485"/>
      <c r="F83" s="170" t="s">
        <v>574</v>
      </c>
      <c r="G83" s="5" t="s">
        <v>744</v>
      </c>
      <c r="H83" s="5" t="s">
        <v>745</v>
      </c>
      <c r="I83" s="5" t="s">
        <v>812</v>
      </c>
      <c r="J83" s="5" t="s">
        <v>813</v>
      </c>
      <c r="K83" s="5" t="s">
        <v>746</v>
      </c>
    </row>
    <row r="84" spans="2:14" ht="16.5" customHeight="1">
      <c r="B84" s="246"/>
      <c r="C84" s="247"/>
      <c r="D84" s="246"/>
      <c r="E84" s="247"/>
      <c r="F84" s="169"/>
      <c r="G84" s="64"/>
      <c r="H84" s="92"/>
      <c r="I84" s="92"/>
      <c r="J84" s="17"/>
      <c r="K84" s="177"/>
    </row>
    <row r="85" spans="2:14" ht="16.5" customHeight="1">
      <c r="B85" s="246"/>
      <c r="C85" s="247"/>
      <c r="D85" s="246"/>
      <c r="E85" s="247"/>
      <c r="F85" s="169"/>
      <c r="G85" s="64"/>
      <c r="H85" s="92"/>
      <c r="I85" s="92"/>
      <c r="J85" s="17"/>
      <c r="K85" s="177"/>
    </row>
    <row r="86" spans="2:14" ht="9.9499999999999993" customHeight="1"/>
    <row r="87" spans="2:14" ht="16.5" customHeight="1">
      <c r="B87" s="353" t="s">
        <v>14</v>
      </c>
      <c r="C87" s="353"/>
      <c r="D87" s="20"/>
      <c r="E87" s="20"/>
      <c r="F87" s="21"/>
    </row>
    <row r="88" spans="2:14" ht="16.5" customHeight="1">
      <c r="B88" s="72"/>
      <c r="C88" s="519"/>
      <c r="D88" s="520"/>
      <c r="E88" s="520"/>
      <c r="F88" s="520"/>
      <c r="G88" s="520"/>
      <c r="H88" s="520"/>
      <c r="I88" s="520"/>
      <c r="J88" s="520"/>
      <c r="K88" s="520"/>
      <c r="N88" s="44">
        <f>C88</f>
        <v>0</v>
      </c>
    </row>
    <row r="89" spans="2:14" ht="9.9499999999999993" customHeight="1"/>
    <row r="90" spans="2:14" ht="9.9499999999999993" customHeight="1" thickBot="1"/>
    <row r="91" spans="2:14" ht="44.25" customHeight="1" thickBot="1">
      <c r="B91" s="461" t="s">
        <v>976</v>
      </c>
      <c r="C91" s="447"/>
      <c r="D91" s="447"/>
      <c r="E91" s="447"/>
      <c r="F91" s="447"/>
      <c r="G91" s="447"/>
      <c r="H91" s="447"/>
      <c r="I91" s="447"/>
      <c r="J91" s="447"/>
      <c r="K91" s="448"/>
    </row>
    <row r="92" spans="2:14" ht="9.9499999999999993" customHeight="1"/>
    <row r="93" spans="2:14" ht="16.5" customHeight="1">
      <c r="B93" s="5" t="s">
        <v>740</v>
      </c>
      <c r="C93" s="560"/>
      <c r="D93" s="561"/>
      <c r="E93" s="561"/>
      <c r="F93" s="562"/>
      <c r="G93" s="5"/>
      <c r="H93" s="243"/>
      <c r="I93" s="244"/>
      <c r="J93" s="244"/>
      <c r="K93" s="245"/>
    </row>
    <row r="94" spans="2:14" ht="9.9499999999999993" customHeight="1"/>
    <row r="95" spans="2:14" ht="16.5" customHeight="1">
      <c r="B95" s="5" t="s">
        <v>128</v>
      </c>
      <c r="C95" s="455" t="s">
        <v>122</v>
      </c>
      <c r="D95" s="455"/>
      <c r="E95" s="455" t="s">
        <v>121</v>
      </c>
      <c r="F95" s="455"/>
      <c r="G95" s="5" t="s">
        <v>123</v>
      </c>
      <c r="H95" s="5" t="s">
        <v>124</v>
      </c>
      <c r="I95" s="5" t="s">
        <v>125</v>
      </c>
      <c r="J95" s="5" t="s">
        <v>126</v>
      </c>
      <c r="K95" s="5" t="s">
        <v>127</v>
      </c>
    </row>
    <row r="96" spans="2:14" ht="16.5" customHeight="1">
      <c r="B96" s="59">
        <v>1</v>
      </c>
      <c r="C96" s="471"/>
      <c r="D96" s="471"/>
      <c r="E96" s="508"/>
      <c r="F96" s="509"/>
      <c r="G96" s="117"/>
      <c r="H96" s="117"/>
      <c r="I96" s="61"/>
      <c r="J96" s="62"/>
      <c r="K96" s="63"/>
    </row>
    <row r="97" spans="2:11" ht="9.9499999999999993" customHeight="1"/>
    <row r="98" spans="2:11" ht="16.5" customHeight="1">
      <c r="B98" s="483" t="s">
        <v>742</v>
      </c>
      <c r="C98" s="485"/>
      <c r="D98" s="483" t="s">
        <v>743</v>
      </c>
      <c r="E98" s="485"/>
      <c r="F98" s="170" t="s">
        <v>574</v>
      </c>
      <c r="G98" s="5" t="s">
        <v>744</v>
      </c>
      <c r="H98" s="5" t="s">
        <v>745</v>
      </c>
      <c r="I98" s="5" t="s">
        <v>812</v>
      </c>
      <c r="J98" s="5" t="s">
        <v>814</v>
      </c>
      <c r="K98" s="5" t="s">
        <v>746</v>
      </c>
    </row>
    <row r="99" spans="2:11" ht="16.5" customHeight="1">
      <c r="B99" s="246"/>
      <c r="C99" s="247"/>
      <c r="D99" s="246"/>
      <c r="E99" s="247"/>
      <c r="F99" s="169"/>
      <c r="G99" s="64"/>
      <c r="H99" s="92"/>
      <c r="I99" s="92"/>
      <c r="J99" s="17"/>
      <c r="K99" s="177"/>
    </row>
    <row r="100" spans="2:11" ht="16.5" customHeight="1">
      <c r="B100" s="246"/>
      <c r="C100" s="247"/>
      <c r="D100" s="246"/>
      <c r="E100" s="247"/>
      <c r="F100" s="169"/>
      <c r="G100" s="64"/>
      <c r="H100" s="92"/>
      <c r="I100" s="92"/>
      <c r="J100" s="17"/>
      <c r="K100" s="177"/>
    </row>
    <row r="101" spans="2:11" ht="9.9499999999999993" customHeight="1"/>
    <row r="102" spans="2:11" ht="16.5" customHeight="1">
      <c r="B102" s="353" t="s">
        <v>14</v>
      </c>
      <c r="C102" s="353"/>
      <c r="D102" s="20"/>
      <c r="E102" s="20"/>
      <c r="F102" s="21"/>
    </row>
    <row r="103" spans="2:11" ht="16.5" customHeight="1">
      <c r="B103" s="72"/>
      <c r="C103" s="519"/>
      <c r="D103" s="520"/>
      <c r="E103" s="520"/>
      <c r="F103" s="520"/>
      <c r="G103" s="520"/>
      <c r="H103" s="520"/>
      <c r="I103" s="520"/>
      <c r="J103" s="520"/>
      <c r="K103" s="520"/>
    </row>
    <row r="104" spans="2:11" ht="9.9499999999999993" customHeight="1"/>
    <row r="105" spans="2:11" ht="9.9499999999999993" customHeight="1" thickBot="1"/>
    <row r="106" spans="2:11" ht="44.25" customHeight="1" thickBot="1">
      <c r="B106" s="461" t="s">
        <v>838</v>
      </c>
      <c r="C106" s="447"/>
      <c r="D106" s="447"/>
      <c r="E106" s="447"/>
      <c r="F106" s="447"/>
      <c r="G106" s="447"/>
      <c r="H106" s="447"/>
      <c r="I106" s="447"/>
      <c r="J106" s="447"/>
      <c r="K106" s="448"/>
    </row>
    <row r="107" spans="2:11" ht="9.9499999999999993" customHeight="1"/>
    <row r="108" spans="2:11" ht="16.5" customHeight="1">
      <c r="B108" s="5" t="s">
        <v>740</v>
      </c>
      <c r="C108" s="560"/>
      <c r="D108" s="561"/>
      <c r="E108" s="561"/>
      <c r="F108" s="562"/>
      <c r="G108" s="5"/>
      <c r="H108" s="243"/>
      <c r="I108" s="244"/>
      <c r="J108" s="244"/>
      <c r="K108" s="245"/>
    </row>
    <row r="109" spans="2:11" ht="9.9499999999999993" customHeight="1"/>
    <row r="110" spans="2:11" ht="16.5" customHeight="1">
      <c r="B110" s="5" t="s">
        <v>128</v>
      </c>
      <c r="C110" s="455" t="s">
        <v>122</v>
      </c>
      <c r="D110" s="455"/>
      <c r="E110" s="455" t="s">
        <v>121</v>
      </c>
      <c r="F110" s="455"/>
      <c r="G110" s="5" t="s">
        <v>123</v>
      </c>
      <c r="H110" s="5" t="s">
        <v>124</v>
      </c>
      <c r="I110" s="5" t="s">
        <v>125</v>
      </c>
      <c r="J110" s="5" t="s">
        <v>126</v>
      </c>
      <c r="K110" s="5" t="s">
        <v>127</v>
      </c>
    </row>
    <row r="111" spans="2:11" ht="16.5" customHeight="1">
      <c r="B111" s="59">
        <v>1</v>
      </c>
      <c r="C111" s="471"/>
      <c r="D111" s="471"/>
      <c r="E111" s="508"/>
      <c r="F111" s="509"/>
      <c r="G111" s="117"/>
      <c r="H111" s="117"/>
      <c r="I111" s="61"/>
      <c r="J111" s="62"/>
      <c r="K111" s="63"/>
    </row>
    <row r="112" spans="2:11" ht="9.9499999999999993" customHeight="1"/>
    <row r="113" spans="2:11" ht="16.5" customHeight="1">
      <c r="B113" s="483" t="s">
        <v>742</v>
      </c>
      <c r="C113" s="485"/>
      <c r="D113" s="483" t="s">
        <v>743</v>
      </c>
      <c r="E113" s="485"/>
      <c r="F113" s="170" t="s">
        <v>574</v>
      </c>
      <c r="G113" s="5" t="s">
        <v>744</v>
      </c>
      <c r="H113" s="5" t="s">
        <v>745</v>
      </c>
      <c r="I113" s="5" t="s">
        <v>812</v>
      </c>
      <c r="J113" s="5" t="s">
        <v>814</v>
      </c>
      <c r="K113" s="5" t="s">
        <v>746</v>
      </c>
    </row>
    <row r="114" spans="2:11" ht="16.5" customHeight="1">
      <c r="B114" s="246"/>
      <c r="C114" s="247"/>
      <c r="D114" s="246"/>
      <c r="E114" s="247"/>
      <c r="F114" s="169"/>
      <c r="G114" s="64"/>
      <c r="H114" s="92"/>
      <c r="I114" s="92"/>
      <c r="J114" s="17"/>
      <c r="K114" s="177"/>
    </row>
    <row r="115" spans="2:11" ht="16.5" customHeight="1">
      <c r="B115" s="246"/>
      <c r="C115" s="247"/>
      <c r="D115" s="246"/>
      <c r="E115" s="247"/>
      <c r="F115" s="169"/>
      <c r="G115" s="64"/>
      <c r="H115" s="92"/>
      <c r="I115" s="92"/>
      <c r="J115" s="17"/>
      <c r="K115" s="177"/>
    </row>
    <row r="116" spans="2:11" ht="9.9499999999999993" customHeight="1"/>
    <row r="117" spans="2:11" ht="16.5" customHeight="1">
      <c r="B117" s="353" t="s">
        <v>14</v>
      </c>
      <c r="C117" s="353"/>
      <c r="D117" s="20"/>
      <c r="E117" s="20"/>
      <c r="F117" s="21"/>
    </row>
    <row r="118" spans="2:11" ht="16.5" customHeight="1">
      <c r="B118" s="72"/>
      <c r="C118" s="519"/>
      <c r="D118" s="520"/>
      <c r="E118" s="520"/>
      <c r="F118" s="520"/>
      <c r="G118" s="520"/>
      <c r="H118" s="520"/>
      <c r="I118" s="520"/>
      <c r="J118" s="520"/>
      <c r="K118" s="520"/>
    </row>
    <row r="119" spans="2:11" ht="9.9499999999999993" customHeight="1"/>
    <row r="120" spans="2:11" ht="9.9499999999999993" customHeight="1" thickBot="1"/>
    <row r="121" spans="2:11" ht="44.25" customHeight="1" thickBot="1">
      <c r="B121" s="461" t="s">
        <v>768</v>
      </c>
      <c r="C121" s="447"/>
      <c r="D121" s="447"/>
      <c r="E121" s="447"/>
      <c r="F121" s="447"/>
      <c r="G121" s="447"/>
      <c r="H121" s="447"/>
      <c r="I121" s="447"/>
      <c r="J121" s="447"/>
      <c r="K121" s="448"/>
    </row>
    <row r="122" spans="2:11" ht="9.9499999999999993" customHeight="1"/>
    <row r="123" spans="2:11" ht="16.5" customHeight="1">
      <c r="B123" s="5" t="s">
        <v>740</v>
      </c>
      <c r="C123" s="560"/>
      <c r="D123" s="561"/>
      <c r="E123" s="561"/>
      <c r="F123" s="562"/>
      <c r="G123" s="5"/>
      <c r="H123" s="243"/>
      <c r="I123" s="244"/>
      <c r="J123" s="244"/>
      <c r="K123" s="245"/>
    </row>
    <row r="124" spans="2:11" ht="9.9499999999999993" customHeight="1"/>
    <row r="125" spans="2:11" ht="16.5" customHeight="1">
      <c r="B125" s="5" t="s">
        <v>128</v>
      </c>
      <c r="C125" s="455" t="s">
        <v>122</v>
      </c>
      <c r="D125" s="455"/>
      <c r="E125" s="455" t="s">
        <v>121</v>
      </c>
      <c r="F125" s="455"/>
      <c r="G125" s="5" t="s">
        <v>123</v>
      </c>
      <c r="H125" s="5" t="s">
        <v>124</v>
      </c>
      <c r="I125" s="5" t="s">
        <v>125</v>
      </c>
      <c r="J125" s="5" t="s">
        <v>126</v>
      </c>
      <c r="K125" s="5" t="s">
        <v>127</v>
      </c>
    </row>
    <row r="126" spans="2:11" ht="16.5" customHeight="1">
      <c r="B126" s="59">
        <v>1</v>
      </c>
      <c r="C126" s="471"/>
      <c r="D126" s="471"/>
      <c r="E126" s="508"/>
      <c r="F126" s="509"/>
      <c r="G126" s="117"/>
      <c r="H126" s="117"/>
      <c r="I126" s="61"/>
      <c r="J126" s="62"/>
      <c r="K126" s="63"/>
    </row>
    <row r="127" spans="2:11" ht="9.9499999999999993" customHeight="1"/>
    <row r="128" spans="2:11" ht="16.5" customHeight="1">
      <c r="B128" s="483" t="s">
        <v>742</v>
      </c>
      <c r="C128" s="485"/>
      <c r="D128" s="483" t="s">
        <v>743</v>
      </c>
      <c r="E128" s="485"/>
      <c r="F128" s="170" t="s">
        <v>574</v>
      </c>
      <c r="G128" s="5" t="s">
        <v>744</v>
      </c>
      <c r="H128" s="5" t="s">
        <v>745</v>
      </c>
      <c r="I128" s="5" t="s">
        <v>812</v>
      </c>
      <c r="J128" s="5" t="s">
        <v>814</v>
      </c>
      <c r="K128" s="5" t="s">
        <v>746</v>
      </c>
    </row>
    <row r="129" spans="2:11" ht="16.5" customHeight="1">
      <c r="B129" s="246"/>
      <c r="C129" s="247"/>
      <c r="D129" s="246"/>
      <c r="E129" s="247"/>
      <c r="F129" s="169"/>
      <c r="G129" s="64"/>
      <c r="H129" s="92"/>
      <c r="I129" s="92"/>
      <c r="J129" s="17"/>
      <c r="K129" s="177"/>
    </row>
    <row r="130" spans="2:11" ht="16.5" customHeight="1">
      <c r="B130" s="246"/>
      <c r="C130" s="247"/>
      <c r="D130" s="246"/>
      <c r="E130" s="247"/>
      <c r="F130" s="169"/>
      <c r="G130" s="64"/>
      <c r="H130" s="92"/>
      <c r="I130" s="92"/>
      <c r="J130" s="17"/>
      <c r="K130" s="177"/>
    </row>
    <row r="131" spans="2:11" ht="9.9499999999999993" customHeight="1"/>
    <row r="132" spans="2:11" ht="16.5" customHeight="1">
      <c r="B132" s="353" t="s">
        <v>14</v>
      </c>
      <c r="C132" s="353"/>
      <c r="D132" s="20"/>
      <c r="E132" s="20"/>
      <c r="F132" s="21"/>
    </row>
    <row r="133" spans="2:11" ht="16.5" customHeight="1">
      <c r="B133" s="72"/>
      <c r="C133" s="519"/>
      <c r="D133" s="520"/>
      <c r="E133" s="520"/>
      <c r="F133" s="520"/>
      <c r="G133" s="520"/>
      <c r="H133" s="520"/>
      <c r="I133" s="520"/>
      <c r="J133" s="520"/>
      <c r="K133" s="520"/>
    </row>
    <row r="134" spans="2:11" ht="9.9499999999999993" customHeight="1"/>
    <row r="135" spans="2:11" ht="9.9499999999999993" customHeight="1" thickBot="1"/>
    <row r="136" spans="2:11" ht="44.25" customHeight="1" thickBot="1">
      <c r="B136" s="461" t="s">
        <v>848</v>
      </c>
      <c r="C136" s="447"/>
      <c r="D136" s="447"/>
      <c r="E136" s="447"/>
      <c r="F136" s="447"/>
      <c r="G136" s="447"/>
      <c r="H136" s="447"/>
      <c r="I136" s="447"/>
      <c r="J136" s="447"/>
      <c r="K136" s="448"/>
    </row>
    <row r="137" spans="2:11" ht="9.9499999999999993" customHeight="1"/>
    <row r="138" spans="2:11" ht="16.5" customHeight="1">
      <c r="B138" s="5" t="s">
        <v>740</v>
      </c>
      <c r="C138" s="560"/>
      <c r="D138" s="561"/>
      <c r="E138" s="561"/>
      <c r="F138" s="562"/>
      <c r="G138" s="5"/>
      <c r="H138" s="243"/>
      <c r="I138" s="244"/>
      <c r="J138" s="244"/>
      <c r="K138" s="245"/>
    </row>
    <row r="139" spans="2:11" ht="9.9499999999999993" customHeight="1"/>
    <row r="140" spans="2:11" ht="16.5" customHeight="1">
      <c r="B140" s="5" t="s">
        <v>128</v>
      </c>
      <c r="C140" s="455" t="s">
        <v>122</v>
      </c>
      <c r="D140" s="455"/>
      <c r="E140" s="455" t="s">
        <v>121</v>
      </c>
      <c r="F140" s="455"/>
      <c r="G140" s="5" t="s">
        <v>123</v>
      </c>
      <c r="H140" s="5" t="s">
        <v>124</v>
      </c>
      <c r="I140" s="5" t="s">
        <v>125</v>
      </c>
      <c r="J140" s="5" t="s">
        <v>126</v>
      </c>
      <c r="K140" s="5" t="s">
        <v>127</v>
      </c>
    </row>
    <row r="141" spans="2:11" ht="16.5" customHeight="1">
      <c r="B141" s="59">
        <v>1</v>
      </c>
      <c r="C141" s="471"/>
      <c r="D141" s="471"/>
      <c r="E141" s="508"/>
      <c r="F141" s="509"/>
      <c r="G141" s="117"/>
      <c r="H141" s="117"/>
      <c r="I141" s="61"/>
      <c r="J141" s="62"/>
      <c r="K141" s="63"/>
    </row>
    <row r="142" spans="2:11" ht="9.9499999999999993" customHeight="1"/>
    <row r="143" spans="2:11" ht="16.5" customHeight="1">
      <c r="B143" s="483" t="s">
        <v>742</v>
      </c>
      <c r="C143" s="485"/>
      <c r="D143" s="483" t="s">
        <v>743</v>
      </c>
      <c r="E143" s="485"/>
      <c r="F143" s="170" t="s">
        <v>574</v>
      </c>
      <c r="G143" s="5" t="s">
        <v>744</v>
      </c>
      <c r="H143" s="5" t="s">
        <v>745</v>
      </c>
      <c r="I143" s="5" t="s">
        <v>812</v>
      </c>
      <c r="J143" s="5" t="s">
        <v>814</v>
      </c>
      <c r="K143" s="5" t="s">
        <v>746</v>
      </c>
    </row>
    <row r="144" spans="2:11" ht="16.5" customHeight="1">
      <c r="B144" s="246"/>
      <c r="C144" s="247"/>
      <c r="D144" s="246"/>
      <c r="E144" s="247"/>
      <c r="F144" s="169"/>
      <c r="G144" s="64"/>
      <c r="H144" s="92"/>
      <c r="I144" s="92"/>
      <c r="J144" s="17"/>
      <c r="K144" s="177"/>
    </row>
    <row r="145" spans="2:11" ht="16.5" customHeight="1">
      <c r="B145" s="246"/>
      <c r="C145" s="247"/>
      <c r="D145" s="246"/>
      <c r="E145" s="247"/>
      <c r="F145" s="169"/>
      <c r="G145" s="64"/>
      <c r="H145" s="92"/>
      <c r="I145" s="92"/>
      <c r="J145" s="17"/>
      <c r="K145" s="177"/>
    </row>
    <row r="146" spans="2:11" ht="9.9499999999999993" customHeight="1"/>
    <row r="147" spans="2:11" ht="16.5" customHeight="1">
      <c r="B147" s="353" t="s">
        <v>14</v>
      </c>
      <c r="C147" s="353"/>
      <c r="D147" s="20"/>
      <c r="E147" s="20"/>
      <c r="F147" s="21"/>
    </row>
    <row r="148" spans="2:11" ht="16.5" customHeight="1">
      <c r="B148" s="72"/>
      <c r="C148" s="519"/>
      <c r="D148" s="520"/>
      <c r="E148" s="520"/>
      <c r="F148" s="520"/>
      <c r="G148" s="520"/>
      <c r="H148" s="520"/>
      <c r="I148" s="520"/>
      <c r="J148" s="520"/>
      <c r="K148" s="520"/>
    </row>
    <row r="149" spans="2:11" ht="9.9499999999999993" customHeight="1"/>
    <row r="150" spans="2:11" ht="9.9499999999999993" customHeight="1" thickBot="1"/>
    <row r="151" spans="2:11" ht="44.25" customHeight="1" thickBot="1">
      <c r="B151" s="462" t="s">
        <v>776</v>
      </c>
      <c r="C151" s="463"/>
      <c r="D151" s="463"/>
      <c r="E151" s="463"/>
      <c r="F151" s="463"/>
      <c r="G151" s="463"/>
      <c r="H151" s="463"/>
      <c r="I151" s="463"/>
      <c r="J151" s="463"/>
      <c r="K151" s="464"/>
    </row>
    <row r="152" spans="2:11" ht="9.9499999999999993" customHeight="1"/>
    <row r="153" spans="2:11" ht="16.5" customHeight="1">
      <c r="B153" s="5" t="s">
        <v>740</v>
      </c>
      <c r="C153" s="560"/>
      <c r="D153" s="561"/>
      <c r="E153" s="561"/>
      <c r="F153" s="562"/>
      <c r="G153" s="5"/>
      <c r="H153" s="243"/>
      <c r="I153" s="244"/>
      <c r="J153" s="244"/>
      <c r="K153" s="245"/>
    </row>
    <row r="154" spans="2:11" ht="9.9499999999999993" customHeight="1"/>
    <row r="155" spans="2:11" ht="16.5" customHeight="1">
      <c r="B155" s="5" t="s">
        <v>128</v>
      </c>
      <c r="C155" s="455" t="s">
        <v>122</v>
      </c>
      <c r="D155" s="455"/>
      <c r="E155" s="455" t="s">
        <v>121</v>
      </c>
      <c r="F155" s="455"/>
      <c r="G155" s="5" t="s">
        <v>123</v>
      </c>
      <c r="H155" s="5" t="s">
        <v>124</v>
      </c>
      <c r="I155" s="5" t="s">
        <v>125</v>
      </c>
      <c r="J155" s="5" t="s">
        <v>126</v>
      </c>
      <c r="K155" s="5" t="s">
        <v>127</v>
      </c>
    </row>
    <row r="156" spans="2:11" ht="16.5" customHeight="1">
      <c r="B156" s="59">
        <v>1</v>
      </c>
      <c r="C156" s="471"/>
      <c r="D156" s="471"/>
      <c r="E156" s="508"/>
      <c r="F156" s="509"/>
      <c r="G156" s="117"/>
      <c r="H156" s="117"/>
      <c r="I156" s="61"/>
      <c r="J156" s="62"/>
      <c r="K156" s="63"/>
    </row>
    <row r="157" spans="2:11" ht="9.9499999999999993" customHeight="1"/>
    <row r="158" spans="2:11" ht="16.5" customHeight="1">
      <c r="B158" s="483" t="s">
        <v>742</v>
      </c>
      <c r="C158" s="485"/>
      <c r="D158" s="483" t="s">
        <v>743</v>
      </c>
      <c r="E158" s="485"/>
      <c r="F158" s="170" t="s">
        <v>574</v>
      </c>
      <c r="G158" s="5" t="s">
        <v>744</v>
      </c>
      <c r="H158" s="5" t="s">
        <v>745</v>
      </c>
      <c r="I158" s="5" t="s">
        <v>812</v>
      </c>
      <c r="J158" s="5" t="s">
        <v>814</v>
      </c>
      <c r="K158" s="5" t="s">
        <v>746</v>
      </c>
    </row>
    <row r="159" spans="2:11" ht="16.5" customHeight="1">
      <c r="B159" s="246"/>
      <c r="C159" s="247"/>
      <c r="D159" s="246"/>
      <c r="E159" s="247"/>
      <c r="F159" s="169"/>
      <c r="G159" s="64"/>
      <c r="H159" s="92"/>
      <c r="I159" s="92"/>
      <c r="J159" s="17"/>
      <c r="K159" s="177"/>
    </row>
    <row r="160" spans="2:11" ht="16.5" customHeight="1">
      <c r="B160" s="246"/>
      <c r="C160" s="247"/>
      <c r="D160" s="246"/>
      <c r="E160" s="247"/>
      <c r="F160" s="169"/>
      <c r="G160" s="64"/>
      <c r="H160" s="92"/>
      <c r="I160" s="92"/>
      <c r="J160" s="17"/>
      <c r="K160" s="177"/>
    </row>
    <row r="161" spans="2:11" ht="9.9499999999999993" customHeight="1"/>
    <row r="162" spans="2:11" ht="16.5" customHeight="1">
      <c r="B162" s="465" t="s">
        <v>57</v>
      </c>
      <c r="C162" s="466"/>
      <c r="D162" s="466"/>
      <c r="E162" s="466"/>
      <c r="F162" s="466"/>
      <c r="G162" s="466"/>
      <c r="H162" s="466"/>
      <c r="I162" s="466"/>
      <c r="J162" s="467"/>
      <c r="K162" s="39" t="s">
        <v>153</v>
      </c>
    </row>
    <row r="163" spans="2:11" ht="39" customHeight="1">
      <c r="B163" s="542" t="s">
        <v>896</v>
      </c>
      <c r="C163" s="543"/>
      <c r="D163" s="543"/>
      <c r="E163" s="543"/>
      <c r="F163" s="543"/>
      <c r="G163" s="543"/>
      <c r="H163" s="543"/>
      <c r="I163" s="543"/>
      <c r="J163" s="544"/>
      <c r="K163" s="84" t="s">
        <v>166</v>
      </c>
    </row>
    <row r="164" spans="2:11" ht="9.9499999999999993" customHeight="1"/>
    <row r="165" spans="2:11" ht="16.5" customHeight="1">
      <c r="B165" s="93">
        <v>0</v>
      </c>
      <c r="C165" s="24" t="s">
        <v>784</v>
      </c>
    </row>
    <row r="166" spans="2:11" ht="16.5" customHeight="1">
      <c r="B166" s="5" t="s">
        <v>805</v>
      </c>
      <c r="C166" s="483" t="s">
        <v>778</v>
      </c>
      <c r="D166" s="484"/>
      <c r="E166" s="485"/>
      <c r="F166" s="131" t="s">
        <v>779</v>
      </c>
      <c r="G166" s="125" t="s">
        <v>153</v>
      </c>
      <c r="H166" s="5" t="s">
        <v>782</v>
      </c>
      <c r="I166" s="5" t="s">
        <v>14</v>
      </c>
      <c r="J166" s="483" t="s">
        <v>822</v>
      </c>
      <c r="K166" s="485"/>
    </row>
    <row r="167" spans="2:11" ht="16.5" customHeight="1">
      <c r="B167" s="32" t="s">
        <v>806</v>
      </c>
      <c r="C167" s="475" t="s">
        <v>780</v>
      </c>
      <c r="D167" s="486"/>
      <c r="E167" s="476"/>
      <c r="F167" s="32" t="s">
        <v>807</v>
      </c>
      <c r="G167" s="17" t="s">
        <v>969</v>
      </c>
      <c r="H167" s="32" t="s">
        <v>146</v>
      </c>
      <c r="I167" s="176" t="s">
        <v>146</v>
      </c>
      <c r="J167" s="475"/>
      <c r="K167" s="476"/>
    </row>
    <row r="168" spans="2:11" ht="16.5" customHeight="1">
      <c r="B168" s="32" t="s">
        <v>806</v>
      </c>
      <c r="C168" s="475" t="s">
        <v>781</v>
      </c>
      <c r="D168" s="486"/>
      <c r="E168" s="476"/>
      <c r="F168" s="32" t="s">
        <v>807</v>
      </c>
      <c r="G168" s="17" t="s">
        <v>969</v>
      </c>
      <c r="H168" s="32" t="s">
        <v>146</v>
      </c>
      <c r="I168" s="176" t="s">
        <v>146</v>
      </c>
      <c r="J168" s="475"/>
      <c r="K168" s="476"/>
    </row>
    <row r="169" spans="2:11" ht="16.5" customHeight="1">
      <c r="B169" s="32"/>
      <c r="C169" s="475"/>
      <c r="D169" s="486"/>
      <c r="E169" s="476"/>
      <c r="F169" s="32"/>
      <c r="G169" s="17"/>
      <c r="H169" s="32"/>
      <c r="I169" s="176"/>
      <c r="J169" s="475"/>
      <c r="K169" s="476"/>
    </row>
    <row r="170" spans="2:11" ht="16.5" customHeight="1">
      <c r="B170" s="32"/>
      <c r="C170" s="475"/>
      <c r="D170" s="486"/>
      <c r="E170" s="476"/>
      <c r="F170" s="32"/>
      <c r="G170" s="17"/>
      <c r="H170" s="32"/>
      <c r="I170" s="176"/>
      <c r="J170" s="475"/>
      <c r="K170" s="476"/>
    </row>
    <row r="171" spans="2:11" ht="9.9499999999999993" customHeight="1"/>
    <row r="172" spans="2:11" ht="16.5" customHeight="1">
      <c r="B172" s="4" t="s">
        <v>785</v>
      </c>
      <c r="C172" s="23"/>
    </row>
    <row r="173" spans="2:11" ht="26.1" customHeight="1">
      <c r="B173" s="515" t="s">
        <v>251</v>
      </c>
      <c r="C173" s="513"/>
      <c r="D173" s="513"/>
      <c r="E173" s="513"/>
      <c r="F173" s="513"/>
      <c r="G173" s="513"/>
      <c r="H173" s="513"/>
      <c r="I173" s="513"/>
      <c r="J173" s="513"/>
      <c r="K173" s="514"/>
    </row>
    <row r="174" spans="2:11" ht="9.9499999999999993" customHeight="1"/>
    <row r="175" spans="2:11" ht="9.9499999999999993" customHeight="1" thickBot="1"/>
    <row r="176" spans="2:11" ht="42" customHeight="1" thickBot="1">
      <c r="B176" s="462" t="s">
        <v>974</v>
      </c>
      <c r="C176" s="463"/>
      <c r="D176" s="463"/>
      <c r="E176" s="463"/>
      <c r="F176" s="463"/>
      <c r="G176" s="463"/>
      <c r="H176" s="463"/>
      <c r="I176" s="463"/>
      <c r="J176" s="463"/>
      <c r="K176" s="464"/>
    </row>
    <row r="177" spans="2:20" ht="9.9499999999999993" customHeight="1"/>
    <row r="178" spans="2:20" ht="16.5" customHeight="1">
      <c r="B178" s="5" t="s">
        <v>740</v>
      </c>
      <c r="C178" s="560"/>
      <c r="D178" s="561"/>
      <c r="E178" s="561"/>
      <c r="F178" s="562"/>
      <c r="G178" s="5"/>
      <c r="H178" s="243"/>
      <c r="I178" s="244"/>
      <c r="J178" s="244"/>
      <c r="K178" s="245"/>
    </row>
    <row r="179" spans="2:20" ht="13.5"/>
    <row r="180" spans="2:20" ht="16.5" customHeight="1">
      <c r="B180" s="5" t="s">
        <v>128</v>
      </c>
      <c r="C180" s="455" t="s">
        <v>122</v>
      </c>
      <c r="D180" s="455"/>
      <c r="E180" s="455" t="s">
        <v>121</v>
      </c>
      <c r="F180" s="455"/>
      <c r="G180" s="5" t="s">
        <v>123</v>
      </c>
      <c r="H180" s="5" t="s">
        <v>124</v>
      </c>
      <c r="I180" s="5" t="s">
        <v>125</v>
      </c>
      <c r="J180" s="5" t="s">
        <v>126</v>
      </c>
      <c r="K180" s="5" t="s">
        <v>127</v>
      </c>
    </row>
    <row r="181" spans="2:20" ht="16.5" customHeight="1">
      <c r="B181" s="59">
        <v>1</v>
      </c>
      <c r="C181" s="471"/>
      <c r="D181" s="471"/>
      <c r="E181" s="508"/>
      <c r="F181" s="509"/>
      <c r="G181" s="117"/>
      <c r="H181" s="117"/>
      <c r="I181" s="61"/>
      <c r="J181" s="62"/>
      <c r="K181" s="63"/>
    </row>
    <row r="182" spans="2:20" ht="9.9499999999999993" customHeight="1"/>
    <row r="183" spans="2:20" ht="16.5" customHeight="1">
      <c r="B183" s="483" t="s">
        <v>742</v>
      </c>
      <c r="C183" s="485"/>
      <c r="D183" s="483" t="s">
        <v>743</v>
      </c>
      <c r="E183" s="485"/>
      <c r="F183" s="170" t="s">
        <v>574</v>
      </c>
      <c r="G183" s="5" t="s">
        <v>744</v>
      </c>
      <c r="H183" s="5" t="s">
        <v>745</v>
      </c>
      <c r="I183" s="5" t="s">
        <v>812</v>
      </c>
      <c r="J183" s="5" t="s">
        <v>814</v>
      </c>
      <c r="K183" s="5" t="s">
        <v>746</v>
      </c>
    </row>
    <row r="184" spans="2:20" ht="16.5" customHeight="1">
      <c r="B184" s="246"/>
      <c r="C184" s="247"/>
      <c r="D184" s="246"/>
      <c r="E184" s="247"/>
      <c r="F184" s="169"/>
      <c r="G184" s="64"/>
      <c r="H184" s="92"/>
      <c r="I184" s="92"/>
      <c r="J184" s="17"/>
      <c r="K184" s="177">
        <v>0</v>
      </c>
    </row>
    <row r="185" spans="2:20" ht="16.5" customHeight="1">
      <c r="B185" s="246"/>
      <c r="C185" s="247"/>
      <c r="D185" s="246"/>
      <c r="E185" s="247"/>
      <c r="F185" s="169"/>
      <c r="G185" s="64"/>
      <c r="H185" s="92"/>
      <c r="I185" s="92"/>
      <c r="J185" s="17"/>
      <c r="K185" s="177">
        <v>0</v>
      </c>
    </row>
    <row r="186" spans="2:20" ht="9.9499999999999993" customHeight="1"/>
    <row r="187" spans="2:20" ht="16.5" customHeight="1">
      <c r="B187" s="480" t="s">
        <v>155</v>
      </c>
      <c r="C187" s="480"/>
      <c r="D187" s="480"/>
      <c r="E187" s="480"/>
      <c r="F187" s="480"/>
      <c r="G187" s="480"/>
      <c r="H187" s="480"/>
      <c r="I187" s="480"/>
      <c r="J187" s="480"/>
      <c r="K187" s="41" t="s">
        <v>156</v>
      </c>
    </row>
    <row r="188" spans="2:20" ht="39" customHeight="1">
      <c r="B188" s="481" t="s">
        <v>897</v>
      </c>
      <c r="C188" s="482"/>
      <c r="D188" s="482"/>
      <c r="E188" s="482"/>
      <c r="F188" s="482"/>
      <c r="G188" s="482"/>
      <c r="H188" s="482"/>
      <c r="I188" s="482"/>
      <c r="J188" s="482"/>
      <c r="K188" s="40" t="s">
        <v>160</v>
      </c>
    </row>
    <row r="189" spans="2:20" ht="9.9499999999999993" customHeight="1"/>
    <row r="190" spans="2:20" ht="16.5" customHeight="1">
      <c r="B190" s="168">
        <v>0</v>
      </c>
      <c r="C190" s="24" t="s">
        <v>796</v>
      </c>
      <c r="D190" s="187"/>
      <c r="E190" s="24"/>
      <c r="F190" s="187"/>
      <c r="G190" s="24"/>
      <c r="H190" s="187"/>
      <c r="I190" s="24"/>
      <c r="J190" s="187"/>
      <c r="K190" s="24"/>
    </row>
    <row r="191" spans="2:20" ht="16.5" customHeight="1">
      <c r="B191" s="171" t="s">
        <v>808</v>
      </c>
      <c r="C191" s="268" t="s">
        <v>778</v>
      </c>
      <c r="D191" s="563"/>
      <c r="E191" s="269"/>
      <c r="F191" s="171" t="s">
        <v>153</v>
      </c>
      <c r="G191" s="171" t="s">
        <v>809</v>
      </c>
      <c r="H191" s="171" t="s">
        <v>810</v>
      </c>
      <c r="I191" s="171" t="s">
        <v>14</v>
      </c>
      <c r="J191" s="483" t="s">
        <v>822</v>
      </c>
      <c r="K191" s="485"/>
    </row>
    <row r="192" spans="2:20" ht="16.5" customHeight="1">
      <c r="B192" s="175" t="s">
        <v>796</v>
      </c>
      <c r="C192" s="564" t="s">
        <v>863</v>
      </c>
      <c r="D192" s="565"/>
      <c r="E192" s="566"/>
      <c r="F192" s="226" t="s">
        <v>972</v>
      </c>
      <c r="G192" s="175" t="s">
        <v>146</v>
      </c>
      <c r="H192" s="175" t="s">
        <v>146</v>
      </c>
      <c r="I192" s="176" t="s">
        <v>146</v>
      </c>
      <c r="J192" s="277"/>
      <c r="K192" s="278"/>
      <c r="P192" s="238"/>
      <c r="Q192" s="238"/>
      <c r="R192" s="31"/>
      <c r="S192" s="31"/>
      <c r="T192" s="31"/>
    </row>
    <row r="193" spans="2:20" ht="16.5" customHeight="1">
      <c r="B193" s="175" t="s">
        <v>796</v>
      </c>
      <c r="C193" s="564" t="s">
        <v>864</v>
      </c>
      <c r="D193" s="565"/>
      <c r="E193" s="566"/>
      <c r="F193" s="226" t="s">
        <v>972</v>
      </c>
      <c r="G193" s="175" t="s">
        <v>146</v>
      </c>
      <c r="H193" s="175" t="s">
        <v>146</v>
      </c>
      <c r="I193" s="176" t="s">
        <v>146</v>
      </c>
      <c r="J193" s="277"/>
      <c r="K193" s="278"/>
      <c r="P193" s="567"/>
      <c r="Q193" s="567"/>
      <c r="R193" s="185"/>
      <c r="S193" s="186"/>
      <c r="T193" s="186"/>
    </row>
    <row r="194" spans="2:20" ht="16.5" customHeight="1">
      <c r="B194" s="175" t="s">
        <v>796</v>
      </c>
      <c r="C194" s="564" t="s">
        <v>865</v>
      </c>
      <c r="D194" s="565"/>
      <c r="E194" s="566"/>
      <c r="F194" s="226" t="s">
        <v>972</v>
      </c>
      <c r="G194" s="175" t="s">
        <v>146</v>
      </c>
      <c r="H194" s="175" t="s">
        <v>146</v>
      </c>
      <c r="I194" s="176" t="s">
        <v>146</v>
      </c>
      <c r="J194" s="277"/>
      <c r="K194" s="278"/>
      <c r="P194" s="567"/>
      <c r="Q194" s="567"/>
      <c r="R194" s="185"/>
      <c r="S194" s="186"/>
      <c r="T194" s="186"/>
    </row>
    <row r="195" spans="2:20" ht="16.5" customHeight="1">
      <c r="B195" s="175" t="s">
        <v>796</v>
      </c>
      <c r="C195" s="564" t="s">
        <v>866</v>
      </c>
      <c r="D195" s="565"/>
      <c r="E195" s="566"/>
      <c r="F195" s="226" t="s">
        <v>972</v>
      </c>
      <c r="G195" s="175" t="s">
        <v>146</v>
      </c>
      <c r="H195" s="175" t="s">
        <v>146</v>
      </c>
      <c r="I195" s="176" t="s">
        <v>146</v>
      </c>
      <c r="J195" s="277"/>
      <c r="K195" s="278"/>
    </row>
    <row r="196" spans="2:20" ht="9.9499999999999993" customHeight="1"/>
    <row r="197" spans="2:20" ht="16.5" customHeight="1">
      <c r="B197" s="4" t="s">
        <v>790</v>
      </c>
      <c r="C197" s="23"/>
    </row>
    <row r="198" spans="2:20" ht="16.5" customHeight="1">
      <c r="B198" s="515" t="s">
        <v>251</v>
      </c>
      <c r="C198" s="513"/>
      <c r="D198" s="513"/>
      <c r="E198" s="513"/>
      <c r="F198" s="513"/>
      <c r="G198" s="513"/>
      <c r="H198" s="513"/>
      <c r="I198" s="513"/>
      <c r="J198" s="513"/>
      <c r="K198" s="514"/>
    </row>
    <row r="199" spans="2:20" ht="9.9499999999999993" customHeight="1"/>
    <row r="200" spans="2:20" ht="9.9499999999999993" customHeight="1" thickBot="1"/>
    <row r="201" spans="2:20" ht="42" customHeight="1" thickBot="1">
      <c r="B201" s="462" t="s">
        <v>898</v>
      </c>
      <c r="C201" s="463"/>
      <c r="D201" s="463"/>
      <c r="E201" s="463"/>
      <c r="F201" s="463"/>
      <c r="G201" s="463"/>
      <c r="H201" s="463"/>
      <c r="I201" s="463"/>
      <c r="J201" s="463"/>
      <c r="K201" s="464"/>
    </row>
    <row r="202" spans="2:20" ht="9.9499999999999993" customHeight="1"/>
    <row r="203" spans="2:20" ht="16.5" customHeight="1">
      <c r="B203" s="5" t="s">
        <v>740</v>
      </c>
      <c r="C203" s="560"/>
      <c r="D203" s="561"/>
      <c r="E203" s="561"/>
      <c r="F203" s="562"/>
      <c r="G203" s="5"/>
      <c r="H203" s="243"/>
      <c r="I203" s="244"/>
      <c r="J203" s="244"/>
      <c r="K203" s="245"/>
    </row>
    <row r="204" spans="2:20" ht="9.9499999999999993" customHeight="1"/>
    <row r="205" spans="2:20" ht="16.5" customHeight="1">
      <c r="B205" s="5" t="s">
        <v>128</v>
      </c>
      <c r="C205" s="455" t="s">
        <v>122</v>
      </c>
      <c r="D205" s="455"/>
      <c r="E205" s="455" t="s">
        <v>121</v>
      </c>
      <c r="F205" s="455"/>
      <c r="G205" s="5" t="s">
        <v>123</v>
      </c>
      <c r="H205" s="5" t="s">
        <v>124</v>
      </c>
      <c r="I205" s="5" t="s">
        <v>125</v>
      </c>
      <c r="J205" s="5" t="s">
        <v>126</v>
      </c>
      <c r="K205" s="5" t="s">
        <v>127</v>
      </c>
    </row>
    <row r="206" spans="2:20" ht="16.5" customHeight="1">
      <c r="B206" s="59">
        <v>1</v>
      </c>
      <c r="C206" s="471"/>
      <c r="D206" s="471"/>
      <c r="E206" s="508"/>
      <c r="F206" s="509"/>
      <c r="G206" s="117"/>
      <c r="H206" s="117"/>
      <c r="I206" s="61"/>
      <c r="J206" s="62"/>
      <c r="K206" s="63"/>
    </row>
    <row r="207" spans="2:20" ht="9.9499999999999993" customHeight="1"/>
    <row r="208" spans="2:20" ht="16.5" customHeight="1">
      <c r="B208" s="483" t="s">
        <v>742</v>
      </c>
      <c r="C208" s="485"/>
      <c r="D208" s="483" t="s">
        <v>743</v>
      </c>
      <c r="E208" s="485"/>
      <c r="F208" s="170" t="s">
        <v>574</v>
      </c>
      <c r="G208" s="5" t="s">
        <v>744</v>
      </c>
      <c r="H208" s="5" t="s">
        <v>745</v>
      </c>
      <c r="I208" s="5" t="s">
        <v>812</v>
      </c>
      <c r="J208" s="5" t="s">
        <v>814</v>
      </c>
      <c r="K208" s="5" t="s">
        <v>746</v>
      </c>
    </row>
    <row r="209" spans="2:11" ht="16.5" customHeight="1">
      <c r="B209" s="246"/>
      <c r="C209" s="247"/>
      <c r="D209" s="246"/>
      <c r="E209" s="247"/>
      <c r="F209" s="169"/>
      <c r="G209" s="64"/>
      <c r="H209" s="92"/>
      <c r="I209" s="92"/>
      <c r="J209" s="17"/>
      <c r="K209" s="177">
        <v>0</v>
      </c>
    </row>
    <row r="210" spans="2:11" ht="16.5" customHeight="1">
      <c r="B210" s="246"/>
      <c r="C210" s="247"/>
      <c r="D210" s="246"/>
      <c r="E210" s="247"/>
      <c r="F210" s="169"/>
      <c r="G210" s="64"/>
      <c r="H210" s="92"/>
      <c r="I210" s="92"/>
      <c r="J210" s="17"/>
      <c r="K210" s="177">
        <v>0</v>
      </c>
    </row>
    <row r="211" spans="2:11" ht="9.9499999999999993" customHeight="1"/>
    <row r="212" spans="2:11" ht="16.5" customHeight="1">
      <c r="B212" s="480" t="s">
        <v>155</v>
      </c>
      <c r="C212" s="480"/>
      <c r="D212" s="480"/>
      <c r="E212" s="480"/>
      <c r="F212" s="480"/>
      <c r="G212" s="480"/>
      <c r="H212" s="480"/>
      <c r="I212" s="480"/>
      <c r="J212" s="480"/>
      <c r="K212" s="41" t="s">
        <v>156</v>
      </c>
    </row>
    <row r="213" spans="2:11" ht="16.5" customHeight="1">
      <c r="B213" s="568" t="s">
        <v>876</v>
      </c>
      <c r="C213" s="569"/>
      <c r="D213" s="569"/>
      <c r="E213" s="569"/>
      <c r="F213" s="569"/>
      <c r="G213" s="569"/>
      <c r="H213" s="569"/>
      <c r="I213" s="569"/>
      <c r="J213" s="569"/>
      <c r="K213" s="118" t="s">
        <v>375</v>
      </c>
    </row>
    <row r="214" spans="2:11" ht="16.5" customHeight="1">
      <c r="B214" s="570" t="s">
        <v>877</v>
      </c>
      <c r="C214" s="571"/>
      <c r="D214" s="571"/>
      <c r="E214" s="571"/>
      <c r="F214" s="571"/>
      <c r="G214" s="571"/>
      <c r="H214" s="571"/>
      <c r="I214" s="571"/>
      <c r="J214" s="571"/>
      <c r="K214" s="119" t="s">
        <v>375</v>
      </c>
    </row>
    <row r="215" spans="2:11" ht="16.5" customHeight="1">
      <c r="B215" s="572" t="s">
        <v>878</v>
      </c>
      <c r="C215" s="573"/>
      <c r="D215" s="573"/>
      <c r="E215" s="573"/>
      <c r="F215" s="573"/>
      <c r="G215" s="573"/>
      <c r="H215" s="573"/>
      <c r="I215" s="573"/>
      <c r="J215" s="573"/>
      <c r="K215" s="120" t="s">
        <v>375</v>
      </c>
    </row>
    <row r="216" spans="2:11" ht="9.9499999999999993" customHeight="1"/>
    <row r="217" spans="2:11" ht="16.5" customHeight="1">
      <c r="B217" s="93">
        <v>0</v>
      </c>
      <c r="C217" s="23" t="s">
        <v>869</v>
      </c>
    </row>
    <row r="218" spans="2:11" ht="16.5" customHeight="1">
      <c r="B218" s="171" t="s">
        <v>808</v>
      </c>
      <c r="C218" s="268" t="s">
        <v>798</v>
      </c>
      <c r="D218" s="563"/>
      <c r="E218" s="269"/>
      <c r="F218" s="171" t="s">
        <v>153</v>
      </c>
      <c r="G218" s="171" t="s">
        <v>843</v>
      </c>
      <c r="H218" s="171" t="s">
        <v>844</v>
      </c>
      <c r="I218" s="171" t="s">
        <v>14</v>
      </c>
      <c r="J218" s="483" t="s">
        <v>783</v>
      </c>
      <c r="K218" s="485"/>
    </row>
    <row r="219" spans="2:11" ht="16.5" customHeight="1">
      <c r="B219" s="176" t="s">
        <v>95</v>
      </c>
      <c r="C219" s="277" t="s">
        <v>811</v>
      </c>
      <c r="D219" s="575"/>
      <c r="E219" s="278"/>
      <c r="F219" s="17" t="s">
        <v>969</v>
      </c>
      <c r="G219" s="32" t="s">
        <v>146</v>
      </c>
      <c r="H219" s="32" t="s">
        <v>146</v>
      </c>
      <c r="I219" s="176" t="s">
        <v>146</v>
      </c>
      <c r="J219" s="576"/>
      <c r="K219" s="576"/>
    </row>
    <row r="220" spans="2:11" ht="9.9499999999999993" customHeight="1"/>
    <row r="221" spans="2:11" ht="16.5" customHeight="1">
      <c r="B221" s="93">
        <v>0</v>
      </c>
      <c r="C221" s="23" t="s">
        <v>900</v>
      </c>
    </row>
    <row r="222" spans="2:11" ht="16.5" customHeight="1">
      <c r="B222" s="171" t="s">
        <v>808</v>
      </c>
      <c r="C222" s="268" t="s">
        <v>798</v>
      </c>
      <c r="D222" s="563"/>
      <c r="E222" s="269"/>
      <c r="F222" s="171" t="s">
        <v>153</v>
      </c>
      <c r="G222" s="171" t="s">
        <v>843</v>
      </c>
      <c r="H222" s="171" t="s">
        <v>844</v>
      </c>
      <c r="I222" s="171" t="s">
        <v>14</v>
      </c>
      <c r="J222" s="483" t="s">
        <v>783</v>
      </c>
      <c r="K222" s="485"/>
    </row>
    <row r="223" spans="2:11" ht="16.5" customHeight="1">
      <c r="B223" s="176" t="s">
        <v>98</v>
      </c>
      <c r="C223" s="277" t="s">
        <v>811</v>
      </c>
      <c r="D223" s="575"/>
      <c r="E223" s="278"/>
      <c r="F223" s="17" t="s">
        <v>969</v>
      </c>
      <c r="G223" s="32" t="s">
        <v>146</v>
      </c>
      <c r="H223" s="32" t="s">
        <v>146</v>
      </c>
      <c r="I223" s="176" t="s">
        <v>146</v>
      </c>
      <c r="J223" s="576"/>
      <c r="K223" s="576"/>
    </row>
    <row r="224" spans="2:11" ht="9.9499999999999993" customHeight="1"/>
    <row r="225" spans="2:11" ht="16.5" customHeight="1">
      <c r="B225" s="93">
        <v>0</v>
      </c>
      <c r="C225" s="23" t="s">
        <v>899</v>
      </c>
    </row>
    <row r="226" spans="2:11" ht="16.5" customHeight="1">
      <c r="B226" s="171" t="s">
        <v>808</v>
      </c>
      <c r="C226" s="268" t="s">
        <v>798</v>
      </c>
      <c r="D226" s="563"/>
      <c r="E226" s="269"/>
      <c r="F226" s="171" t="s">
        <v>153</v>
      </c>
      <c r="G226" s="171" t="s">
        <v>843</v>
      </c>
      <c r="H226" s="171" t="s">
        <v>844</v>
      </c>
      <c r="I226" s="171" t="s">
        <v>14</v>
      </c>
      <c r="J226" s="483" t="s">
        <v>783</v>
      </c>
      <c r="K226" s="485"/>
    </row>
    <row r="227" spans="2:11" ht="16.5" customHeight="1">
      <c r="B227" s="176" t="s">
        <v>269</v>
      </c>
      <c r="C227" s="277" t="s">
        <v>811</v>
      </c>
      <c r="D227" s="575"/>
      <c r="E227" s="278"/>
      <c r="F227" s="17" t="s">
        <v>969</v>
      </c>
      <c r="G227" s="32" t="s">
        <v>146</v>
      </c>
      <c r="H227" s="32" t="s">
        <v>146</v>
      </c>
      <c r="I227" s="176" t="s">
        <v>146</v>
      </c>
      <c r="J227" s="576"/>
      <c r="K227" s="576"/>
    </row>
    <row r="228" spans="2:11" ht="9.9499999999999993" customHeight="1"/>
    <row r="229" spans="2:11" ht="16.5" customHeight="1">
      <c r="B229" s="4" t="s">
        <v>790</v>
      </c>
      <c r="C229" s="23"/>
    </row>
    <row r="230" spans="2:11" ht="16.5" customHeight="1">
      <c r="B230" s="515" t="s">
        <v>251</v>
      </c>
      <c r="C230" s="513"/>
      <c r="D230" s="513"/>
      <c r="E230" s="513"/>
      <c r="F230" s="513"/>
      <c r="G230" s="513"/>
      <c r="H230" s="513"/>
      <c r="I230" s="513"/>
      <c r="J230" s="513"/>
      <c r="K230" s="514"/>
    </row>
    <row r="231" spans="2:11" ht="9.9499999999999993" customHeight="1"/>
    <row r="232" spans="2:11" ht="9.9499999999999993" customHeight="1" thickBot="1"/>
    <row r="233" spans="2:11" ht="42" customHeight="1" thickBot="1">
      <c r="B233" s="462" t="s">
        <v>797</v>
      </c>
      <c r="C233" s="463"/>
      <c r="D233" s="463"/>
      <c r="E233" s="463"/>
      <c r="F233" s="463"/>
      <c r="G233" s="463"/>
      <c r="H233" s="463"/>
      <c r="I233" s="463"/>
      <c r="J233" s="463"/>
      <c r="K233" s="464"/>
    </row>
    <row r="234" spans="2:11" ht="9.9499999999999993" customHeight="1"/>
    <row r="235" spans="2:11" ht="16.5" customHeight="1">
      <c r="B235" s="5" t="s">
        <v>740</v>
      </c>
      <c r="C235" s="560"/>
      <c r="D235" s="561"/>
      <c r="E235" s="561"/>
      <c r="F235" s="562"/>
      <c r="G235" s="5"/>
      <c r="H235" s="243"/>
      <c r="I235" s="244"/>
      <c r="J235" s="244"/>
      <c r="K235" s="245"/>
    </row>
    <row r="236" spans="2:11" ht="9.9499999999999993" customHeight="1"/>
    <row r="237" spans="2:11" ht="16.5" customHeight="1">
      <c r="B237" s="5" t="s">
        <v>128</v>
      </c>
      <c r="C237" s="455" t="s">
        <v>122</v>
      </c>
      <c r="D237" s="455"/>
      <c r="E237" s="455" t="s">
        <v>121</v>
      </c>
      <c r="F237" s="455"/>
      <c r="G237" s="5" t="s">
        <v>123</v>
      </c>
      <c r="H237" s="5" t="s">
        <v>124</v>
      </c>
      <c r="I237" s="5" t="s">
        <v>125</v>
      </c>
      <c r="J237" s="5" t="s">
        <v>126</v>
      </c>
      <c r="K237" s="5" t="s">
        <v>127</v>
      </c>
    </row>
    <row r="238" spans="2:11" ht="16.5" customHeight="1">
      <c r="B238" s="59">
        <v>1</v>
      </c>
      <c r="C238" s="471"/>
      <c r="D238" s="471"/>
      <c r="E238" s="508"/>
      <c r="F238" s="509"/>
      <c r="G238" s="117"/>
      <c r="H238" s="117"/>
      <c r="I238" s="61"/>
      <c r="J238" s="62"/>
      <c r="K238" s="63"/>
    </row>
    <row r="239" spans="2:11" ht="9.9499999999999993" customHeight="1"/>
    <row r="240" spans="2:11" ht="16.5" customHeight="1">
      <c r="B240" s="483" t="s">
        <v>742</v>
      </c>
      <c r="C240" s="485"/>
      <c r="D240" s="483" t="s">
        <v>743</v>
      </c>
      <c r="E240" s="485"/>
      <c r="F240" s="170" t="s">
        <v>574</v>
      </c>
      <c r="G240" s="5" t="s">
        <v>744</v>
      </c>
      <c r="H240" s="5" t="s">
        <v>745</v>
      </c>
      <c r="I240" s="5" t="s">
        <v>812</v>
      </c>
      <c r="J240" s="5" t="s">
        <v>814</v>
      </c>
      <c r="K240" s="5" t="s">
        <v>746</v>
      </c>
    </row>
    <row r="241" spans="2:11" ht="16.5" customHeight="1">
      <c r="B241" s="246"/>
      <c r="C241" s="247"/>
      <c r="D241" s="246"/>
      <c r="E241" s="247"/>
      <c r="F241" s="169"/>
      <c r="G241" s="64"/>
      <c r="H241" s="92"/>
      <c r="I241" s="92"/>
      <c r="J241" s="17"/>
      <c r="K241" s="177">
        <v>0</v>
      </c>
    </row>
    <row r="242" spans="2:11" ht="16.5" customHeight="1">
      <c r="B242" s="246"/>
      <c r="C242" s="247"/>
      <c r="D242" s="246"/>
      <c r="E242" s="247"/>
      <c r="F242" s="169"/>
      <c r="G242" s="64"/>
      <c r="H242" s="92"/>
      <c r="I242" s="92"/>
      <c r="J242" s="17"/>
      <c r="K242" s="177">
        <v>0</v>
      </c>
    </row>
    <row r="243" spans="2:11" ht="9.9499999999999993" customHeight="1"/>
    <row r="244" spans="2:11" ht="16.5" customHeight="1">
      <c r="B244" s="480" t="s">
        <v>155</v>
      </c>
      <c r="C244" s="480"/>
      <c r="D244" s="480"/>
      <c r="E244" s="480"/>
      <c r="F244" s="480"/>
      <c r="G244" s="480"/>
      <c r="H244" s="480"/>
      <c r="I244" s="480"/>
      <c r="J244" s="480"/>
      <c r="K244" s="41" t="s">
        <v>156</v>
      </c>
    </row>
    <row r="245" spans="2:11" ht="16.5" customHeight="1">
      <c r="B245" s="568" t="s">
        <v>901</v>
      </c>
      <c r="C245" s="569"/>
      <c r="D245" s="569"/>
      <c r="E245" s="569"/>
      <c r="F245" s="569"/>
      <c r="G245" s="569"/>
      <c r="H245" s="569"/>
      <c r="I245" s="569"/>
      <c r="J245" s="569"/>
      <c r="K245" s="118" t="s">
        <v>363</v>
      </c>
    </row>
    <row r="246" spans="2:11" ht="16.5" customHeight="1">
      <c r="B246" s="570" t="s">
        <v>902</v>
      </c>
      <c r="C246" s="571"/>
      <c r="D246" s="571"/>
      <c r="E246" s="571"/>
      <c r="F246" s="571"/>
      <c r="G246" s="571"/>
      <c r="H246" s="571"/>
      <c r="I246" s="571"/>
      <c r="J246" s="571"/>
      <c r="K246" s="119" t="s">
        <v>363</v>
      </c>
    </row>
    <row r="247" spans="2:11" ht="16.5" customHeight="1">
      <c r="B247" s="570" t="s">
        <v>903</v>
      </c>
      <c r="C247" s="571"/>
      <c r="D247" s="571"/>
      <c r="E247" s="571"/>
      <c r="F247" s="571"/>
      <c r="G247" s="571"/>
      <c r="H247" s="571"/>
      <c r="I247" s="571"/>
      <c r="J247" s="571"/>
      <c r="K247" s="119" t="s">
        <v>363</v>
      </c>
    </row>
    <row r="248" spans="2:11" ht="16.5" customHeight="1">
      <c r="B248" s="572" t="s">
        <v>904</v>
      </c>
      <c r="C248" s="573"/>
      <c r="D248" s="573"/>
      <c r="E248" s="573"/>
      <c r="F248" s="573"/>
      <c r="G248" s="573"/>
      <c r="H248" s="573"/>
      <c r="I248" s="573"/>
      <c r="J248" s="573"/>
      <c r="K248" s="120" t="s">
        <v>363</v>
      </c>
    </row>
    <row r="249" spans="2:11" ht="9.9499999999999993" customHeight="1"/>
    <row r="250" spans="2:11" ht="16.5" customHeight="1">
      <c r="B250" s="93">
        <v>0</v>
      </c>
      <c r="C250" s="23" t="s">
        <v>869</v>
      </c>
    </row>
    <row r="251" spans="2:11" ht="16.5" customHeight="1">
      <c r="B251" s="171" t="s">
        <v>808</v>
      </c>
      <c r="C251" s="577" t="s">
        <v>798</v>
      </c>
      <c r="D251" s="577"/>
      <c r="E251" s="577"/>
      <c r="F251" s="171" t="s">
        <v>153</v>
      </c>
      <c r="G251" s="174" t="s">
        <v>845</v>
      </c>
      <c r="H251" s="171" t="s">
        <v>846</v>
      </c>
      <c r="I251" s="171" t="s">
        <v>14</v>
      </c>
      <c r="J251" s="483" t="s">
        <v>783</v>
      </c>
      <c r="K251" s="485"/>
    </row>
    <row r="252" spans="2:11" ht="16.5" customHeight="1">
      <c r="B252" s="176" t="s">
        <v>95</v>
      </c>
      <c r="C252" s="576" t="s">
        <v>905</v>
      </c>
      <c r="D252" s="576"/>
      <c r="E252" s="576"/>
      <c r="F252" s="225" t="s">
        <v>970</v>
      </c>
      <c r="G252" s="54" t="s">
        <v>146</v>
      </c>
      <c r="H252" s="32" t="s">
        <v>146</v>
      </c>
      <c r="I252" s="176" t="s">
        <v>146</v>
      </c>
      <c r="J252" s="576"/>
      <c r="K252" s="576"/>
    </row>
    <row r="253" spans="2:11" ht="16.5" customHeight="1">
      <c r="B253" s="176" t="s">
        <v>95</v>
      </c>
      <c r="C253" s="576" t="s">
        <v>102</v>
      </c>
      <c r="D253" s="576"/>
      <c r="E253" s="576"/>
      <c r="F253" s="225" t="s">
        <v>970</v>
      </c>
      <c r="G253" s="54" t="s">
        <v>146</v>
      </c>
      <c r="H253" s="32" t="s">
        <v>146</v>
      </c>
      <c r="I253" s="176" t="s">
        <v>146</v>
      </c>
      <c r="J253" s="576"/>
      <c r="K253" s="576"/>
    </row>
    <row r="254" spans="2:11" ht="16.5" customHeight="1">
      <c r="B254" s="176" t="s">
        <v>95</v>
      </c>
      <c r="C254" s="576" t="s">
        <v>906</v>
      </c>
      <c r="D254" s="576"/>
      <c r="E254" s="576"/>
      <c r="F254" s="225" t="s">
        <v>970</v>
      </c>
      <c r="G254" s="54" t="s">
        <v>146</v>
      </c>
      <c r="H254" s="32" t="s">
        <v>146</v>
      </c>
      <c r="I254" s="176" t="s">
        <v>146</v>
      </c>
      <c r="J254" s="576"/>
      <c r="K254" s="576"/>
    </row>
    <row r="255" spans="2:11" ht="9.9499999999999993" customHeight="1"/>
    <row r="256" spans="2:11" ht="16.5" customHeight="1">
      <c r="B256" s="93">
        <v>0</v>
      </c>
      <c r="C256" s="23" t="s">
        <v>829</v>
      </c>
    </row>
    <row r="257" spans="2:11" ht="16.5" customHeight="1">
      <c r="B257" s="171" t="s">
        <v>808</v>
      </c>
      <c r="C257" s="268" t="s">
        <v>798</v>
      </c>
      <c r="D257" s="563"/>
      <c r="E257" s="269"/>
      <c r="F257" s="171" t="s">
        <v>153</v>
      </c>
      <c r="G257" s="171" t="s">
        <v>845</v>
      </c>
      <c r="H257" s="171" t="s">
        <v>846</v>
      </c>
      <c r="I257" s="171" t="s">
        <v>14</v>
      </c>
      <c r="J257" s="483" t="s">
        <v>783</v>
      </c>
      <c r="K257" s="485"/>
    </row>
    <row r="258" spans="2:11" ht="16.5" customHeight="1">
      <c r="B258" s="176" t="s">
        <v>268</v>
      </c>
      <c r="C258" s="277" t="s">
        <v>811</v>
      </c>
      <c r="D258" s="575"/>
      <c r="E258" s="278"/>
      <c r="F258" s="17" t="s">
        <v>969</v>
      </c>
      <c r="G258" s="32" t="s">
        <v>146</v>
      </c>
      <c r="H258" s="32" t="s">
        <v>146</v>
      </c>
      <c r="I258" s="176" t="s">
        <v>146</v>
      </c>
      <c r="J258" s="576"/>
      <c r="K258" s="576"/>
    </row>
    <row r="259" spans="2:11" ht="9.9499999999999993" customHeight="1"/>
    <row r="260" spans="2:11" ht="16.5" customHeight="1">
      <c r="B260" s="4" t="s">
        <v>790</v>
      </c>
      <c r="C260" s="4"/>
      <c r="D260" s="29"/>
      <c r="E260" s="29"/>
      <c r="F260" s="29"/>
      <c r="G260" s="29"/>
      <c r="H260" s="29"/>
      <c r="I260" s="29"/>
      <c r="J260" s="29"/>
      <c r="K260" s="29"/>
    </row>
    <row r="261" spans="2:11" ht="16.5" customHeight="1">
      <c r="B261" s="510" t="s">
        <v>251</v>
      </c>
      <c r="C261" s="500"/>
      <c r="D261" s="500"/>
      <c r="E261" s="500"/>
      <c r="F261" s="500"/>
      <c r="G261" s="500"/>
      <c r="H261" s="500"/>
      <c r="I261" s="500"/>
      <c r="J261" s="500"/>
      <c r="K261" s="501"/>
    </row>
    <row r="262" spans="2:11" ht="9.9499999999999993" customHeight="1"/>
    <row r="263" spans="2:11" ht="9.9499999999999993" customHeight="1" thickBot="1"/>
    <row r="264" spans="2:11" ht="42" customHeight="1" thickBot="1">
      <c r="B264" s="462" t="s">
        <v>975</v>
      </c>
      <c r="C264" s="463"/>
      <c r="D264" s="463"/>
      <c r="E264" s="463"/>
      <c r="F264" s="463"/>
      <c r="G264" s="463"/>
      <c r="H264" s="463"/>
      <c r="I264" s="463"/>
      <c r="J264" s="463"/>
      <c r="K264" s="464"/>
    </row>
    <row r="265" spans="2:11" ht="9.9499999999999993" customHeight="1"/>
    <row r="266" spans="2:11" ht="16.5" customHeight="1">
      <c r="B266" s="5" t="s">
        <v>740</v>
      </c>
      <c r="C266" s="560"/>
      <c r="D266" s="561"/>
      <c r="E266" s="561"/>
      <c r="F266" s="562"/>
      <c r="G266" s="5"/>
      <c r="H266" s="243"/>
      <c r="I266" s="244"/>
      <c r="J266" s="244"/>
      <c r="K266" s="245"/>
    </row>
    <row r="267" spans="2:11" ht="9.9499999999999993" customHeight="1"/>
    <row r="268" spans="2:11" ht="16.5" customHeight="1">
      <c r="B268" s="5" t="s">
        <v>128</v>
      </c>
      <c r="C268" s="455" t="s">
        <v>122</v>
      </c>
      <c r="D268" s="455"/>
      <c r="E268" s="455" t="s">
        <v>121</v>
      </c>
      <c r="F268" s="455"/>
      <c r="G268" s="5" t="s">
        <v>123</v>
      </c>
      <c r="H268" s="5" t="s">
        <v>124</v>
      </c>
      <c r="I268" s="5" t="s">
        <v>125</v>
      </c>
      <c r="J268" s="5" t="s">
        <v>126</v>
      </c>
      <c r="K268" s="5" t="s">
        <v>127</v>
      </c>
    </row>
    <row r="269" spans="2:11" ht="16.5" customHeight="1">
      <c r="B269" s="59">
        <v>1</v>
      </c>
      <c r="C269" s="471"/>
      <c r="D269" s="471"/>
      <c r="E269" s="508"/>
      <c r="F269" s="509"/>
      <c r="G269" s="117"/>
      <c r="H269" s="117"/>
      <c r="I269" s="61"/>
      <c r="J269" s="62"/>
      <c r="K269" s="63"/>
    </row>
    <row r="270" spans="2:11" ht="9.9499999999999993" customHeight="1"/>
    <row r="271" spans="2:11" ht="16.5" customHeight="1">
      <c r="B271" s="483" t="s">
        <v>742</v>
      </c>
      <c r="C271" s="485"/>
      <c r="D271" s="483" t="s">
        <v>743</v>
      </c>
      <c r="E271" s="485"/>
      <c r="F271" s="170" t="s">
        <v>574</v>
      </c>
      <c r="G271" s="5" t="s">
        <v>744</v>
      </c>
      <c r="H271" s="5" t="s">
        <v>745</v>
      </c>
      <c r="I271" s="5" t="s">
        <v>812</v>
      </c>
      <c r="J271" s="5" t="s">
        <v>814</v>
      </c>
      <c r="K271" s="5" t="s">
        <v>746</v>
      </c>
    </row>
    <row r="272" spans="2:11" ht="16.5" customHeight="1">
      <c r="B272" s="246"/>
      <c r="C272" s="247"/>
      <c r="D272" s="246"/>
      <c r="E272" s="247"/>
      <c r="F272" s="169"/>
      <c r="G272" s="64"/>
      <c r="H272" s="92"/>
      <c r="I272" s="92"/>
      <c r="J272" s="17"/>
      <c r="K272" s="177"/>
    </row>
    <row r="273" spans="2:11" ht="16.5" customHeight="1">
      <c r="B273" s="246"/>
      <c r="C273" s="247"/>
      <c r="D273" s="246"/>
      <c r="E273" s="247"/>
      <c r="F273" s="169"/>
      <c r="G273" s="64"/>
      <c r="H273" s="92"/>
      <c r="I273" s="92"/>
      <c r="J273" s="17"/>
      <c r="K273" s="177"/>
    </row>
    <row r="274" spans="2:11" ht="9.9499999999999993" customHeight="1"/>
    <row r="275" spans="2:11" ht="16.5" customHeight="1">
      <c r="B275" s="480" t="s">
        <v>155</v>
      </c>
      <c r="C275" s="480"/>
      <c r="D275" s="480"/>
      <c r="E275" s="480"/>
      <c r="F275" s="480"/>
      <c r="G275" s="480"/>
      <c r="H275" s="480"/>
      <c r="I275" s="480"/>
      <c r="J275" s="480"/>
      <c r="K275" s="41" t="s">
        <v>156</v>
      </c>
    </row>
    <row r="276" spans="2:11" ht="16.5" customHeight="1">
      <c r="B276" s="568" t="s">
        <v>907</v>
      </c>
      <c r="C276" s="569"/>
      <c r="D276" s="569"/>
      <c r="E276" s="569"/>
      <c r="F276" s="569"/>
      <c r="G276" s="569"/>
      <c r="H276" s="569"/>
      <c r="I276" s="569"/>
      <c r="J276" s="569"/>
      <c r="K276" s="118" t="s">
        <v>211</v>
      </c>
    </row>
    <row r="277" spans="2:11" ht="16.5" customHeight="1">
      <c r="B277" s="570" t="s">
        <v>908</v>
      </c>
      <c r="C277" s="571"/>
      <c r="D277" s="571"/>
      <c r="E277" s="571"/>
      <c r="F277" s="571"/>
      <c r="G277" s="571"/>
      <c r="H277" s="571"/>
      <c r="I277" s="571"/>
      <c r="J277" s="571"/>
      <c r="K277" s="119" t="s">
        <v>211</v>
      </c>
    </row>
    <row r="278" spans="2:11" ht="16.5" customHeight="1">
      <c r="B278" s="572" t="s">
        <v>909</v>
      </c>
      <c r="C278" s="573"/>
      <c r="D278" s="573"/>
      <c r="E278" s="573"/>
      <c r="F278" s="573"/>
      <c r="G278" s="573"/>
      <c r="H278" s="573"/>
      <c r="I278" s="573"/>
      <c r="J278" s="573"/>
      <c r="K278" s="120" t="s">
        <v>211</v>
      </c>
    </row>
    <row r="279" spans="2:11" ht="9.9499999999999993" customHeight="1"/>
    <row r="280" spans="2:11" ht="16.5" customHeight="1">
      <c r="B280" s="93">
        <v>0</v>
      </c>
      <c r="C280" s="23" t="s">
        <v>869</v>
      </c>
    </row>
    <row r="281" spans="2:11" ht="16.5" customHeight="1">
      <c r="B281" s="171" t="s">
        <v>798</v>
      </c>
      <c r="C281" s="268" t="s">
        <v>795</v>
      </c>
      <c r="D281" s="563"/>
      <c r="E281" s="269"/>
      <c r="F281" s="171" t="s">
        <v>830</v>
      </c>
      <c r="G281" s="171" t="s">
        <v>153</v>
      </c>
      <c r="H281" s="171" t="s">
        <v>782</v>
      </c>
      <c r="I281" s="171" t="s">
        <v>14</v>
      </c>
      <c r="J281" s="483" t="s">
        <v>822</v>
      </c>
      <c r="K281" s="485"/>
    </row>
    <row r="282" spans="2:11" ht="16.5" customHeight="1">
      <c r="B282" s="176" t="s">
        <v>95</v>
      </c>
      <c r="C282" s="277" t="s">
        <v>831</v>
      </c>
      <c r="D282" s="575"/>
      <c r="E282" s="278"/>
      <c r="F282" s="176" t="s">
        <v>146</v>
      </c>
      <c r="G282" s="226" t="s">
        <v>972</v>
      </c>
      <c r="H282" s="175" t="s">
        <v>146</v>
      </c>
      <c r="I282" s="176" t="s">
        <v>146</v>
      </c>
      <c r="J282" s="576"/>
      <c r="K282" s="576"/>
    </row>
    <row r="283" spans="2:11" ht="9.9499999999999993" customHeight="1"/>
    <row r="284" spans="2:11" ht="16.5" customHeight="1">
      <c r="B284" s="93">
        <v>0</v>
      </c>
      <c r="C284" s="23" t="s">
        <v>868</v>
      </c>
    </row>
    <row r="285" spans="2:11" ht="16.5" customHeight="1">
      <c r="B285" s="171" t="s">
        <v>798</v>
      </c>
      <c r="C285" s="268" t="s">
        <v>795</v>
      </c>
      <c r="D285" s="563"/>
      <c r="E285" s="269"/>
      <c r="F285" s="171" t="s">
        <v>830</v>
      </c>
      <c r="G285" s="171" t="s">
        <v>153</v>
      </c>
      <c r="H285" s="171" t="s">
        <v>782</v>
      </c>
      <c r="I285" s="171" t="s">
        <v>14</v>
      </c>
      <c r="J285" s="483" t="s">
        <v>822</v>
      </c>
      <c r="K285" s="485"/>
    </row>
    <row r="286" spans="2:11" ht="16.5" customHeight="1">
      <c r="B286" s="176" t="s">
        <v>98</v>
      </c>
      <c r="C286" s="277" t="s">
        <v>146</v>
      </c>
      <c r="D286" s="575"/>
      <c r="E286" s="278"/>
      <c r="F286" s="176" t="s">
        <v>146</v>
      </c>
      <c r="G286" s="226" t="s">
        <v>972</v>
      </c>
      <c r="H286" s="175" t="s">
        <v>146</v>
      </c>
      <c r="I286" s="176" t="s">
        <v>146</v>
      </c>
      <c r="J286" s="576"/>
      <c r="K286" s="576"/>
    </row>
    <row r="287" spans="2:11" ht="9.9499999999999993" customHeight="1"/>
    <row r="288" spans="2:11" ht="16.5" customHeight="1">
      <c r="B288" s="93">
        <v>0</v>
      </c>
      <c r="C288" s="23" t="s">
        <v>829</v>
      </c>
    </row>
    <row r="289" spans="2:11" ht="16.5" customHeight="1">
      <c r="B289" s="171" t="s">
        <v>798</v>
      </c>
      <c r="C289" s="268" t="s">
        <v>795</v>
      </c>
      <c r="D289" s="563"/>
      <c r="E289" s="269"/>
      <c r="F289" s="171" t="s">
        <v>830</v>
      </c>
      <c r="G289" s="171" t="s">
        <v>153</v>
      </c>
      <c r="H289" s="171" t="s">
        <v>782</v>
      </c>
      <c r="I289" s="171" t="s">
        <v>14</v>
      </c>
      <c r="J289" s="483" t="s">
        <v>822</v>
      </c>
      <c r="K289" s="485"/>
    </row>
    <row r="290" spans="2:11" ht="16.5" customHeight="1">
      <c r="B290" s="176" t="s">
        <v>269</v>
      </c>
      <c r="C290" s="277" t="s">
        <v>811</v>
      </c>
      <c r="D290" s="575"/>
      <c r="E290" s="278"/>
      <c r="F290" s="176" t="s">
        <v>146</v>
      </c>
      <c r="G290" s="226" t="s">
        <v>972</v>
      </c>
      <c r="H290" s="175" t="s">
        <v>146</v>
      </c>
      <c r="I290" s="176" t="s">
        <v>146</v>
      </c>
      <c r="J290" s="576"/>
      <c r="K290" s="576"/>
    </row>
    <row r="291" spans="2:11" ht="9.9499999999999993" customHeight="1"/>
    <row r="292" spans="2:11" ht="16.5" customHeight="1">
      <c r="B292" s="4" t="s">
        <v>790</v>
      </c>
      <c r="C292" s="4"/>
      <c r="D292" s="29"/>
      <c r="E292" s="29"/>
      <c r="F292" s="29"/>
      <c r="G292" s="29"/>
      <c r="H292" s="29"/>
      <c r="I292" s="29"/>
      <c r="J292" s="29"/>
      <c r="K292" s="29"/>
    </row>
    <row r="293" spans="2:11" ht="16.5" customHeight="1">
      <c r="B293" s="510" t="s">
        <v>251</v>
      </c>
      <c r="C293" s="500"/>
      <c r="D293" s="500"/>
      <c r="E293" s="500"/>
      <c r="F293" s="500"/>
      <c r="G293" s="500"/>
      <c r="H293" s="500"/>
      <c r="I293" s="500"/>
      <c r="J293" s="500"/>
      <c r="K293" s="501"/>
    </row>
    <row r="294" spans="2:11" ht="9.9499999999999993" customHeight="1"/>
    <row r="295" spans="2:11" ht="9.9499999999999993" customHeight="1" thickBot="1"/>
    <row r="296" spans="2:11" ht="42" customHeight="1" thickBot="1">
      <c r="B296" s="462" t="s">
        <v>819</v>
      </c>
      <c r="C296" s="463"/>
      <c r="D296" s="463"/>
      <c r="E296" s="463"/>
      <c r="F296" s="463"/>
      <c r="G296" s="463"/>
      <c r="H296" s="463"/>
      <c r="I296" s="463"/>
      <c r="J296" s="463"/>
      <c r="K296" s="464"/>
    </row>
    <row r="297" spans="2:11" ht="9.9499999999999993" customHeight="1"/>
    <row r="298" spans="2:11" ht="16.5" customHeight="1">
      <c r="B298" s="5" t="s">
        <v>740</v>
      </c>
      <c r="C298" s="560"/>
      <c r="D298" s="561"/>
      <c r="E298" s="561"/>
      <c r="F298" s="562"/>
      <c r="G298" s="5"/>
      <c r="H298" s="243"/>
      <c r="I298" s="244"/>
      <c r="J298" s="244"/>
      <c r="K298" s="245"/>
    </row>
    <row r="299" spans="2:11" ht="9.9499999999999993" customHeight="1"/>
    <row r="300" spans="2:11" ht="16.5" customHeight="1">
      <c r="B300" s="5" t="s">
        <v>128</v>
      </c>
      <c r="C300" s="455" t="s">
        <v>823</v>
      </c>
      <c r="D300" s="455"/>
      <c r="E300" s="455" t="s">
        <v>121</v>
      </c>
      <c r="F300" s="455"/>
      <c r="G300" s="5" t="s">
        <v>123</v>
      </c>
      <c r="H300" s="5" t="s">
        <v>124</v>
      </c>
      <c r="I300" s="5" t="s">
        <v>125</v>
      </c>
      <c r="J300" s="5" t="s">
        <v>126</v>
      </c>
      <c r="K300" s="5" t="s">
        <v>127</v>
      </c>
    </row>
    <row r="301" spans="2:11" ht="16.5" customHeight="1">
      <c r="B301" s="59">
        <v>1</v>
      </c>
      <c r="C301" s="471"/>
      <c r="D301" s="471"/>
      <c r="E301" s="508"/>
      <c r="F301" s="509"/>
      <c r="G301" s="117"/>
      <c r="H301" s="117"/>
      <c r="I301" s="61"/>
      <c r="J301" s="62"/>
      <c r="K301" s="63"/>
    </row>
    <row r="302" spans="2:11" ht="9.9499999999999993" customHeight="1"/>
    <row r="303" spans="2:11" ht="16.5" customHeight="1">
      <c r="B303" s="483" t="s">
        <v>742</v>
      </c>
      <c r="C303" s="485"/>
      <c r="D303" s="483" t="s">
        <v>743</v>
      </c>
      <c r="E303" s="485"/>
      <c r="F303" s="170" t="s">
        <v>574</v>
      </c>
      <c r="G303" s="5" t="s">
        <v>744</v>
      </c>
      <c r="H303" s="5" t="s">
        <v>745</v>
      </c>
      <c r="I303" s="5" t="s">
        <v>812</v>
      </c>
      <c r="J303" s="5" t="s">
        <v>814</v>
      </c>
      <c r="K303" s="5" t="s">
        <v>746</v>
      </c>
    </row>
    <row r="304" spans="2:11" ht="16.5" customHeight="1">
      <c r="B304" s="246"/>
      <c r="C304" s="247"/>
      <c r="D304" s="246"/>
      <c r="E304" s="247"/>
      <c r="F304" s="169"/>
      <c r="G304" s="64"/>
      <c r="H304" s="92"/>
      <c r="I304" s="92"/>
      <c r="J304" s="17"/>
      <c r="K304" s="177">
        <v>0</v>
      </c>
    </row>
    <row r="305" spans="2:11" ht="16.5" customHeight="1">
      <c r="B305" s="246"/>
      <c r="C305" s="247"/>
      <c r="D305" s="246"/>
      <c r="E305" s="247"/>
      <c r="F305" s="169"/>
      <c r="G305" s="64"/>
      <c r="H305" s="92"/>
      <c r="I305" s="92"/>
      <c r="J305" s="17"/>
      <c r="K305" s="177">
        <v>0</v>
      </c>
    </row>
    <row r="306" spans="2:11" ht="9.9499999999999993" customHeight="1"/>
    <row r="307" spans="2:11" ht="16.5" customHeight="1">
      <c r="B307" s="480" t="s">
        <v>155</v>
      </c>
      <c r="C307" s="480"/>
      <c r="D307" s="480"/>
      <c r="E307" s="480"/>
      <c r="F307" s="480"/>
      <c r="G307" s="480"/>
      <c r="H307" s="480"/>
      <c r="I307" s="480"/>
      <c r="J307" s="480"/>
      <c r="K307" s="41" t="s">
        <v>156</v>
      </c>
    </row>
    <row r="308" spans="2:11" ht="16.5" customHeight="1">
      <c r="B308" s="568" t="s">
        <v>886</v>
      </c>
      <c r="C308" s="569"/>
      <c r="D308" s="569"/>
      <c r="E308" s="569"/>
      <c r="F308" s="569"/>
      <c r="G308" s="569"/>
      <c r="H308" s="569"/>
      <c r="I308" s="569"/>
      <c r="J308" s="569"/>
      <c r="K308" s="118" t="s">
        <v>363</v>
      </c>
    </row>
    <row r="309" spans="2:11" ht="16.5" customHeight="1">
      <c r="B309" s="570" t="s">
        <v>887</v>
      </c>
      <c r="C309" s="571"/>
      <c r="D309" s="571"/>
      <c r="E309" s="571"/>
      <c r="F309" s="571"/>
      <c r="G309" s="571"/>
      <c r="H309" s="571"/>
      <c r="I309" s="571"/>
      <c r="J309" s="571"/>
      <c r="K309" s="119" t="s">
        <v>363</v>
      </c>
    </row>
    <row r="310" spans="2:11" ht="16.5" customHeight="1">
      <c r="B310" s="570" t="s">
        <v>888</v>
      </c>
      <c r="C310" s="571"/>
      <c r="D310" s="571"/>
      <c r="E310" s="571"/>
      <c r="F310" s="571"/>
      <c r="G310" s="571"/>
      <c r="H310" s="571"/>
      <c r="I310" s="571"/>
      <c r="J310" s="571"/>
      <c r="K310" s="119" t="s">
        <v>363</v>
      </c>
    </row>
    <row r="311" spans="2:11" ht="16.5" customHeight="1">
      <c r="B311" s="572" t="s">
        <v>889</v>
      </c>
      <c r="C311" s="573"/>
      <c r="D311" s="573"/>
      <c r="E311" s="573"/>
      <c r="F311" s="573"/>
      <c r="G311" s="573"/>
      <c r="H311" s="573"/>
      <c r="I311" s="573"/>
      <c r="J311" s="573"/>
      <c r="K311" s="120" t="s">
        <v>890</v>
      </c>
    </row>
    <row r="312" spans="2:11" ht="9.9499999999999993" customHeight="1"/>
    <row r="313" spans="2:11" ht="16.5" customHeight="1">
      <c r="B313" s="93">
        <v>0</v>
      </c>
      <c r="C313" s="23" t="s">
        <v>874</v>
      </c>
    </row>
    <row r="314" spans="2:11" ht="16.5" customHeight="1">
      <c r="B314" s="5" t="s">
        <v>821</v>
      </c>
      <c r="C314" s="483" t="s">
        <v>803</v>
      </c>
      <c r="D314" s="484"/>
      <c r="E314" s="485"/>
      <c r="F314" s="5" t="s">
        <v>804</v>
      </c>
      <c r="G314" s="5" t="s">
        <v>153</v>
      </c>
      <c r="H314" s="5" t="s">
        <v>782</v>
      </c>
      <c r="I314" s="5" t="s">
        <v>14</v>
      </c>
      <c r="J314" s="483" t="s">
        <v>822</v>
      </c>
      <c r="K314" s="485"/>
    </row>
    <row r="315" spans="2:11" ht="16.5" customHeight="1">
      <c r="B315" s="178" t="s">
        <v>95</v>
      </c>
      <c r="C315" s="583" t="s">
        <v>254</v>
      </c>
      <c r="D315" s="584"/>
      <c r="E315" s="585"/>
      <c r="F315" s="178">
        <v>0.5</v>
      </c>
      <c r="G315" s="17" t="s">
        <v>969</v>
      </c>
      <c r="H315" s="32" t="s">
        <v>146</v>
      </c>
      <c r="I315" s="176" t="s">
        <v>146</v>
      </c>
      <c r="J315" s="578"/>
      <c r="K315" s="578"/>
    </row>
    <row r="316" spans="2:11" ht="16.5" customHeight="1">
      <c r="B316" s="178" t="s">
        <v>95</v>
      </c>
      <c r="C316" s="583" t="s">
        <v>254</v>
      </c>
      <c r="D316" s="584"/>
      <c r="E316" s="585"/>
      <c r="F316" s="178">
        <v>1</v>
      </c>
      <c r="G316" s="17" t="s">
        <v>969</v>
      </c>
      <c r="H316" s="32" t="s">
        <v>146</v>
      </c>
      <c r="I316" s="176" t="s">
        <v>146</v>
      </c>
      <c r="J316" s="578"/>
      <c r="K316" s="578"/>
    </row>
    <row r="317" spans="2:11" ht="16.5" customHeight="1">
      <c r="B317" s="178" t="s">
        <v>95</v>
      </c>
      <c r="C317" s="583" t="s">
        <v>253</v>
      </c>
      <c r="D317" s="584"/>
      <c r="E317" s="585"/>
      <c r="F317" s="178">
        <v>25</v>
      </c>
      <c r="G317" s="17" t="s">
        <v>969</v>
      </c>
      <c r="H317" s="32" t="s">
        <v>146</v>
      </c>
      <c r="I317" s="176" t="s">
        <v>146</v>
      </c>
      <c r="J317" s="578"/>
      <c r="K317" s="578"/>
    </row>
    <row r="318" spans="2:11" ht="16.5" customHeight="1">
      <c r="B318" s="178" t="s">
        <v>95</v>
      </c>
      <c r="C318" s="583" t="s">
        <v>254</v>
      </c>
      <c r="D318" s="584"/>
      <c r="E318" s="585"/>
      <c r="F318" s="178">
        <v>250</v>
      </c>
      <c r="G318" s="17" t="s">
        <v>971</v>
      </c>
      <c r="H318" s="32" t="s">
        <v>146</v>
      </c>
      <c r="I318" s="176" t="s">
        <v>146</v>
      </c>
      <c r="J318" s="578"/>
      <c r="K318" s="578"/>
    </row>
    <row r="319" spans="2:11" ht="9.9499999999999993" customHeight="1"/>
    <row r="320" spans="2:11" ht="16.5" customHeight="1">
      <c r="B320" s="93">
        <v>0</v>
      </c>
      <c r="C320" s="23" t="s">
        <v>875</v>
      </c>
    </row>
    <row r="321" spans="2:11" ht="16.5" customHeight="1">
      <c r="B321" s="5" t="s">
        <v>821</v>
      </c>
      <c r="C321" s="483" t="s">
        <v>803</v>
      </c>
      <c r="D321" s="484"/>
      <c r="E321" s="485"/>
      <c r="F321" s="5" t="s">
        <v>804</v>
      </c>
      <c r="G321" s="5" t="s">
        <v>153</v>
      </c>
      <c r="H321" s="5" t="s">
        <v>782</v>
      </c>
      <c r="I321" s="5" t="s">
        <v>14</v>
      </c>
      <c r="J321" s="483" t="s">
        <v>822</v>
      </c>
      <c r="K321" s="485"/>
    </row>
    <row r="322" spans="2:11" ht="16.5" customHeight="1">
      <c r="B322" s="178" t="s">
        <v>95</v>
      </c>
      <c r="C322" s="583" t="s">
        <v>254</v>
      </c>
      <c r="D322" s="584"/>
      <c r="E322" s="585"/>
      <c r="F322" s="178">
        <v>0.5</v>
      </c>
      <c r="G322" s="17" t="s">
        <v>969</v>
      </c>
      <c r="H322" s="32" t="s">
        <v>146</v>
      </c>
      <c r="I322" s="176" t="s">
        <v>146</v>
      </c>
      <c r="J322" s="578"/>
      <c r="K322" s="578"/>
    </row>
    <row r="323" spans="2:11" ht="16.5" customHeight="1">
      <c r="B323" s="178" t="s">
        <v>95</v>
      </c>
      <c r="C323" s="583" t="s">
        <v>254</v>
      </c>
      <c r="D323" s="584"/>
      <c r="E323" s="585"/>
      <c r="F323" s="178">
        <v>1</v>
      </c>
      <c r="G323" s="17" t="s">
        <v>969</v>
      </c>
      <c r="H323" s="32" t="s">
        <v>146</v>
      </c>
      <c r="I323" s="176" t="s">
        <v>146</v>
      </c>
      <c r="J323" s="578"/>
      <c r="K323" s="578"/>
    </row>
    <row r="324" spans="2:11" ht="16.5" customHeight="1">
      <c r="B324" s="178" t="s">
        <v>95</v>
      </c>
      <c r="C324" s="583" t="s">
        <v>253</v>
      </c>
      <c r="D324" s="584"/>
      <c r="E324" s="585"/>
      <c r="F324" s="178">
        <v>30</v>
      </c>
      <c r="G324" s="17" t="s">
        <v>969</v>
      </c>
      <c r="H324" s="32" t="s">
        <v>146</v>
      </c>
      <c r="I324" s="176" t="s">
        <v>146</v>
      </c>
      <c r="J324" s="578"/>
      <c r="K324" s="578"/>
    </row>
    <row r="325" spans="2:11" ht="16.5" customHeight="1">
      <c r="B325" s="178" t="s">
        <v>95</v>
      </c>
      <c r="C325" s="583" t="s">
        <v>254</v>
      </c>
      <c r="D325" s="584"/>
      <c r="E325" s="585"/>
      <c r="F325" s="178">
        <v>300</v>
      </c>
      <c r="G325" s="17" t="s">
        <v>971</v>
      </c>
      <c r="H325" s="32" t="s">
        <v>146</v>
      </c>
      <c r="I325" s="176" t="s">
        <v>146</v>
      </c>
      <c r="J325" s="578"/>
      <c r="K325" s="578"/>
    </row>
    <row r="326" spans="2:11" ht="9.75" customHeight="1"/>
    <row r="327" spans="2:11" ht="16.5" customHeight="1">
      <c r="B327" s="4" t="s">
        <v>790</v>
      </c>
      <c r="C327" s="4"/>
      <c r="D327" s="29"/>
      <c r="E327" s="29"/>
      <c r="F327" s="29"/>
      <c r="G327" s="29"/>
      <c r="H327" s="29"/>
      <c r="I327" s="29"/>
      <c r="J327" s="29"/>
      <c r="K327" s="29"/>
    </row>
    <row r="328" spans="2:11" ht="16.5" customHeight="1">
      <c r="B328" s="499" t="s">
        <v>251</v>
      </c>
      <c r="C328" s="500"/>
      <c r="D328" s="500"/>
      <c r="E328" s="500"/>
      <c r="F328" s="500"/>
      <c r="G328" s="500"/>
      <c r="H328" s="500"/>
      <c r="I328" s="500"/>
      <c r="J328" s="500"/>
      <c r="K328" s="501"/>
    </row>
    <row r="329" spans="2:11" ht="9.9499999999999993" customHeight="1">
      <c r="B329" s="189"/>
      <c r="C329" s="190"/>
      <c r="D329" s="190"/>
      <c r="E329" s="190"/>
      <c r="F329" s="190"/>
      <c r="G329" s="190"/>
      <c r="H329" s="190"/>
      <c r="I329" s="190"/>
      <c r="J329" s="190"/>
      <c r="K329" s="190"/>
    </row>
    <row r="330" spans="2:11" ht="9.9499999999999993" customHeight="1" thickBot="1"/>
    <row r="331" spans="2:11" ht="44.25" customHeight="1" thickBot="1">
      <c r="B331" s="462" t="s">
        <v>881</v>
      </c>
      <c r="C331" s="463"/>
      <c r="D331" s="463"/>
      <c r="E331" s="463"/>
      <c r="F331" s="463"/>
      <c r="G331" s="463"/>
      <c r="H331" s="463"/>
      <c r="I331" s="463"/>
      <c r="J331" s="463"/>
      <c r="K331" s="464"/>
    </row>
    <row r="332" spans="2:11" ht="9.9499999999999993" customHeight="1"/>
    <row r="333" spans="2:11" ht="16.5" customHeight="1">
      <c r="B333" s="5" t="s">
        <v>740</v>
      </c>
      <c r="C333" s="383" t="s">
        <v>880</v>
      </c>
      <c r="D333" s="384"/>
      <c r="E333" s="384"/>
      <c r="F333" s="385"/>
      <c r="G333" s="5"/>
      <c r="H333" s="452"/>
      <c r="I333" s="453"/>
      <c r="J333" s="453"/>
      <c r="K333" s="454"/>
    </row>
    <row r="334" spans="2:11" ht="13.5"/>
    <row r="335" spans="2:11" ht="16.5" customHeight="1">
      <c r="B335" s="5" t="s">
        <v>128</v>
      </c>
      <c r="C335" s="455" t="s">
        <v>823</v>
      </c>
      <c r="D335" s="455"/>
      <c r="E335" s="455" t="s">
        <v>121</v>
      </c>
      <c r="F335" s="455"/>
      <c r="G335" s="5" t="s">
        <v>123</v>
      </c>
      <c r="H335" s="5" t="s">
        <v>124</v>
      </c>
      <c r="I335" s="5" t="s">
        <v>125</v>
      </c>
      <c r="J335" s="5" t="s">
        <v>126</v>
      </c>
      <c r="K335" s="5" t="s">
        <v>127</v>
      </c>
    </row>
    <row r="336" spans="2:11" ht="16.5" customHeight="1">
      <c r="B336" s="59">
        <v>1</v>
      </c>
      <c r="C336" s="471"/>
      <c r="D336" s="471"/>
      <c r="E336" s="508"/>
      <c r="F336" s="509"/>
      <c r="G336" s="117"/>
      <c r="H336" s="117"/>
      <c r="I336" s="61"/>
      <c r="J336" s="62"/>
      <c r="K336" s="63"/>
    </row>
    <row r="337" spans="2:11" ht="9.9499999999999993" customHeight="1"/>
    <row r="338" spans="2:11" ht="16.5" customHeight="1">
      <c r="B338" s="483" t="s">
        <v>742</v>
      </c>
      <c r="C338" s="485"/>
      <c r="D338" s="483" t="s">
        <v>743</v>
      </c>
      <c r="E338" s="485"/>
      <c r="F338" s="170" t="s">
        <v>574</v>
      </c>
      <c r="G338" s="5" t="s">
        <v>744</v>
      </c>
      <c r="H338" s="5" t="s">
        <v>745</v>
      </c>
      <c r="I338" s="5" t="s">
        <v>812</v>
      </c>
      <c r="J338" s="5" t="s">
        <v>814</v>
      </c>
      <c r="K338" s="5" t="s">
        <v>746</v>
      </c>
    </row>
    <row r="339" spans="2:11" ht="16.5" customHeight="1">
      <c r="B339" s="246"/>
      <c r="C339" s="247"/>
      <c r="D339" s="246"/>
      <c r="E339" s="247"/>
      <c r="F339" s="169"/>
      <c r="G339" s="64"/>
      <c r="H339" s="92"/>
      <c r="I339" s="92"/>
      <c r="J339" s="17"/>
      <c r="K339" s="177">
        <v>0</v>
      </c>
    </row>
    <row r="340" spans="2:11" ht="16.5" customHeight="1">
      <c r="B340" s="246"/>
      <c r="C340" s="247"/>
      <c r="D340" s="246"/>
      <c r="E340" s="247"/>
      <c r="F340" s="169"/>
      <c r="G340" s="64"/>
      <c r="H340" s="92"/>
      <c r="I340" s="92"/>
      <c r="J340" s="17"/>
      <c r="K340" s="177">
        <v>0</v>
      </c>
    </row>
    <row r="341" spans="2:11" ht="9.9499999999999993" customHeight="1"/>
    <row r="342" spans="2:11" ht="16.5" customHeight="1">
      <c r="B342" s="465" t="s">
        <v>57</v>
      </c>
      <c r="C342" s="466"/>
      <c r="D342" s="466"/>
      <c r="E342" s="466"/>
      <c r="F342" s="466"/>
      <c r="G342" s="466"/>
      <c r="H342" s="466"/>
      <c r="I342" s="466"/>
      <c r="J342" s="467"/>
      <c r="K342" s="39" t="s">
        <v>153</v>
      </c>
    </row>
    <row r="343" spans="2:11" ht="16.5" customHeight="1">
      <c r="B343" s="568" t="s">
        <v>882</v>
      </c>
      <c r="C343" s="569"/>
      <c r="D343" s="569"/>
      <c r="E343" s="569"/>
      <c r="F343" s="569"/>
      <c r="G343" s="569"/>
      <c r="H343" s="569"/>
      <c r="I343" s="569"/>
      <c r="J343" s="569"/>
      <c r="K343" s="118" t="s">
        <v>363</v>
      </c>
    </row>
    <row r="344" spans="2:11" ht="16.5" customHeight="1">
      <c r="B344" s="570" t="s">
        <v>884</v>
      </c>
      <c r="C344" s="571"/>
      <c r="D344" s="571"/>
      <c r="E344" s="571"/>
      <c r="F344" s="571"/>
      <c r="G344" s="571"/>
      <c r="H344" s="571"/>
      <c r="I344" s="571"/>
      <c r="J344" s="571"/>
      <c r="K344" s="119" t="s">
        <v>211</v>
      </c>
    </row>
    <row r="345" spans="2:11" ht="16.5" customHeight="1">
      <c r="B345" s="570" t="s">
        <v>883</v>
      </c>
      <c r="C345" s="571"/>
      <c r="D345" s="571"/>
      <c r="E345" s="571"/>
      <c r="F345" s="571"/>
      <c r="G345" s="571"/>
      <c r="H345" s="571"/>
      <c r="I345" s="571"/>
      <c r="J345" s="571"/>
      <c r="K345" s="119" t="s">
        <v>363</v>
      </c>
    </row>
    <row r="346" spans="2:11" ht="16.5" customHeight="1">
      <c r="B346" s="572" t="s">
        <v>885</v>
      </c>
      <c r="C346" s="573"/>
      <c r="D346" s="573"/>
      <c r="E346" s="573"/>
      <c r="F346" s="573"/>
      <c r="G346" s="573"/>
      <c r="H346" s="573"/>
      <c r="I346" s="573"/>
      <c r="J346" s="573"/>
      <c r="K346" s="120" t="s">
        <v>211</v>
      </c>
    </row>
    <row r="347" spans="2:11" ht="9.9499999999999993" customHeight="1"/>
    <row r="348" spans="2:11" ht="16.5" customHeight="1">
      <c r="B348" s="93">
        <v>0</v>
      </c>
      <c r="C348" s="23" t="s">
        <v>926</v>
      </c>
    </row>
    <row r="349" spans="2:11" ht="16.5" customHeight="1">
      <c r="B349" s="5" t="s">
        <v>914</v>
      </c>
      <c r="C349" s="483" t="s">
        <v>924</v>
      </c>
      <c r="D349" s="484"/>
      <c r="E349" s="485"/>
      <c r="F349" s="19" t="s">
        <v>168</v>
      </c>
      <c r="G349" s="5" t="s">
        <v>153</v>
      </c>
      <c r="H349" s="5" t="s">
        <v>782</v>
      </c>
      <c r="I349" s="5" t="s">
        <v>14</v>
      </c>
      <c r="J349" s="483" t="s">
        <v>822</v>
      </c>
      <c r="K349" s="485"/>
    </row>
    <row r="350" spans="2:11" ht="16.5" customHeight="1">
      <c r="B350" s="22" t="s">
        <v>173</v>
      </c>
      <c r="C350" s="477" t="s">
        <v>146</v>
      </c>
      <c r="D350" s="478"/>
      <c r="E350" s="479"/>
      <c r="F350" s="25">
        <v>1</v>
      </c>
      <c r="G350" s="17" t="s">
        <v>969</v>
      </c>
      <c r="H350" s="32" t="s">
        <v>146</v>
      </c>
      <c r="I350" s="176" t="s">
        <v>146</v>
      </c>
      <c r="J350" s="456"/>
      <c r="K350" s="456"/>
    </row>
    <row r="351" spans="2:11" ht="16.5" customHeight="1">
      <c r="B351" s="22" t="s">
        <v>173</v>
      </c>
      <c r="C351" s="477" t="s">
        <v>146</v>
      </c>
      <c r="D351" s="478"/>
      <c r="E351" s="479"/>
      <c r="F351" s="25" t="s">
        <v>169</v>
      </c>
      <c r="G351" s="17" t="s">
        <v>969</v>
      </c>
      <c r="H351" s="32" t="s">
        <v>146</v>
      </c>
      <c r="I351" s="176" t="s">
        <v>146</v>
      </c>
      <c r="J351" s="456"/>
      <c r="K351" s="456"/>
    </row>
    <row r="352" spans="2:11" ht="16.5" customHeight="1">
      <c r="B352" s="22" t="s">
        <v>173</v>
      </c>
      <c r="C352" s="477" t="s">
        <v>146</v>
      </c>
      <c r="D352" s="478"/>
      <c r="E352" s="479"/>
      <c r="F352" s="25" t="s">
        <v>170</v>
      </c>
      <c r="G352" s="17" t="s">
        <v>969</v>
      </c>
      <c r="H352" s="32" t="s">
        <v>146</v>
      </c>
      <c r="I352" s="176" t="s">
        <v>146</v>
      </c>
      <c r="J352" s="456"/>
      <c r="K352" s="456"/>
    </row>
    <row r="353" spans="2:11" ht="16.5" customHeight="1">
      <c r="B353" s="22" t="s">
        <v>173</v>
      </c>
      <c r="C353" s="477" t="s">
        <v>146</v>
      </c>
      <c r="D353" s="478"/>
      <c r="E353" s="479"/>
      <c r="F353" s="25" t="s">
        <v>171</v>
      </c>
      <c r="G353" s="226" t="s">
        <v>972</v>
      </c>
      <c r="H353" s="175" t="s">
        <v>146</v>
      </c>
      <c r="I353" s="176" t="s">
        <v>146</v>
      </c>
      <c r="J353" s="456"/>
      <c r="K353" s="456"/>
    </row>
    <row r="354" spans="2:11" ht="16.5" customHeight="1">
      <c r="B354" s="22" t="s">
        <v>173</v>
      </c>
      <c r="C354" s="477" t="s">
        <v>146</v>
      </c>
      <c r="D354" s="478"/>
      <c r="E354" s="479"/>
      <c r="F354" s="25" t="s">
        <v>172</v>
      </c>
      <c r="G354" s="226" t="s">
        <v>972</v>
      </c>
      <c r="H354" s="175" t="s">
        <v>146</v>
      </c>
      <c r="I354" s="176" t="s">
        <v>146</v>
      </c>
      <c r="J354" s="456"/>
      <c r="K354" s="456"/>
    </row>
    <row r="355" spans="2:11" ht="16.5" customHeight="1">
      <c r="B355" s="22" t="s">
        <v>173</v>
      </c>
      <c r="C355" s="477" t="s">
        <v>146</v>
      </c>
      <c r="D355" s="478"/>
      <c r="E355" s="479"/>
      <c r="F355" s="25">
        <v>4</v>
      </c>
      <c r="G355" s="17" t="s">
        <v>969</v>
      </c>
      <c r="H355" s="32" t="s">
        <v>146</v>
      </c>
      <c r="I355" s="176" t="s">
        <v>146</v>
      </c>
      <c r="J355" s="456"/>
      <c r="K355" s="456"/>
    </row>
    <row r="356" spans="2:11" ht="9.9499999999999993" customHeight="1"/>
    <row r="357" spans="2:11" ht="16.5" customHeight="1">
      <c r="B357" s="4" t="s">
        <v>790</v>
      </c>
      <c r="C357" s="4"/>
      <c r="D357" s="29"/>
      <c r="E357" s="29"/>
      <c r="F357" s="29"/>
      <c r="G357" s="29"/>
      <c r="H357" s="29"/>
      <c r="I357" s="29"/>
      <c r="J357" s="29"/>
      <c r="K357" s="29"/>
    </row>
    <row r="358" spans="2:11" ht="26.1" customHeight="1">
      <c r="B358" s="586" t="s">
        <v>251</v>
      </c>
      <c r="C358" s="492"/>
      <c r="D358" s="492"/>
      <c r="E358" s="492"/>
      <c r="F358" s="492"/>
      <c r="G358" s="492"/>
      <c r="H358" s="492"/>
      <c r="I358" s="492"/>
      <c r="J358" s="492"/>
      <c r="K358" s="493"/>
    </row>
    <row r="359" spans="2:11" ht="9.9499999999999993" customHeight="1"/>
  </sheetData>
  <sheetProtection selectLockedCells="1"/>
  <mergeCells count="402">
    <mergeCell ref="A1:L3"/>
    <mergeCell ref="C5:D5"/>
    <mergeCell ref="I5:J5"/>
    <mergeCell ref="C8:D8"/>
    <mergeCell ref="F8:G8"/>
    <mergeCell ref="C9:G9"/>
    <mergeCell ref="I9:J9"/>
    <mergeCell ref="C15:G15"/>
    <mergeCell ref="H15:J15"/>
    <mergeCell ref="C11:G11"/>
    <mergeCell ref="C16:G16"/>
    <mergeCell ref="H16:J16"/>
    <mergeCell ref="C17:G17"/>
    <mergeCell ref="H17:J17"/>
    <mergeCell ref="C12:G12"/>
    <mergeCell ref="H12:J12"/>
    <mergeCell ref="B13:B17"/>
    <mergeCell ref="C13:G13"/>
    <mergeCell ref="H13:J13"/>
    <mergeCell ref="C14:G14"/>
    <mergeCell ref="H14:J14"/>
    <mergeCell ref="B28:K28"/>
    <mergeCell ref="B29:K29"/>
    <mergeCell ref="B31:K31"/>
    <mergeCell ref="B34:K34"/>
    <mergeCell ref="B35:E35"/>
    <mergeCell ref="G35:H35"/>
    <mergeCell ref="J35:K35"/>
    <mergeCell ref="H22:J22"/>
    <mergeCell ref="C23:G23"/>
    <mergeCell ref="H23:J23"/>
    <mergeCell ref="C25:K25"/>
    <mergeCell ref="C24:G24"/>
    <mergeCell ref="H24:J24"/>
    <mergeCell ref="B18:B24"/>
    <mergeCell ref="C18:G18"/>
    <mergeCell ref="H18:J18"/>
    <mergeCell ref="C19:G19"/>
    <mergeCell ref="H19:J19"/>
    <mergeCell ref="C20:G20"/>
    <mergeCell ref="H20:J20"/>
    <mergeCell ref="C21:G21"/>
    <mergeCell ref="H21:J21"/>
    <mergeCell ref="C22:G22"/>
    <mergeCell ref="B40:E40"/>
    <mergeCell ref="B41:E42"/>
    <mergeCell ref="B44:E44"/>
    <mergeCell ref="G44:K44"/>
    <mergeCell ref="B45:E45"/>
    <mergeCell ref="G45:K45"/>
    <mergeCell ref="B36:E36"/>
    <mergeCell ref="F36:K36"/>
    <mergeCell ref="B37:E37"/>
    <mergeCell ref="F37:K37"/>
    <mergeCell ref="B39:E39"/>
    <mergeCell ref="B38:E38"/>
    <mergeCell ref="B43:E43"/>
    <mergeCell ref="G43:K43"/>
    <mergeCell ref="B56:K56"/>
    <mergeCell ref="B58:K58"/>
    <mergeCell ref="B59:C59"/>
    <mergeCell ref="D59:E59"/>
    <mergeCell ref="F59:G59"/>
    <mergeCell ref="H59:I59"/>
    <mergeCell ref="J59:K59"/>
    <mergeCell ref="B46:K46"/>
    <mergeCell ref="B47:K47"/>
    <mergeCell ref="B50:K50"/>
    <mergeCell ref="B53:K53"/>
    <mergeCell ref="C54:D54"/>
    <mergeCell ref="E54:K54"/>
    <mergeCell ref="B60:C60"/>
    <mergeCell ref="D60:E60"/>
    <mergeCell ref="F60:G60"/>
    <mergeCell ref="H60:I60"/>
    <mergeCell ref="J60:K60"/>
    <mergeCell ref="B61:C61"/>
    <mergeCell ref="D61:E61"/>
    <mergeCell ref="F61:G61"/>
    <mergeCell ref="H61:I61"/>
    <mergeCell ref="J61:K61"/>
    <mergeCell ref="B66:C66"/>
    <mergeCell ref="D66:E66"/>
    <mergeCell ref="F66:G66"/>
    <mergeCell ref="H66:I66"/>
    <mergeCell ref="B68:K68"/>
    <mergeCell ref="B69:K69"/>
    <mergeCell ref="B63:K63"/>
    <mergeCell ref="B64:E64"/>
    <mergeCell ref="F64:I64"/>
    <mergeCell ref="J64:K64"/>
    <mergeCell ref="B65:C65"/>
    <mergeCell ref="D65:E65"/>
    <mergeCell ref="F65:G65"/>
    <mergeCell ref="H65:I65"/>
    <mergeCell ref="B67:C67"/>
    <mergeCell ref="D67:E67"/>
    <mergeCell ref="F67:G67"/>
    <mergeCell ref="H67:I67"/>
    <mergeCell ref="C72:D72"/>
    <mergeCell ref="E72:F72"/>
    <mergeCell ref="G72:H72"/>
    <mergeCell ref="B73:K73"/>
    <mergeCell ref="B76:K76"/>
    <mergeCell ref="C78:F78"/>
    <mergeCell ref="H78:K78"/>
    <mergeCell ref="C70:D70"/>
    <mergeCell ref="E70:F70"/>
    <mergeCell ref="G70:H70"/>
    <mergeCell ref="C71:D71"/>
    <mergeCell ref="E71:F71"/>
    <mergeCell ref="G71:H71"/>
    <mergeCell ref="B84:C84"/>
    <mergeCell ref="D84:E84"/>
    <mergeCell ref="B85:C85"/>
    <mergeCell ref="D85:E85"/>
    <mergeCell ref="B87:C87"/>
    <mergeCell ref="C88:K88"/>
    <mergeCell ref="C80:D80"/>
    <mergeCell ref="E80:F80"/>
    <mergeCell ref="C81:D81"/>
    <mergeCell ref="E81:F81"/>
    <mergeCell ref="B83:C83"/>
    <mergeCell ref="D83:E83"/>
    <mergeCell ref="B102:C102"/>
    <mergeCell ref="C103:K103"/>
    <mergeCell ref="B98:C98"/>
    <mergeCell ref="D98:E98"/>
    <mergeCell ref="B99:C99"/>
    <mergeCell ref="D99:E99"/>
    <mergeCell ref="B100:C100"/>
    <mergeCell ref="D100:E100"/>
    <mergeCell ref="B91:K91"/>
    <mergeCell ref="C93:F93"/>
    <mergeCell ref="H93:K93"/>
    <mergeCell ref="C95:D95"/>
    <mergeCell ref="E95:F95"/>
    <mergeCell ref="C96:D96"/>
    <mergeCell ref="E96:F96"/>
    <mergeCell ref="C110:D110"/>
    <mergeCell ref="E110:F110"/>
    <mergeCell ref="C111:D111"/>
    <mergeCell ref="E111:F111"/>
    <mergeCell ref="B113:C113"/>
    <mergeCell ref="D113:E113"/>
    <mergeCell ref="B106:K106"/>
    <mergeCell ref="C108:F108"/>
    <mergeCell ref="H108:K108"/>
    <mergeCell ref="B121:K121"/>
    <mergeCell ref="C123:F123"/>
    <mergeCell ref="H123:K123"/>
    <mergeCell ref="C125:D125"/>
    <mergeCell ref="E125:F125"/>
    <mergeCell ref="C126:D126"/>
    <mergeCell ref="E126:F126"/>
    <mergeCell ref="B114:C114"/>
    <mergeCell ref="D114:E114"/>
    <mergeCell ref="B115:C115"/>
    <mergeCell ref="D115:E115"/>
    <mergeCell ref="B117:C117"/>
    <mergeCell ref="C118:K118"/>
    <mergeCell ref="B132:C132"/>
    <mergeCell ref="C133:K133"/>
    <mergeCell ref="B136:K136"/>
    <mergeCell ref="C138:F138"/>
    <mergeCell ref="H138:K138"/>
    <mergeCell ref="C140:D140"/>
    <mergeCell ref="E140:F140"/>
    <mergeCell ref="B128:C128"/>
    <mergeCell ref="D128:E128"/>
    <mergeCell ref="B129:C129"/>
    <mergeCell ref="D129:E129"/>
    <mergeCell ref="B130:C130"/>
    <mergeCell ref="D130:E130"/>
    <mergeCell ref="B145:C145"/>
    <mergeCell ref="D145:E145"/>
    <mergeCell ref="B147:C147"/>
    <mergeCell ref="C148:K148"/>
    <mergeCell ref="B151:K151"/>
    <mergeCell ref="C153:F153"/>
    <mergeCell ref="H153:K153"/>
    <mergeCell ref="C141:D141"/>
    <mergeCell ref="E141:F141"/>
    <mergeCell ref="B143:C143"/>
    <mergeCell ref="D143:E143"/>
    <mergeCell ref="B144:C144"/>
    <mergeCell ref="D144:E144"/>
    <mergeCell ref="B159:C159"/>
    <mergeCell ref="D159:E159"/>
    <mergeCell ref="B160:C160"/>
    <mergeCell ref="D160:E160"/>
    <mergeCell ref="B162:J162"/>
    <mergeCell ref="B163:J163"/>
    <mergeCell ref="C155:D155"/>
    <mergeCell ref="E155:F155"/>
    <mergeCell ref="C156:D156"/>
    <mergeCell ref="E156:F156"/>
    <mergeCell ref="B158:C158"/>
    <mergeCell ref="D158:E158"/>
    <mergeCell ref="C169:E169"/>
    <mergeCell ref="J169:K169"/>
    <mergeCell ref="C170:E170"/>
    <mergeCell ref="J170:K170"/>
    <mergeCell ref="B173:K173"/>
    <mergeCell ref="B176:K176"/>
    <mergeCell ref="C166:E166"/>
    <mergeCell ref="J166:K166"/>
    <mergeCell ref="C167:E167"/>
    <mergeCell ref="J167:K167"/>
    <mergeCell ref="C168:E168"/>
    <mergeCell ref="J168:K168"/>
    <mergeCell ref="B183:C183"/>
    <mergeCell ref="D183:E183"/>
    <mergeCell ref="B184:C184"/>
    <mergeCell ref="D184:E184"/>
    <mergeCell ref="C178:F178"/>
    <mergeCell ref="H178:K178"/>
    <mergeCell ref="C180:D180"/>
    <mergeCell ref="E180:F180"/>
    <mergeCell ref="C181:D181"/>
    <mergeCell ref="E181:F181"/>
    <mergeCell ref="C191:E191"/>
    <mergeCell ref="J191:K191"/>
    <mergeCell ref="C192:E192"/>
    <mergeCell ref="J192:K192"/>
    <mergeCell ref="P192:Q192"/>
    <mergeCell ref="C193:E193"/>
    <mergeCell ref="J193:K193"/>
    <mergeCell ref="P193:Q193"/>
    <mergeCell ref="B185:C185"/>
    <mergeCell ref="D185:E185"/>
    <mergeCell ref="B187:J187"/>
    <mergeCell ref="B188:J188"/>
    <mergeCell ref="B198:K198"/>
    <mergeCell ref="B201:K201"/>
    <mergeCell ref="C203:F203"/>
    <mergeCell ref="H203:K203"/>
    <mergeCell ref="C194:E194"/>
    <mergeCell ref="J194:K194"/>
    <mergeCell ref="P194:Q194"/>
    <mergeCell ref="C195:E195"/>
    <mergeCell ref="J195:K195"/>
    <mergeCell ref="B209:C209"/>
    <mergeCell ref="D209:E209"/>
    <mergeCell ref="B210:C210"/>
    <mergeCell ref="D210:E210"/>
    <mergeCell ref="B212:J212"/>
    <mergeCell ref="B213:J213"/>
    <mergeCell ref="C205:D205"/>
    <mergeCell ref="E205:F205"/>
    <mergeCell ref="C206:D206"/>
    <mergeCell ref="E206:F206"/>
    <mergeCell ref="B208:C208"/>
    <mergeCell ref="D208:E208"/>
    <mergeCell ref="C222:E222"/>
    <mergeCell ref="J222:K222"/>
    <mergeCell ref="C223:E223"/>
    <mergeCell ref="J223:K223"/>
    <mergeCell ref="C226:E226"/>
    <mergeCell ref="J226:K226"/>
    <mergeCell ref="B214:J214"/>
    <mergeCell ref="B215:J215"/>
    <mergeCell ref="C218:E218"/>
    <mergeCell ref="J218:K218"/>
    <mergeCell ref="C219:E219"/>
    <mergeCell ref="J219:K219"/>
    <mergeCell ref="C237:D237"/>
    <mergeCell ref="E237:F237"/>
    <mergeCell ref="C238:D238"/>
    <mergeCell ref="E238:F238"/>
    <mergeCell ref="B240:C240"/>
    <mergeCell ref="D240:E240"/>
    <mergeCell ref="C227:E227"/>
    <mergeCell ref="J227:K227"/>
    <mergeCell ref="B230:K230"/>
    <mergeCell ref="B233:K233"/>
    <mergeCell ref="C235:F235"/>
    <mergeCell ref="H235:K235"/>
    <mergeCell ref="B246:J246"/>
    <mergeCell ref="B247:J247"/>
    <mergeCell ref="B248:J248"/>
    <mergeCell ref="C251:E251"/>
    <mergeCell ref="J251:K251"/>
    <mergeCell ref="C252:E252"/>
    <mergeCell ref="J252:K252"/>
    <mergeCell ref="B241:C241"/>
    <mergeCell ref="D241:E241"/>
    <mergeCell ref="B242:C242"/>
    <mergeCell ref="D242:E242"/>
    <mergeCell ref="B244:J244"/>
    <mergeCell ref="B245:J245"/>
    <mergeCell ref="C257:E257"/>
    <mergeCell ref="J257:K257"/>
    <mergeCell ref="C258:E258"/>
    <mergeCell ref="J258:K258"/>
    <mergeCell ref="C253:E253"/>
    <mergeCell ref="J253:K253"/>
    <mergeCell ref="C254:E254"/>
    <mergeCell ref="J254:K254"/>
    <mergeCell ref="C269:D269"/>
    <mergeCell ref="E269:F269"/>
    <mergeCell ref="B271:C271"/>
    <mergeCell ref="D271:E271"/>
    <mergeCell ref="B272:C272"/>
    <mergeCell ref="D272:E272"/>
    <mergeCell ref="B261:K261"/>
    <mergeCell ref="B264:K264"/>
    <mergeCell ref="C266:F266"/>
    <mergeCell ref="H266:K266"/>
    <mergeCell ref="C268:D268"/>
    <mergeCell ref="E268:F268"/>
    <mergeCell ref="C281:E281"/>
    <mergeCell ref="J281:K281"/>
    <mergeCell ref="C282:E282"/>
    <mergeCell ref="J282:K282"/>
    <mergeCell ref="C285:E285"/>
    <mergeCell ref="J285:K285"/>
    <mergeCell ref="B273:C273"/>
    <mergeCell ref="D273:E273"/>
    <mergeCell ref="B275:J275"/>
    <mergeCell ref="B276:J276"/>
    <mergeCell ref="B277:J277"/>
    <mergeCell ref="B278:J278"/>
    <mergeCell ref="C286:E286"/>
    <mergeCell ref="J286:K286"/>
    <mergeCell ref="C289:E289"/>
    <mergeCell ref="J289:K289"/>
    <mergeCell ref="C290:E290"/>
    <mergeCell ref="J290:K290"/>
    <mergeCell ref="B304:C304"/>
    <mergeCell ref="D304:E304"/>
    <mergeCell ref="B305:C305"/>
    <mergeCell ref="D305:E305"/>
    <mergeCell ref="C300:D300"/>
    <mergeCell ref="E300:F300"/>
    <mergeCell ref="C301:D301"/>
    <mergeCell ref="E301:F301"/>
    <mergeCell ref="B303:C303"/>
    <mergeCell ref="D303:E303"/>
    <mergeCell ref="J325:K325"/>
    <mergeCell ref="C316:E316"/>
    <mergeCell ref="J316:K316"/>
    <mergeCell ref="C318:E318"/>
    <mergeCell ref="J318:K318"/>
    <mergeCell ref="C321:E321"/>
    <mergeCell ref="J321:K321"/>
    <mergeCell ref="J317:K317"/>
    <mergeCell ref="B293:K293"/>
    <mergeCell ref="B307:J307"/>
    <mergeCell ref="B308:J308"/>
    <mergeCell ref="B309:J309"/>
    <mergeCell ref="B311:J311"/>
    <mergeCell ref="C314:E314"/>
    <mergeCell ref="J314:K314"/>
    <mergeCell ref="C315:E315"/>
    <mergeCell ref="J315:K315"/>
    <mergeCell ref="B296:K296"/>
    <mergeCell ref="C298:F298"/>
    <mergeCell ref="H298:K298"/>
    <mergeCell ref="C322:E322"/>
    <mergeCell ref="J322:K322"/>
    <mergeCell ref="C323:E323"/>
    <mergeCell ref="J323:K323"/>
    <mergeCell ref="C355:E355"/>
    <mergeCell ref="J355:K355"/>
    <mergeCell ref="C336:D336"/>
    <mergeCell ref="E336:F336"/>
    <mergeCell ref="B338:C338"/>
    <mergeCell ref="D338:E338"/>
    <mergeCell ref="B339:C339"/>
    <mergeCell ref="D339:E339"/>
    <mergeCell ref="B328:K328"/>
    <mergeCell ref="B331:K331"/>
    <mergeCell ref="C333:F333"/>
    <mergeCell ref="H333:K333"/>
    <mergeCell ref="C335:D335"/>
    <mergeCell ref="E335:F335"/>
    <mergeCell ref="B344:J344"/>
    <mergeCell ref="C325:E325"/>
    <mergeCell ref="B358:K358"/>
    <mergeCell ref="B310:J310"/>
    <mergeCell ref="C317:E317"/>
    <mergeCell ref="C324:E324"/>
    <mergeCell ref="J324:K324"/>
    <mergeCell ref="C353:E353"/>
    <mergeCell ref="J353:K353"/>
    <mergeCell ref="C354:E354"/>
    <mergeCell ref="J354:K354"/>
    <mergeCell ref="C351:E351"/>
    <mergeCell ref="J351:K351"/>
    <mergeCell ref="C352:E352"/>
    <mergeCell ref="J352:K352"/>
    <mergeCell ref="B345:J345"/>
    <mergeCell ref="B346:J346"/>
    <mergeCell ref="C349:E349"/>
    <mergeCell ref="J349:K349"/>
    <mergeCell ref="C350:E350"/>
    <mergeCell ref="J350:K350"/>
    <mergeCell ref="B340:C340"/>
    <mergeCell ref="D340:E340"/>
    <mergeCell ref="B342:J342"/>
    <mergeCell ref="B343:J343"/>
  </mergeCells>
  <phoneticPr fontId="3" type="noConversion"/>
  <dataValidations count="40">
    <dataValidation type="list" allowBlank="1" showInputMessage="1" showErrorMessage="1" sqref="B167:B170" xr:uid="{4F2E1CAA-4AB1-40A5-A6B7-8677F201B282}">
      <formula1>"Indirect, Direct"</formula1>
    </dataValidation>
    <dataValidation type="list" allowBlank="1" showInputMessage="1" sqref="C219:E219" xr:uid="{30C46A63-091A-4BCC-BF32-26FEFD95EE95}">
      <formula1>"-, N - L, N - L - PE, N - L1, N - L1 - PE, L1 - L2 - L3, L1 - L2 - L3 - N, L1 - L2 - L3 - PE, L1 - L2 - L3 - N - PE"</formula1>
    </dataValidation>
    <dataValidation type="list" allowBlank="1" showInputMessage="1" sqref="C223:E223" xr:uid="{BD4A75E3-4EB9-4951-97DB-94ACD70ACCD6}">
      <formula1>"-, DC(+) - DC(-), DC(+) - DC(-) - PE"</formula1>
    </dataValidation>
    <dataValidation type="list" allowBlank="1" showInputMessage="1" sqref="F282 F286" xr:uid="{C7204231-9D12-41C3-A4CD-694D210257EE}">
      <formula1>"-, CDN M2, CDN M3,  CDN M4, ,  CDN M5,  EM CLAMP"</formula1>
    </dataValidation>
    <dataValidation type="list" allowBlank="1" showInputMessage="1" sqref="C282:E282" xr:uid="{6AF8A640-8FA7-4483-AD8F-292B8A7AC2AC}">
      <formula1>"Mains power port"</formula1>
    </dataValidation>
    <dataValidation type="list" allowBlank="1" showInputMessage="1" sqref="C252:C254" xr:uid="{0A1078D2-1C27-40ED-BF72-EB10C5DD6AFD}">
      <formula1>"N - L, N - PE, L - PE, L1 - L2, L2 - L3, L3 - L1, N - L1, N - L2, N - L3, L1 - PE, L2 - PE, L3 - PE"</formula1>
    </dataValidation>
    <dataValidation type="list" allowBlank="1" showInputMessage="1" sqref="C227:E227 C258:E258 C290:E290" xr:uid="{89110CE4-DB9C-44F8-82D7-7A9C487C3A6C}">
      <formula1>"-, LAN, RJ48, BNC"</formula1>
    </dataValidation>
    <dataValidation type="list" allowBlank="1" showInputMessage="1" sqref="B60:C61" xr:uid="{1F0466AA-4344-40F3-B41A-D283B8A5175F}">
      <formula1>"AE, SIM"</formula1>
    </dataValidation>
    <dataValidation type="list" allowBlank="1" showInputMessage="1" sqref="G141:H141 G81:H81 G238:H238 G96:H96 G111:H111 G126:H126 G156:H156 G181:H181 G206:H206 G269:H269 G301:H301 G336:H336" xr:uid="{3C6C71D4-8340-4B98-9ACF-30C126886B08}">
      <formula1>"00:00, 01:00, 02:00, 03:00, 04:00, 05:00, 06:00, 07:00, 08:00, 09:00, 10:00, 11:00, 12:00, 13:00, 14:00, 15:00, 16:00, 17:00, 18:00, 19:00, 20:00, 21:00, 22:00, 23:00, 24:00"</formula1>
    </dataValidation>
    <dataValidation type="list" allowBlank="1" showInputMessage="1" sqref="B88 B103 B118 B133 B148" xr:uid="{181843EC-2E49-450B-A809-462AB668ACE8}">
      <formula1>INDEX(OPERATING_MODE, 0, 1)</formula1>
    </dataValidation>
    <dataValidation type="list" allowBlank="1" showInputMessage="1" sqref="F35 I35 D49 B313 B288 B284 B280 B256 B250 B225 B217 K159:K160 B165 J190 B221 H41:H42 J11 F38:F45 F190 H190 B320 H39 J39 K144:K145 K184:K185 D190 B190 K129:K130 K114:K115 K99:K100 K84:K85 K304:K305 K272:K273 K241:K242 K209:K210 B348 K339:K340 I40 I38 J41:J42" xr:uid="{3152AF8B-9283-4934-9F11-FD9A9089FA8E}">
      <formula1>"1, TRUE, 0, FALSE,"</formula1>
    </dataValidation>
    <dataValidation type="list" allowBlank="1" showInputMessage="1" showErrorMessage="1" sqref="I71:J72" xr:uid="{5E53F6CC-6962-4685-B454-0589B7E09AF4}">
      <formula1>"Yes, No"</formula1>
    </dataValidation>
    <dataValidation allowBlank="1" showInputMessage="1" sqref="G39 I39 K39" xr:uid="{B31C6C91-702D-4853-AD2F-0A2CF552E005}"/>
    <dataValidation type="list" allowBlank="1" showInputMessage="1" showErrorMessage="1" sqref="C192:E195" xr:uid="{0AB83159-F00D-43E6-9B58-C1FBF96CFA15}">
      <formula1>"Left, Right, Front, Rear"</formula1>
    </dataValidation>
    <dataValidation type="list" allowBlank="1" showInputMessage="1" showErrorMessage="1" sqref="G45:K45" xr:uid="{6C59BE25-8249-495D-B469-0C75CAE25618}">
      <formula1>"Component dualization, Technology change, Technology derivation"</formula1>
    </dataValidation>
    <dataValidation type="list" allowBlank="1" showInputMessage="1" sqref="C71:D72" xr:uid="{628B2C59-1310-4593-AE4D-F794C777193D}">
      <formula1>"AC Input 1 phase, AC Output 1 phase, AC Input 3 phase, AC Output 3 phase, DC Input, DC Output, Internal Battery, External Battery"</formula1>
    </dataValidation>
    <dataValidation type="list" allowBlank="1" showInputMessage="1" sqref="F36:K36" xr:uid="{3F115514-977F-46B9-8A10-7389C6EBFC8A}">
      <formula1>"Tabletop, Floor stand, Combination"</formula1>
    </dataValidation>
    <dataValidation type="list" allowBlank="1" showInputMessage="1" sqref="F37:K37" xr:uid="{0DBFBD65-167E-4B49-B695-105DD04F7A4B}">
      <formula1>"Hz, kHz, MHz, GHz"</formula1>
    </dataValidation>
    <dataValidation type="list" allowBlank="1" showInputMessage="1" showErrorMessage="1" sqref="F167:F169" xr:uid="{9D5BD9EF-D36A-4B0B-9AD7-02CB9E537FEC}">
      <formula1>"Contact, Air"</formula1>
    </dataValidation>
    <dataValidation type="list" allowBlank="1" showInputMessage="1" sqref="C286:E286" xr:uid="{8E966631-F165-41DF-8DAD-9FDB13EA528D}">
      <formula1>"DC network power port"</formula1>
    </dataValidation>
    <dataValidation type="list" allowBlank="1" showInputMessage="1" sqref="F290" xr:uid="{C8F1406E-CB30-4113-903C-F1F8014DDAEE}">
      <formula1>"-, EM CLAMP, CDN T8, CDN T4, CDN T2"</formula1>
    </dataValidation>
    <dataValidation type="list" allowBlank="1" showInputMessage="1" showErrorMessage="1" sqref="B286 B223" xr:uid="{C2826BA2-6758-4068-8801-4964BEADC460}">
      <formula1>"DC"</formula1>
    </dataValidation>
    <dataValidation type="list" allowBlank="1" showInputMessage="1" showErrorMessage="1" sqref="B290 B227 B258" xr:uid="{18873FF2-8627-49C2-8D62-2CAB99384C24}">
      <formula1>"SIGNAL"</formula1>
    </dataValidation>
    <dataValidation type="list" allowBlank="1" showInputMessage="1" sqref="K66:K67" xr:uid="{B6EE42B7-2809-4D7F-8385-827D5588630C}">
      <formula1>"차폐, 비차폐"</formula1>
    </dataValidation>
    <dataValidation type="list" allowBlank="1" showInputMessage="1" showErrorMessage="1" sqref="F66:G67" xr:uid="{595AD838-9949-46E8-85D8-C3E3A1740F14}">
      <formula1>OFFSET($B$63, 1, 0, ROWS(Total_Config)-1)</formula1>
    </dataValidation>
    <dataValidation type="list" allowBlank="1" showInputMessage="1" showErrorMessage="1" sqref="B219 B252:B254" xr:uid="{6BC80520-D499-4681-9410-6FF5B95BDFCF}">
      <formula1>"AC"</formula1>
    </dataValidation>
    <dataValidation type="list" allowBlank="1" showInputMessage="1" showErrorMessage="1" sqref="C78:F78 C93:F93 C108:F108 C123:F123 C138:F138 C153:F153 C178:F178 C203:F203 C235:F235 C266:F266 C298:F298" xr:uid="{666A71DA-B240-4F28-A613-700012101C47}">
      <formula1>"Site 1 (F), Site 2 (P+I), Site 3 (C+I), Site 4 (T)"</formula1>
    </dataValidation>
    <dataValidation type="list" allowBlank="1" showInputMessage="1" sqref="K13:K24" xr:uid="{03425E53-D1B5-4223-B771-4637BFA1EF70}">
      <formula1>"(Note 1), (Note 2), (Note 3), (Note 4), (Note 5), (Note 6), (Note 7), (Note 8), (Note 9), (Note 10), "</formula1>
    </dataValidation>
    <dataValidation type="list" allowBlank="1" showInputMessage="1" showErrorMessage="1" sqref="C333:F333" xr:uid="{D1AA5755-2372-4427-B367-B98FBC80C899}">
      <formula1>"SITE 2-1, SITE 2-2"</formula1>
    </dataValidation>
    <dataValidation type="list" allowBlank="1" showInputMessage="1" sqref="I350:I355 I322:I325 I315:I318 I290 I286 I282 I258 I252:I254 I227 I223 I219 I192:I195 I167:I170" xr:uid="{93DB3EF2-D9CB-4348-A206-093743835558}">
      <formula1>"-, (Note 1), (Note 2), (Note 3), (Note 4), (Note 5)"</formula1>
    </dataValidation>
    <dataValidation type="list" allowBlank="1" showInputMessage="1" sqref="H355 H350:H352" xr:uid="{A1BA8848-E117-475C-9722-CB04BEFE846D}">
      <formula1>"-, TT/TR (A), TT/TR (B)"</formula1>
    </dataValidation>
    <dataValidation type="list" allowBlank="1" showInputMessage="1" showErrorMessage="1" sqref="G192:H195 H282 H286 H290 H353:H354" xr:uid="{74B0916A-F0B6-4D2C-86F8-8BF30C945E48}">
      <formula1>"-, CT/CR (A)"</formula1>
    </dataValidation>
    <dataValidation type="list" allowBlank="1" showInputMessage="1" showErrorMessage="1" sqref="G167:G170 F219 F223 F227 F258 G315:G317 G322:G324 F252:F254 G350:G352 G355" xr:uid="{B0564728-7020-4630-8D53-9D2F662F7CA9}">
      <formula1>"B / Transient Phenomena"</formula1>
    </dataValidation>
    <dataValidation type="list" allowBlank="1" showInputMessage="1" sqref="H167:H170 G219:H219 G223:H223 G227:H227 G252:H254 G258:H258 H315:H317 H322:H324" xr:uid="{C7E6D369-8E8B-48A1-83D0-ED17446763B1}">
      <formula1>"-, A, B"</formula1>
    </dataValidation>
    <dataValidation type="list" allowBlank="1" showInputMessage="1" showErrorMessage="1" sqref="G318 G325" xr:uid="{0DEBB0B4-14E2-40BC-9197-F16C4919CDCD}">
      <formula1>"B / Transient Phenomena, C / Transient Phenomena"</formula1>
    </dataValidation>
    <dataValidation type="list" allowBlank="1" showInputMessage="1" sqref="H318 H325" xr:uid="{E33BDCD1-CFCA-41B4-8BEF-EEE2C6B4EEDE}">
      <formula1>"-, A, B, C"</formula1>
    </dataValidation>
    <dataValidation type="list" allowBlank="1" showInputMessage="1" showErrorMessage="1" sqref="F192:F195 G282 G286 G290 G353:G354" xr:uid="{B0B241AD-7AF6-4CA4-9F0E-481F457356F3}">
      <formula1>"A / Continuous Phenomena"</formula1>
    </dataValidation>
    <dataValidation type="list" allowBlank="1" showInputMessage="1" showErrorMessage="1" sqref="I5:J5" xr:uid="{62CB99AE-B218-440A-BF5D-3DFD29D9E9E8}">
      <formula1>tester_list_en</formula1>
    </dataValidation>
    <dataValidation type="list" allowBlank="1" showInputMessage="1" showErrorMessage="1" sqref="I9:J9" xr:uid="{E36649B6-9E5A-4957-A704-588C6B87B548}">
      <formula1>reviewer_list_en</formula1>
    </dataValidation>
    <dataValidation type="list" allowBlank="1" showInputMessage="1" showErrorMessage="1" sqref="C11:G11" xr:uid="{0BEED33D-5911-430E-AFFD-578D64B24013}">
      <formula1>OFFSET(ST_489, 0, 0, COUNTA(P:P), 1)</formula1>
    </dataValidation>
  </dataValidations>
  <printOptions horizontalCentered="1"/>
  <pageMargins left="0.19685039370078741" right="0.19685039370078741" top="0.74803149606299213" bottom="0.74803149606299213" header="0.31496062992125984" footer="0.31496062992125984"/>
  <pageSetup paperSize="9" scale="71" orientation="portrait" r:id="rId1"/>
  <headerFooter>
    <oddFooter>&amp;LRDS-EM-202(01)251110&amp;C&amp;P / &amp;N&amp;R(주)디티앤씨 (Dt&amp;&amp;C Co., Ltd.)</oddFooter>
  </headerFooter>
  <rowBreaks count="11" manualBreakCount="11">
    <brk id="51" max="16383" man="1"/>
    <brk id="74" max="16383" man="1"/>
    <brk id="104" max="16383" man="1"/>
    <brk id="119" max="16383" man="1"/>
    <brk id="149" max="16383" man="1"/>
    <brk id="174" max="16383" man="1"/>
    <brk id="199" max="16383" man="1"/>
    <brk id="231" max="16383" man="1"/>
    <brk id="262" max="16383" man="1"/>
    <brk id="294" max="16383" man="1"/>
    <brk id="32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CE">
              <controlPr defaultSize="0" autoFill="0" autoLine="0" autoPict="0" altText="Conducted emissions">
                <anchor moveWithCells="1">
                  <from>
                    <xdr:col>1</xdr:col>
                    <xdr:colOff>914400</xdr:colOff>
                    <xdr:row>12</xdr:row>
                    <xdr:rowOff>0</xdr:rowOff>
                  </from>
                  <to>
                    <xdr:col>5</xdr:col>
                    <xdr:colOff>381000</xdr:colOff>
                    <xdr:row>13</xdr:row>
                    <xdr:rowOff>0</xdr:rowOff>
                  </to>
                </anchor>
              </controlPr>
            </control>
          </mc:Choice>
        </mc:AlternateContent>
        <mc:AlternateContent xmlns:mc="http://schemas.openxmlformats.org/markup-compatibility/2006">
          <mc:Choice Requires="x14">
            <control shapeId="305154" r:id="rId5" name="ISN">
              <controlPr defaultSize="0" autoFill="0" autoLine="0" autoPict="0">
                <anchor moveWithCells="1">
                  <from>
                    <xdr:col>2</xdr:col>
                    <xdr:colOff>0</xdr:colOff>
                    <xdr:row>13</xdr:row>
                    <xdr:rowOff>0</xdr:rowOff>
                  </from>
                  <to>
                    <xdr:col>5</xdr:col>
                    <xdr:colOff>28575</xdr:colOff>
                    <xdr:row>14</xdr:row>
                    <xdr:rowOff>0</xdr:rowOff>
                  </to>
                </anchor>
              </controlPr>
            </control>
          </mc:Choice>
        </mc:AlternateContent>
        <mc:AlternateContent xmlns:mc="http://schemas.openxmlformats.org/markup-compatibility/2006">
          <mc:Choice Requires="x14">
            <control shapeId="305156" r:id="rId6" name="RE">
              <controlPr defaultSize="0" autoFill="0" autoLine="0" autoPict="0">
                <anchor moveWithCells="1">
                  <from>
                    <xdr:col>2</xdr:col>
                    <xdr:colOff>0</xdr:colOff>
                    <xdr:row>14</xdr:row>
                    <xdr:rowOff>0</xdr:rowOff>
                  </from>
                  <to>
                    <xdr:col>3</xdr:col>
                    <xdr:colOff>323850</xdr:colOff>
                    <xdr:row>15</xdr:row>
                    <xdr:rowOff>0</xdr:rowOff>
                  </to>
                </anchor>
              </controlPr>
            </control>
          </mc:Choice>
        </mc:AlternateContent>
        <mc:AlternateContent xmlns:mc="http://schemas.openxmlformats.org/markup-compatibility/2006">
          <mc:Choice Requires="x14">
            <control shapeId="305157" r:id="rId7" name="ESD">
              <controlPr defaultSize="0" autoFill="0" autoLine="0" autoPict="0">
                <anchor moveWithCells="1">
                  <from>
                    <xdr:col>1</xdr:col>
                    <xdr:colOff>914400</xdr:colOff>
                    <xdr:row>17</xdr:row>
                    <xdr:rowOff>0</xdr:rowOff>
                  </from>
                  <to>
                    <xdr:col>3</xdr:col>
                    <xdr:colOff>523875</xdr:colOff>
                    <xdr:row>18</xdr:row>
                    <xdr:rowOff>0</xdr:rowOff>
                  </to>
                </anchor>
              </controlPr>
            </control>
          </mc:Choice>
        </mc:AlternateContent>
        <mc:AlternateContent xmlns:mc="http://schemas.openxmlformats.org/markup-compatibility/2006">
          <mc:Choice Requires="x14">
            <control shapeId="305158" r:id="rId8" name="RS">
              <controlPr defaultSize="0" autoFill="0" autoLine="0" autoPict="0">
                <anchor moveWithCells="1">
                  <from>
                    <xdr:col>1</xdr:col>
                    <xdr:colOff>914400</xdr:colOff>
                    <xdr:row>18</xdr:row>
                    <xdr:rowOff>0</xdr:rowOff>
                  </from>
                  <to>
                    <xdr:col>5</xdr:col>
                    <xdr:colOff>800100</xdr:colOff>
                    <xdr:row>19</xdr:row>
                    <xdr:rowOff>0</xdr:rowOff>
                  </to>
                </anchor>
              </controlPr>
            </control>
          </mc:Choice>
        </mc:AlternateContent>
        <mc:AlternateContent xmlns:mc="http://schemas.openxmlformats.org/markup-compatibility/2006">
          <mc:Choice Requires="x14">
            <control shapeId="305159" r:id="rId9" name="EFT">
              <controlPr defaultSize="0" autoFill="0" autoLine="0" autoPict="0">
                <anchor moveWithCells="1">
                  <from>
                    <xdr:col>2</xdr:col>
                    <xdr:colOff>0</xdr:colOff>
                    <xdr:row>19</xdr:row>
                    <xdr:rowOff>0</xdr:rowOff>
                  </from>
                  <to>
                    <xdr:col>4</xdr:col>
                    <xdr:colOff>47625</xdr:colOff>
                    <xdr:row>20</xdr:row>
                    <xdr:rowOff>0</xdr:rowOff>
                  </to>
                </anchor>
              </controlPr>
            </control>
          </mc:Choice>
        </mc:AlternateContent>
        <mc:AlternateContent xmlns:mc="http://schemas.openxmlformats.org/markup-compatibility/2006">
          <mc:Choice Requires="x14">
            <control shapeId="305160" r:id="rId10" name="SURGE">
              <controlPr defaultSize="0" autoFill="0" autoLine="0" autoPict="0">
                <anchor moveWithCells="1">
                  <from>
                    <xdr:col>2</xdr:col>
                    <xdr:colOff>0</xdr:colOff>
                    <xdr:row>20</xdr:row>
                    <xdr:rowOff>0</xdr:rowOff>
                  </from>
                  <to>
                    <xdr:col>2</xdr:col>
                    <xdr:colOff>600075</xdr:colOff>
                    <xdr:row>21</xdr:row>
                    <xdr:rowOff>0</xdr:rowOff>
                  </to>
                </anchor>
              </controlPr>
            </control>
          </mc:Choice>
        </mc:AlternateContent>
        <mc:AlternateContent xmlns:mc="http://schemas.openxmlformats.org/markup-compatibility/2006">
          <mc:Choice Requires="x14">
            <control shapeId="305161" r:id="rId11" name="CS">
              <controlPr defaultSize="0" autoFill="0" autoLine="0" autoPict="0">
                <anchor moveWithCells="1">
                  <from>
                    <xdr:col>1</xdr:col>
                    <xdr:colOff>914400</xdr:colOff>
                    <xdr:row>21</xdr:row>
                    <xdr:rowOff>0</xdr:rowOff>
                  </from>
                  <to>
                    <xdr:col>4</xdr:col>
                    <xdr:colOff>152400</xdr:colOff>
                    <xdr:row>22</xdr:row>
                    <xdr:rowOff>0</xdr:rowOff>
                  </to>
                </anchor>
              </controlPr>
            </control>
          </mc:Choice>
        </mc:AlternateContent>
        <mc:AlternateContent xmlns:mc="http://schemas.openxmlformats.org/markup-compatibility/2006">
          <mc:Choice Requires="x14">
            <control shapeId="305163" r:id="rId12" name="DIP">
              <controlPr defaultSize="0" autoFill="0" autoLine="0" autoPict="0">
                <anchor moveWithCells="1">
                  <from>
                    <xdr:col>2</xdr:col>
                    <xdr:colOff>0</xdr:colOff>
                    <xdr:row>22</xdr:row>
                    <xdr:rowOff>0</xdr:rowOff>
                  </from>
                  <to>
                    <xdr:col>4</xdr:col>
                    <xdr:colOff>47625</xdr:colOff>
                    <xdr:row>23</xdr:row>
                    <xdr:rowOff>0</xdr:rowOff>
                  </to>
                </anchor>
              </controlPr>
            </control>
          </mc:Choice>
        </mc:AlternateContent>
        <mc:AlternateContent xmlns:mc="http://schemas.openxmlformats.org/markup-compatibility/2006">
          <mc:Choice Requires="x14">
            <control shapeId="305164" r:id="rId13" name="HM">
              <controlPr defaultSize="0" autoFill="0" autoLine="0" autoPict="0">
                <anchor moveWithCells="1">
                  <from>
                    <xdr:col>2</xdr:col>
                    <xdr:colOff>0</xdr:colOff>
                    <xdr:row>15</xdr:row>
                    <xdr:rowOff>0</xdr:rowOff>
                  </from>
                  <to>
                    <xdr:col>3</xdr:col>
                    <xdr:colOff>800100</xdr:colOff>
                    <xdr:row>16</xdr:row>
                    <xdr:rowOff>0</xdr:rowOff>
                  </to>
                </anchor>
              </controlPr>
            </control>
          </mc:Choice>
        </mc:AlternateContent>
        <mc:AlternateContent xmlns:mc="http://schemas.openxmlformats.org/markup-compatibility/2006">
          <mc:Choice Requires="x14">
            <control shapeId="305165" r:id="rId14" name="FK">
              <controlPr defaultSize="0" autoFill="0" autoLine="0" autoPict="0">
                <anchor moveWithCells="1">
                  <from>
                    <xdr:col>2</xdr:col>
                    <xdr:colOff>0</xdr:colOff>
                    <xdr:row>16</xdr:row>
                    <xdr:rowOff>0</xdr:rowOff>
                  </from>
                  <to>
                    <xdr:col>4</xdr:col>
                    <xdr:colOff>104775</xdr:colOff>
                    <xdr:row>17</xdr:row>
                    <xdr:rowOff>0</xdr:rowOff>
                  </to>
                </anchor>
              </controlPr>
            </control>
          </mc:Choice>
        </mc:AlternateContent>
        <mc:AlternateContent xmlns:mc="http://schemas.openxmlformats.org/markup-compatibility/2006">
          <mc:Choice Requires="x14">
            <control shapeId="305171" r:id="rId15" name="CTI">
              <controlPr defaultSize="0" autoFill="0" autoLine="0" autoPict="0">
                <anchor moveWithCells="1">
                  <from>
                    <xdr:col>1</xdr:col>
                    <xdr:colOff>914400</xdr:colOff>
                    <xdr:row>23</xdr:row>
                    <xdr:rowOff>0</xdr:rowOff>
                  </from>
                  <to>
                    <xdr:col>5</xdr:col>
                    <xdr:colOff>200025</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41BAE-0CB5-4C2D-95C0-C08F8C3F5448}">
  <sheetPr codeName="Sheet25"/>
  <dimension ref="A1:M387"/>
  <sheetViews>
    <sheetView showGridLines="0" zoomScaleNormal="100" zoomScaleSheetLayoutView="100" workbookViewId="0">
      <pane ySplit="3" topLeftCell="A272" activePane="bottomLeft" state="frozen"/>
      <selection activeCell="B52" sqref="B52:K52"/>
      <selection pane="bottomLeft" activeCell="K342" sqref="K342"/>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401"/>
      <c r="D5" s="401"/>
      <c r="H5" s="2" t="s">
        <v>551</v>
      </c>
      <c r="I5" s="390"/>
      <c r="J5" s="390"/>
      <c r="K5" s="3" t="s">
        <v>2</v>
      </c>
    </row>
    <row r="6" spans="1:12" ht="9.9499999999999993" customHeight="1">
      <c r="C6" t="s">
        <v>132</v>
      </c>
    </row>
    <row r="7" spans="1:12">
      <c r="B7" s="4" t="s">
        <v>541</v>
      </c>
    </row>
    <row r="8" spans="1:12" ht="24.95" customHeight="1">
      <c r="B8" s="5" t="s">
        <v>545</v>
      </c>
      <c r="C8" s="402"/>
      <c r="D8" s="402"/>
      <c r="E8" s="5" t="s">
        <v>548</v>
      </c>
      <c r="F8" s="402"/>
      <c r="G8" s="402"/>
      <c r="H8" s="5" t="s">
        <v>549</v>
      </c>
      <c r="I8" s="6"/>
      <c r="J8" s="7" t="s">
        <v>7</v>
      </c>
      <c r="K8" s="8"/>
    </row>
    <row r="9" spans="1:12" ht="24.95" customHeight="1">
      <c r="B9" s="5" t="s">
        <v>546</v>
      </c>
      <c r="C9" s="402"/>
      <c r="D9" s="402"/>
      <c r="E9" s="402"/>
      <c r="F9" s="402"/>
      <c r="G9" s="402"/>
      <c r="H9" s="125" t="s">
        <v>550</v>
      </c>
      <c r="I9" s="392"/>
      <c r="J9" s="393"/>
      <c r="K9" s="9" t="s">
        <v>2</v>
      </c>
    </row>
    <row r="10" spans="1:12" ht="9.9499999999999993" customHeight="1"/>
    <row r="11" spans="1:12" ht="20.100000000000001" customHeight="1">
      <c r="B11" s="4" t="s">
        <v>10</v>
      </c>
      <c r="C11" s="403" t="str">
        <f>IF(CAT_1, "EN IEC 55014-1", "EN IEC 55014-1, EN IEC 55014-2")</f>
        <v>EN IEC 55014-1, EN IEC 55014-2</v>
      </c>
      <c r="D11" s="403"/>
      <c r="E11" s="403"/>
      <c r="F11" s="403"/>
      <c r="G11" s="403"/>
    </row>
    <row r="12" spans="1:12" ht="15.95" customHeight="1">
      <c r="B12" s="10" t="s">
        <v>543</v>
      </c>
      <c r="C12" s="378" t="s">
        <v>544</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 "EN IEC 55014-1", "")</f>
        <v/>
      </c>
      <c r="I13" s="398"/>
      <c r="J13" s="399"/>
      <c r="K13" s="25"/>
    </row>
    <row r="14" spans="1:12" ht="20.100000000000001" customHeight="1">
      <c r="B14" s="379"/>
      <c r="C14" s="404" t="b">
        <v>0</v>
      </c>
      <c r="D14" s="411"/>
      <c r="E14" s="411"/>
      <c r="F14" s="411"/>
      <c r="G14" s="411"/>
      <c r="H14" s="383" t="str">
        <f>IF(ISN_CHECK, "EN 55032", "")</f>
        <v/>
      </c>
      <c r="I14" s="384"/>
      <c r="J14" s="385"/>
      <c r="K14" s="25"/>
    </row>
    <row r="15" spans="1:12" ht="20.100000000000001" customHeight="1">
      <c r="B15" s="379"/>
      <c r="C15" s="404" t="b">
        <v>0</v>
      </c>
      <c r="D15" s="405"/>
      <c r="E15" s="405"/>
      <c r="F15" s="405"/>
      <c r="G15" s="405"/>
      <c r="H15" s="383" t="str">
        <f>IF(AECE_CHECK, "EN IEC 55014-1", "")</f>
        <v/>
      </c>
      <c r="I15" s="384"/>
      <c r="J15" s="385"/>
      <c r="K15" s="25"/>
    </row>
    <row r="16" spans="1:12" ht="20.100000000000001" customHeight="1">
      <c r="B16" s="379"/>
      <c r="C16" s="404" t="b">
        <v>0</v>
      </c>
      <c r="D16" s="405"/>
      <c r="E16" s="405"/>
      <c r="F16" s="405"/>
      <c r="G16" s="405"/>
      <c r="H16" s="383" t="str">
        <f>IF(CLICK_CHECK, "EN IEC 55014-1", "")</f>
        <v/>
      </c>
      <c r="I16" s="384"/>
      <c r="J16" s="385"/>
      <c r="K16" s="25"/>
    </row>
    <row r="17" spans="2:11" ht="20.100000000000001" customHeight="1">
      <c r="B17" s="379"/>
      <c r="C17" s="404" t="b">
        <v>0</v>
      </c>
      <c r="D17" s="405"/>
      <c r="E17" s="405"/>
      <c r="F17" s="405"/>
      <c r="G17" s="405"/>
      <c r="H17" s="383" t="str">
        <f>IF(DP_CHECK, "EN IEC 55014-1", "")</f>
        <v/>
      </c>
      <c r="I17" s="384"/>
      <c r="J17" s="385"/>
      <c r="K17" s="25"/>
    </row>
    <row r="18" spans="2:11" ht="20.100000000000001" customHeight="1">
      <c r="B18" s="379"/>
      <c r="C18" s="404" t="b">
        <v>0</v>
      </c>
      <c r="D18" s="405"/>
      <c r="E18" s="405"/>
      <c r="F18" s="405"/>
      <c r="G18" s="406"/>
      <c r="H18" s="383" t="str">
        <f>IF(LOOP_CHECK, "EN IEC 55014-1", "")</f>
        <v/>
      </c>
      <c r="I18" s="384"/>
      <c r="J18" s="385"/>
      <c r="K18" s="25"/>
    </row>
    <row r="19" spans="2:11" ht="20.100000000000001" customHeight="1">
      <c r="B19" s="379"/>
      <c r="C19" s="404" t="b">
        <v>0</v>
      </c>
      <c r="D19" s="405"/>
      <c r="E19" s="405"/>
      <c r="F19" s="405"/>
      <c r="G19" s="405"/>
      <c r="H19" s="383" t="str">
        <f>IF(RE_CHECK, "EN IEC 55014-1", "")</f>
        <v/>
      </c>
      <c r="I19" s="384"/>
      <c r="J19" s="385"/>
      <c r="K19" s="25"/>
    </row>
    <row r="20" spans="2:11" ht="20.100000000000001" customHeight="1">
      <c r="B20" s="378" t="s">
        <v>16</v>
      </c>
      <c r="C20" s="404" t="b">
        <v>0</v>
      </c>
      <c r="D20" s="405"/>
      <c r="E20" s="405"/>
      <c r="F20" s="405"/>
      <c r="G20" s="405"/>
      <c r="H20" s="383" t="str">
        <f>IF(ESD_CHECK, "IEC 61000-4-2", "")</f>
        <v/>
      </c>
      <c r="I20" s="384"/>
      <c r="J20" s="385"/>
      <c r="K20" s="25"/>
    </row>
    <row r="21" spans="2:11" ht="20.100000000000001" customHeight="1">
      <c r="B21" s="379"/>
      <c r="C21" s="404" t="b">
        <v>0</v>
      </c>
      <c r="D21" s="405"/>
      <c r="E21" s="405"/>
      <c r="F21" s="405"/>
      <c r="G21" s="405"/>
      <c r="H21" s="383" t="str">
        <f>IF(RS_CHECK, "IEC 61000-4-3", "")</f>
        <v/>
      </c>
      <c r="I21" s="384"/>
      <c r="J21" s="385"/>
      <c r="K21" s="25"/>
    </row>
    <row r="22" spans="2:11" ht="20.100000000000001" customHeight="1">
      <c r="B22" s="379"/>
      <c r="C22" s="404" t="b">
        <v>0</v>
      </c>
      <c r="D22" s="405"/>
      <c r="E22" s="405"/>
      <c r="F22" s="405"/>
      <c r="G22" s="405"/>
      <c r="H22" s="383" t="str">
        <f>IF(EFT_CHECK, "IEC 61000-4-4", "")</f>
        <v/>
      </c>
      <c r="I22" s="384"/>
      <c r="J22" s="385"/>
      <c r="K22" s="25"/>
    </row>
    <row r="23" spans="2:11" ht="20.100000000000001" customHeight="1">
      <c r="B23" s="379"/>
      <c r="C23" s="404" t="b">
        <v>0</v>
      </c>
      <c r="D23" s="405"/>
      <c r="E23" s="405"/>
      <c r="F23" s="405"/>
      <c r="G23" s="405"/>
      <c r="H23" s="383" t="str">
        <f>IF(SURGE_CHECK, "IEC 61000-4-5", "")</f>
        <v/>
      </c>
      <c r="I23" s="384"/>
      <c r="J23" s="385"/>
      <c r="K23" s="25"/>
    </row>
    <row r="24" spans="2:11" ht="20.100000000000001" customHeight="1">
      <c r="B24" s="379"/>
      <c r="C24" s="404" t="b">
        <v>0</v>
      </c>
      <c r="D24" s="405"/>
      <c r="E24" s="405"/>
      <c r="F24" s="405"/>
      <c r="G24" s="405"/>
      <c r="H24" s="383" t="str">
        <f>IF(CS_CHECK, "IEC 61000-4-6", "")</f>
        <v/>
      </c>
      <c r="I24" s="384"/>
      <c r="J24" s="385"/>
      <c r="K24" s="25"/>
    </row>
    <row r="25" spans="2:11" ht="20.100000000000001" customHeight="1">
      <c r="B25" s="380"/>
      <c r="C25" s="404" t="b">
        <v>0</v>
      </c>
      <c r="D25" s="405"/>
      <c r="E25" s="405"/>
      <c r="F25" s="405"/>
      <c r="G25" s="405"/>
      <c r="H25" s="383" t="str">
        <f>IF(DIP_CHECK, "IEC 61000-4-11", "")</f>
        <v/>
      </c>
      <c r="I25" s="384"/>
      <c r="J25" s="385"/>
      <c r="K25" s="25"/>
    </row>
    <row r="26" spans="2:11" ht="39.950000000000003" customHeight="1">
      <c r="B26" s="10" t="s">
        <v>14</v>
      </c>
      <c r="C26" s="412"/>
      <c r="D26" s="413"/>
      <c r="E26" s="413"/>
      <c r="F26" s="413"/>
      <c r="G26" s="413"/>
      <c r="H26" s="413"/>
      <c r="I26" s="413"/>
      <c r="J26" s="413"/>
      <c r="K26" s="414"/>
    </row>
    <row r="27" spans="2:11" ht="9.9499999999999993" customHeight="1"/>
    <row r="28" spans="2:11">
      <c r="B28" s="4" t="s">
        <v>553</v>
      </c>
    </row>
    <row r="29" spans="2:11" ht="20.100000000000001" customHeight="1">
      <c r="B29" s="366" t="s">
        <v>554</v>
      </c>
      <c r="C29" s="367"/>
      <c r="D29" s="367"/>
      <c r="E29" s="367"/>
      <c r="F29" s="367"/>
      <c r="G29" s="367"/>
      <c r="H29" s="367"/>
      <c r="I29" s="367"/>
      <c r="J29" s="367"/>
      <c r="K29" s="368"/>
    </row>
    <row r="30" spans="2:11" ht="20.100000000000001" customHeight="1">
      <c r="B30" s="372"/>
      <c r="C30" s="373"/>
      <c r="D30" s="373"/>
      <c r="E30" s="373"/>
      <c r="F30" s="373"/>
      <c r="G30" s="373"/>
      <c r="H30" s="373"/>
      <c r="I30" s="373"/>
      <c r="J30" s="373"/>
      <c r="K30" s="374"/>
    </row>
    <row r="31" spans="2:11" ht="9.9499999999999993" customHeight="1"/>
    <row r="32" spans="2:11">
      <c r="B32" s="353" t="s">
        <v>555</v>
      </c>
      <c r="C32" s="353"/>
      <c r="D32" s="353"/>
      <c r="E32" s="353"/>
      <c r="F32" s="353"/>
      <c r="G32" s="353"/>
      <c r="H32" s="353"/>
      <c r="I32" s="353"/>
      <c r="J32" s="353"/>
      <c r="K32" s="353"/>
    </row>
    <row r="33" spans="2:11" ht="9.9499999999999993" customHeight="1"/>
    <row r="34" spans="2:11">
      <c r="B34" s="4" t="s">
        <v>556</v>
      </c>
    </row>
    <row r="35" spans="2:11" ht="20.100000000000001" customHeight="1">
      <c r="B35" s="366" t="s">
        <v>557</v>
      </c>
      <c r="C35" s="367"/>
      <c r="D35" s="367"/>
      <c r="E35" s="367"/>
      <c r="F35" s="367"/>
      <c r="G35" s="367"/>
      <c r="H35" s="367"/>
      <c r="I35" s="367"/>
      <c r="J35" s="367"/>
      <c r="K35" s="368"/>
    </row>
    <row r="36" spans="2:11" ht="20.100000000000001" customHeight="1">
      <c r="B36" s="418" t="s">
        <v>1099</v>
      </c>
      <c r="C36" s="419"/>
      <c r="D36" s="419"/>
      <c r="E36" s="420"/>
      <c r="F36" s="85" t="s">
        <v>1094</v>
      </c>
      <c r="G36" s="86" t="s">
        <v>1095</v>
      </c>
      <c r="H36" s="86" t="s">
        <v>1096</v>
      </c>
      <c r="I36" s="86" t="s">
        <v>1097</v>
      </c>
      <c r="J36" s="86" t="s">
        <v>1098</v>
      </c>
      <c r="K36" s="87"/>
    </row>
    <row r="37" spans="2:11" ht="20.100000000000001" customHeight="1">
      <c r="B37" s="421"/>
      <c r="C37" s="422"/>
      <c r="D37" s="422"/>
      <c r="E37" s="423"/>
      <c r="F37" s="93">
        <v>0</v>
      </c>
      <c r="G37" s="93">
        <v>0</v>
      </c>
      <c r="H37" s="93">
        <v>0</v>
      </c>
      <c r="I37" s="93">
        <v>0</v>
      </c>
      <c r="J37" s="93">
        <v>0</v>
      </c>
      <c r="K37" s="227"/>
    </row>
    <row r="38" spans="2:11" ht="20.100000000000001" customHeight="1">
      <c r="B38" s="361" t="s">
        <v>559</v>
      </c>
      <c r="C38" s="362"/>
      <c r="D38" s="362"/>
      <c r="E38" s="363"/>
      <c r="F38" s="373"/>
      <c r="G38" s="373"/>
      <c r="H38" s="373"/>
      <c r="I38" s="373"/>
      <c r="J38" s="373"/>
      <c r="K38" s="374"/>
    </row>
    <row r="39" spans="2:11" ht="20.100000000000001" customHeight="1">
      <c r="B39" s="361" t="s">
        <v>562</v>
      </c>
      <c r="C39" s="362"/>
      <c r="D39" s="362"/>
      <c r="E39" s="363"/>
      <c r="F39" s="373"/>
      <c r="G39" s="373"/>
      <c r="H39" s="373"/>
      <c r="I39" s="373"/>
      <c r="J39" s="373"/>
      <c r="K39" s="374"/>
    </row>
    <row r="40" spans="2:11" ht="20.100000000000001" customHeight="1">
      <c r="B40" s="361" t="s">
        <v>563</v>
      </c>
      <c r="C40" s="362"/>
      <c r="D40" s="362"/>
      <c r="E40" s="363"/>
      <c r="F40" s="93">
        <v>0</v>
      </c>
      <c r="G40" s="364"/>
      <c r="H40" s="364"/>
      <c r="I40" s="364"/>
      <c r="J40" s="364"/>
      <c r="K40" s="365"/>
    </row>
    <row r="41" spans="2:11" ht="20.100000000000001" customHeight="1">
      <c r="B41" s="361" t="s">
        <v>564</v>
      </c>
      <c r="C41" s="362"/>
      <c r="D41" s="362"/>
      <c r="E41" s="363"/>
      <c r="F41" s="93">
        <v>0</v>
      </c>
      <c r="G41" s="364"/>
      <c r="H41" s="364"/>
      <c r="I41" s="364"/>
      <c r="J41" s="364"/>
      <c r="K41" s="365"/>
    </row>
    <row r="42" spans="2:11" ht="20.100000000000001" customHeight="1">
      <c r="B42" s="415" t="s">
        <v>14</v>
      </c>
      <c r="C42" s="416"/>
      <c r="D42" s="416"/>
      <c r="E42" s="416"/>
      <c r="F42" s="416"/>
      <c r="G42" s="416"/>
      <c r="H42" s="416"/>
      <c r="I42" s="416"/>
      <c r="J42" s="416"/>
      <c r="K42" s="417"/>
    </row>
    <row r="43" spans="2:11" ht="44.25" customHeight="1">
      <c r="B43" s="369"/>
      <c r="C43" s="370"/>
      <c r="D43" s="370"/>
      <c r="E43" s="370"/>
      <c r="F43" s="370"/>
      <c r="G43" s="370"/>
      <c r="H43" s="370"/>
      <c r="I43" s="370"/>
      <c r="J43" s="370"/>
      <c r="K43" s="371"/>
    </row>
    <row r="44" spans="2:11" ht="9.9499999999999993" customHeight="1"/>
    <row r="45" spans="2:11" ht="13.5" customHeight="1">
      <c r="B45" s="4" t="s">
        <v>565</v>
      </c>
      <c r="D45" s="93">
        <v>0</v>
      </c>
    </row>
    <row r="46" spans="2:11" ht="16.5" customHeight="1">
      <c r="B46" s="429"/>
      <c r="C46" s="430"/>
      <c r="D46" s="430"/>
      <c r="E46" s="430"/>
      <c r="F46" s="430"/>
      <c r="G46" s="430"/>
      <c r="H46" s="430"/>
      <c r="I46" s="430"/>
      <c r="J46" s="430"/>
      <c r="K46" s="431"/>
    </row>
    <row r="47" spans="2:11" ht="9.9499999999999993" customHeight="1"/>
    <row r="48" spans="2:11" ht="9.9499999999999993" customHeight="1">
      <c r="B48" s="424"/>
      <c r="C48" s="424"/>
      <c r="D48" s="424"/>
      <c r="E48" s="424"/>
      <c r="F48" s="424"/>
      <c r="G48" s="424"/>
      <c r="H48" s="424"/>
      <c r="I48" s="424"/>
      <c r="J48" s="424"/>
      <c r="K48" s="424"/>
    </row>
    <row r="49" spans="2:13" ht="16.5" customHeight="1">
      <c r="B49" s="353" t="s">
        <v>567</v>
      </c>
      <c r="C49" s="353"/>
      <c r="D49" s="353"/>
      <c r="E49" s="353"/>
      <c r="F49" s="353"/>
      <c r="G49" s="353"/>
      <c r="H49" s="353"/>
      <c r="I49" s="353"/>
      <c r="J49" s="353"/>
      <c r="K49" s="353"/>
    </row>
    <row r="50" spans="2:13" ht="16.5" customHeight="1">
      <c r="B50" s="11" t="s">
        <v>188</v>
      </c>
      <c r="C50" s="347"/>
      <c r="D50" s="374"/>
      <c r="E50" s="425"/>
      <c r="F50" s="386"/>
      <c r="G50" s="386"/>
      <c r="H50" s="386"/>
      <c r="I50" s="386"/>
      <c r="J50" s="386"/>
      <c r="K50" s="387"/>
      <c r="M50" s="36">
        <f>E50</f>
        <v>0</v>
      </c>
    </row>
    <row r="51" spans="2:13" ht="16.5" customHeight="1">
      <c r="B51" s="11"/>
      <c r="C51" s="347"/>
      <c r="D51" s="374"/>
      <c r="E51" s="425"/>
      <c r="F51" s="386"/>
      <c r="G51" s="386"/>
      <c r="H51" s="386"/>
      <c r="I51" s="386"/>
      <c r="J51" s="386"/>
      <c r="K51" s="387"/>
      <c r="M51" s="36">
        <f>E51</f>
        <v>0</v>
      </c>
    </row>
    <row r="52" spans="2:13" ht="16.5" customHeight="1">
      <c r="B52" s="426"/>
      <c r="C52" s="427"/>
      <c r="D52" s="427"/>
      <c r="E52" s="427"/>
      <c r="F52" s="427"/>
      <c r="G52" s="427"/>
      <c r="H52" s="427"/>
      <c r="I52" s="427"/>
      <c r="J52" s="427"/>
      <c r="K52" s="428"/>
    </row>
    <row r="53" spans="2:13" ht="9.9499999999999993" customHeight="1"/>
    <row r="54" spans="2:13" ht="16.5" customHeight="1">
      <c r="B54" s="353" t="s">
        <v>568</v>
      </c>
      <c r="C54" s="353"/>
      <c r="D54" s="353"/>
      <c r="E54" s="353"/>
      <c r="F54" s="353"/>
      <c r="G54" s="353"/>
      <c r="H54" s="353"/>
      <c r="I54" s="353"/>
      <c r="J54" s="353"/>
      <c r="K54" s="353"/>
    </row>
    <row r="55" spans="2:13" ht="16.5" customHeight="1">
      <c r="B55" s="56" t="s">
        <v>28</v>
      </c>
      <c r="C55" s="354" t="s">
        <v>748</v>
      </c>
      <c r="D55" s="354"/>
      <c r="E55" s="354" t="s">
        <v>569</v>
      </c>
      <c r="F55" s="354"/>
      <c r="G55" s="354" t="s">
        <v>570</v>
      </c>
      <c r="H55" s="354"/>
      <c r="I55" s="56" t="s">
        <v>749</v>
      </c>
      <c r="J55" s="56" t="s">
        <v>750</v>
      </c>
      <c r="K55" s="56" t="s">
        <v>581</v>
      </c>
    </row>
    <row r="56" spans="2:13" ht="16.5" customHeight="1">
      <c r="B56" s="13"/>
      <c r="C56" s="322"/>
      <c r="D56" s="322"/>
      <c r="E56" s="521"/>
      <c r="F56" s="521"/>
      <c r="G56" s="522"/>
      <c r="H56" s="522"/>
      <c r="I56" s="14"/>
      <c r="J56" s="14"/>
      <c r="K56" s="14"/>
    </row>
    <row r="57" spans="2:13" ht="16.5" customHeight="1">
      <c r="B57" s="13"/>
      <c r="C57" s="322"/>
      <c r="D57" s="322"/>
      <c r="E57" s="521"/>
      <c r="F57" s="521"/>
      <c r="G57" s="522"/>
      <c r="H57" s="522"/>
      <c r="I57" s="14"/>
      <c r="J57" s="14"/>
      <c r="K57" s="14"/>
    </row>
    <row r="58" spans="2:13" ht="16.5" customHeight="1">
      <c r="B58" s="347"/>
      <c r="C58" s="348"/>
      <c r="D58" s="348"/>
      <c r="E58" s="348"/>
      <c r="F58" s="348"/>
      <c r="G58" s="348"/>
      <c r="H58" s="348"/>
      <c r="I58" s="348"/>
      <c r="J58" s="348"/>
      <c r="K58" s="349"/>
    </row>
    <row r="59" spans="2:13" ht="9.9499999999999993" customHeight="1"/>
    <row r="60" spans="2:13" ht="9.9499999999999993" customHeight="1">
      <c r="B60" s="432"/>
      <c r="C60" s="432"/>
      <c r="D60" s="432"/>
      <c r="E60" s="432"/>
      <c r="F60" s="432"/>
      <c r="G60" s="432"/>
      <c r="H60" s="432"/>
      <c r="I60" s="432"/>
      <c r="J60" s="432"/>
      <c r="K60" s="432"/>
    </row>
    <row r="61" spans="2:13" ht="16.5" customHeight="1">
      <c r="B61" s="326" t="s">
        <v>571</v>
      </c>
      <c r="C61" s="326"/>
      <c r="D61" s="326"/>
      <c r="E61" s="326"/>
      <c r="F61" s="326"/>
      <c r="G61" s="326"/>
      <c r="H61" s="326"/>
      <c r="I61" s="326"/>
      <c r="J61" s="326"/>
      <c r="K61" s="326"/>
    </row>
    <row r="62" spans="2:13" ht="16.5" customHeight="1">
      <c r="B62" s="337" t="s">
        <v>572</v>
      </c>
      <c r="C62" s="337"/>
      <c r="D62" s="337" t="s">
        <v>573</v>
      </c>
      <c r="E62" s="337"/>
      <c r="F62" s="555" t="s">
        <v>547</v>
      </c>
      <c r="G62" s="555"/>
      <c r="H62" s="337" t="s">
        <v>574</v>
      </c>
      <c r="I62" s="337"/>
      <c r="J62" s="337" t="s">
        <v>14</v>
      </c>
      <c r="K62" s="337"/>
    </row>
    <row r="63" spans="2:13" ht="16.5" customHeight="1">
      <c r="B63" s="330">
        <f>C9</f>
        <v>0</v>
      </c>
      <c r="C63" s="331"/>
      <c r="D63" s="435">
        <f>F8</f>
        <v>0</v>
      </c>
      <c r="E63" s="435"/>
      <c r="F63" s="335" t="s">
        <v>41</v>
      </c>
      <c r="G63" s="324"/>
      <c r="H63" s="436"/>
      <c r="I63" s="436"/>
      <c r="J63" s="335" t="s">
        <v>40</v>
      </c>
      <c r="K63" s="324"/>
    </row>
    <row r="64" spans="2:13" ht="16.5" customHeight="1">
      <c r="B64" s="434"/>
      <c r="C64" s="324"/>
      <c r="D64" s="435"/>
      <c r="E64" s="435"/>
      <c r="F64" s="335"/>
      <c r="G64" s="324"/>
      <c r="H64" s="436"/>
      <c r="I64" s="436"/>
      <c r="J64" s="335"/>
      <c r="K64" s="324"/>
    </row>
    <row r="65" spans="2:11" ht="9.9499999999999993" customHeight="1">
      <c r="B65" s="445"/>
      <c r="C65" s="445"/>
      <c r="D65" s="445"/>
      <c r="E65" s="445"/>
      <c r="F65" s="445"/>
      <c r="G65" s="445"/>
      <c r="H65" s="445"/>
      <c r="I65" s="445"/>
      <c r="J65" s="445"/>
      <c r="K65" s="445"/>
    </row>
    <row r="66" spans="2:11" ht="16.5" customHeight="1">
      <c r="B66" s="326" t="s">
        <v>964</v>
      </c>
      <c r="C66" s="326"/>
      <c r="D66" s="326"/>
      <c r="E66" s="326"/>
      <c r="F66" s="326"/>
      <c r="G66" s="326"/>
      <c r="H66" s="326"/>
      <c r="I66" s="326"/>
      <c r="J66" s="326"/>
      <c r="K66" s="326"/>
    </row>
    <row r="67" spans="2:11" ht="16.5" customHeight="1">
      <c r="B67" s="327" t="s">
        <v>832</v>
      </c>
      <c r="C67" s="328"/>
      <c r="D67" s="328"/>
      <c r="E67" s="329"/>
      <c r="F67" s="327" t="s">
        <v>833</v>
      </c>
      <c r="G67" s="328"/>
      <c r="H67" s="328"/>
      <c r="I67" s="329"/>
      <c r="J67" s="327" t="s">
        <v>834</v>
      </c>
      <c r="K67" s="329"/>
    </row>
    <row r="68" spans="2:11" ht="16.5" customHeight="1">
      <c r="B68" s="327" t="s">
        <v>835</v>
      </c>
      <c r="C68" s="329"/>
      <c r="D68" s="327" t="s">
        <v>47</v>
      </c>
      <c r="E68" s="329"/>
      <c r="F68" s="327" t="s">
        <v>835</v>
      </c>
      <c r="G68" s="329"/>
      <c r="H68" s="327" t="s">
        <v>47</v>
      </c>
      <c r="I68" s="329"/>
      <c r="J68" s="57" t="s">
        <v>836</v>
      </c>
      <c r="K68" s="57" t="s">
        <v>837</v>
      </c>
    </row>
    <row r="69" spans="2:11" ht="16.5" customHeight="1">
      <c r="B69" s="322"/>
      <c r="C69" s="322"/>
      <c r="D69" s="323"/>
      <c r="E69" s="324"/>
      <c r="F69" s="322"/>
      <c r="G69" s="322"/>
      <c r="H69" s="323"/>
      <c r="I69" s="324"/>
      <c r="J69" s="16"/>
      <c r="K69" s="17"/>
    </row>
    <row r="70" spans="2:11" ht="16.5" customHeight="1">
      <c r="B70" s="322"/>
      <c r="C70" s="322"/>
      <c r="D70" s="323"/>
      <c r="E70" s="324"/>
      <c r="F70" s="322"/>
      <c r="G70" s="322"/>
      <c r="H70" s="323"/>
      <c r="I70" s="324"/>
      <c r="J70" s="16"/>
      <c r="K70" s="17"/>
    </row>
    <row r="71" spans="2:11" ht="9.9499999999999993" customHeight="1"/>
    <row r="72" spans="2:11" ht="9.9499999999999993" customHeight="1" thickBot="1"/>
    <row r="73" spans="2:11" ht="44.25" customHeight="1" thickBot="1">
      <c r="B73" s="446" t="s">
        <v>1100</v>
      </c>
      <c r="C73" s="447"/>
      <c r="D73" s="447"/>
      <c r="E73" s="447"/>
      <c r="F73" s="447"/>
      <c r="G73" s="447"/>
      <c r="H73" s="447"/>
      <c r="I73" s="447"/>
      <c r="J73" s="447"/>
      <c r="K73" s="448"/>
    </row>
    <row r="74" spans="2:11" ht="9.9499999999999993" customHeight="1"/>
    <row r="75" spans="2:11" ht="16.5" customHeight="1">
      <c r="B75" s="5" t="s">
        <v>740</v>
      </c>
      <c r="C75" s="560"/>
      <c r="D75" s="561"/>
      <c r="E75" s="561"/>
      <c r="F75" s="562"/>
      <c r="G75" s="5"/>
      <c r="H75" s="452"/>
      <c r="I75" s="453"/>
      <c r="J75" s="453"/>
      <c r="K75" s="454"/>
    </row>
    <row r="77" spans="2:11" ht="16.5" customHeight="1">
      <c r="B77" s="5" t="s">
        <v>128</v>
      </c>
      <c r="C77" s="455" t="s">
        <v>122</v>
      </c>
      <c r="D77" s="455"/>
      <c r="E77" s="455" t="s">
        <v>121</v>
      </c>
      <c r="F77" s="455"/>
      <c r="G77" s="5" t="s">
        <v>123</v>
      </c>
      <c r="H77" s="5" t="s">
        <v>124</v>
      </c>
      <c r="I77" s="5" t="s">
        <v>125</v>
      </c>
      <c r="J77" s="5" t="s">
        <v>126</v>
      </c>
      <c r="K77" s="5" t="s">
        <v>127</v>
      </c>
    </row>
    <row r="78" spans="2:11" ht="16.5" customHeight="1">
      <c r="B78" s="18">
        <v>1</v>
      </c>
      <c r="C78" s="456"/>
      <c r="D78" s="456"/>
      <c r="E78" s="457"/>
      <c r="F78" s="458"/>
      <c r="G78" s="117"/>
      <c r="H78" s="117"/>
      <c r="I78" s="33"/>
      <c r="J78" s="34"/>
      <c r="K78" s="35"/>
    </row>
    <row r="80" spans="2:11" ht="16.5" customHeight="1">
      <c r="B80" s="483" t="s">
        <v>742</v>
      </c>
      <c r="C80" s="485"/>
      <c r="D80" s="483" t="s">
        <v>743</v>
      </c>
      <c r="E80" s="485"/>
      <c r="F80" s="170" t="s">
        <v>574</v>
      </c>
      <c r="G80" s="5" t="s">
        <v>744</v>
      </c>
      <c r="H80" s="5" t="s">
        <v>745</v>
      </c>
      <c r="I80" s="5" t="s">
        <v>812</v>
      </c>
      <c r="J80" s="5" t="s">
        <v>814</v>
      </c>
      <c r="K80" s="5" t="s">
        <v>746</v>
      </c>
    </row>
    <row r="81" spans="2:11" ht="16.5" customHeight="1">
      <c r="B81" s="246"/>
      <c r="C81" s="247"/>
      <c r="D81" s="246"/>
      <c r="E81" s="247"/>
      <c r="F81" s="169"/>
      <c r="G81" s="64"/>
      <c r="H81" s="92"/>
      <c r="I81" s="92"/>
      <c r="J81" s="17"/>
      <c r="K81" s="177">
        <v>0</v>
      </c>
    </row>
    <row r="82" spans="2:11" ht="16.5" customHeight="1">
      <c r="B82" s="246"/>
      <c r="C82" s="247"/>
      <c r="D82" s="246"/>
      <c r="E82" s="247"/>
      <c r="F82" s="169"/>
      <c r="G82" s="64"/>
      <c r="H82" s="92"/>
      <c r="I82" s="92"/>
      <c r="J82" s="17"/>
      <c r="K82" s="177">
        <v>0</v>
      </c>
    </row>
    <row r="83" spans="2:11" ht="9.9499999999999993" customHeight="1"/>
    <row r="84" spans="2:11" ht="16.5" customHeight="1">
      <c r="B84" s="353" t="s">
        <v>55</v>
      </c>
      <c r="C84" s="353"/>
      <c r="D84" s="20"/>
      <c r="E84" s="20"/>
      <c r="F84" s="21"/>
    </row>
    <row r="85" spans="2:11" ht="16.5" customHeight="1">
      <c r="B85" s="22"/>
      <c r="C85" s="459"/>
      <c r="D85" s="460"/>
      <c r="E85" s="460"/>
      <c r="F85" s="460"/>
      <c r="G85" s="460"/>
      <c r="H85" s="460"/>
      <c r="I85" s="460"/>
      <c r="J85" s="460"/>
      <c r="K85" s="460"/>
    </row>
    <row r="86" spans="2:11" ht="9.9499999999999993" customHeight="1"/>
    <row r="87" spans="2:11" ht="9.9499999999999993" customHeight="1" thickBot="1"/>
    <row r="88" spans="2:11" ht="44.25" customHeight="1" thickBot="1">
      <c r="B88" s="461" t="s">
        <v>1101</v>
      </c>
      <c r="C88" s="447"/>
      <c r="D88" s="447"/>
      <c r="E88" s="447"/>
      <c r="F88" s="447"/>
      <c r="G88" s="447"/>
      <c r="H88" s="447"/>
      <c r="I88" s="447"/>
      <c r="J88" s="447"/>
      <c r="K88" s="448"/>
    </row>
    <row r="89" spans="2:11" ht="9.9499999999999993" customHeight="1"/>
    <row r="90" spans="2:11" ht="16.5" customHeight="1">
      <c r="B90" s="5" t="s">
        <v>740</v>
      </c>
      <c r="C90" s="560"/>
      <c r="D90" s="561"/>
      <c r="E90" s="561"/>
      <c r="F90" s="562"/>
      <c r="G90" s="5"/>
      <c r="H90" s="452"/>
      <c r="I90" s="453"/>
      <c r="J90" s="453"/>
      <c r="K90" s="454"/>
    </row>
    <row r="91" spans="2:11" ht="9.9499999999999993" customHeight="1"/>
    <row r="92" spans="2:11" ht="16.5" customHeight="1">
      <c r="B92" s="5" t="s">
        <v>128</v>
      </c>
      <c r="C92" s="455" t="s">
        <v>122</v>
      </c>
      <c r="D92" s="455"/>
      <c r="E92" s="455" t="s">
        <v>121</v>
      </c>
      <c r="F92" s="455"/>
      <c r="G92" s="5" t="s">
        <v>123</v>
      </c>
      <c r="H92" s="5" t="s">
        <v>124</v>
      </c>
      <c r="I92" s="5" t="s">
        <v>125</v>
      </c>
      <c r="J92" s="5" t="s">
        <v>126</v>
      </c>
      <c r="K92" s="5" t="s">
        <v>127</v>
      </c>
    </row>
    <row r="93" spans="2:11" ht="16.5" customHeight="1">
      <c r="B93" s="18">
        <v>1</v>
      </c>
      <c r="C93" s="456"/>
      <c r="D93" s="456"/>
      <c r="E93" s="457"/>
      <c r="F93" s="458"/>
      <c r="G93" s="117"/>
      <c r="H93" s="117"/>
      <c r="I93" s="33"/>
      <c r="J93" s="34"/>
      <c r="K93" s="35"/>
    </row>
    <row r="95" spans="2:11" ht="16.5" customHeight="1">
      <c r="B95" s="483" t="s">
        <v>742</v>
      </c>
      <c r="C95" s="485"/>
      <c r="D95" s="483" t="s">
        <v>743</v>
      </c>
      <c r="E95" s="485"/>
      <c r="F95" s="170" t="s">
        <v>574</v>
      </c>
      <c r="G95" s="5" t="s">
        <v>744</v>
      </c>
      <c r="H95" s="5" t="s">
        <v>745</v>
      </c>
      <c r="I95" s="5" t="s">
        <v>812</v>
      </c>
      <c r="J95" s="5" t="s">
        <v>814</v>
      </c>
      <c r="K95" s="5" t="s">
        <v>746</v>
      </c>
    </row>
    <row r="96" spans="2:11" ht="16.5" customHeight="1">
      <c r="B96" s="246"/>
      <c r="C96" s="247"/>
      <c r="D96" s="246"/>
      <c r="E96" s="247"/>
      <c r="F96" s="169"/>
      <c r="G96" s="64"/>
      <c r="H96" s="92"/>
      <c r="I96" s="92"/>
      <c r="J96" s="17"/>
      <c r="K96" s="177">
        <v>0</v>
      </c>
    </row>
    <row r="97" spans="2:11" ht="16.5" customHeight="1">
      <c r="B97" s="246"/>
      <c r="C97" s="247"/>
      <c r="D97" s="246"/>
      <c r="E97" s="247"/>
      <c r="F97" s="169"/>
      <c r="G97" s="64"/>
      <c r="H97" s="92"/>
      <c r="I97" s="92"/>
      <c r="J97" s="17"/>
      <c r="K97" s="177">
        <v>0</v>
      </c>
    </row>
    <row r="98" spans="2:11" ht="9.9499999999999993" customHeight="1">
      <c r="I98" s="38"/>
    </row>
    <row r="99" spans="2:11" ht="16.5" customHeight="1">
      <c r="B99" s="353" t="s">
        <v>55</v>
      </c>
      <c r="C99" s="353"/>
      <c r="D99" s="20"/>
      <c r="E99" s="20"/>
      <c r="F99" s="21"/>
    </row>
    <row r="100" spans="2:11" ht="16.5" customHeight="1">
      <c r="B100" s="22"/>
      <c r="C100" s="459"/>
      <c r="D100" s="460"/>
      <c r="E100" s="460"/>
      <c r="F100" s="460"/>
      <c r="G100" s="460"/>
      <c r="H100" s="460"/>
      <c r="I100" s="460"/>
      <c r="J100" s="460"/>
      <c r="K100" s="460"/>
    </row>
    <row r="101" spans="2:11" ht="9.9499999999999993" customHeight="1"/>
    <row r="102" spans="2:11" ht="9.9499999999999993" customHeight="1" thickBot="1"/>
    <row r="103" spans="2:11" ht="44.25" customHeight="1" thickBot="1">
      <c r="B103" s="461" t="s">
        <v>1102</v>
      </c>
      <c r="C103" s="447"/>
      <c r="D103" s="447"/>
      <c r="E103" s="447"/>
      <c r="F103" s="447"/>
      <c r="G103" s="447"/>
      <c r="H103" s="447"/>
      <c r="I103" s="447"/>
      <c r="J103" s="447"/>
      <c r="K103" s="448"/>
    </row>
    <row r="104" spans="2:11" ht="9.9499999999999993" customHeight="1"/>
    <row r="105" spans="2:11" ht="16.5" customHeight="1">
      <c r="B105" s="5" t="s">
        <v>740</v>
      </c>
      <c r="C105" s="560"/>
      <c r="D105" s="561"/>
      <c r="E105" s="561"/>
      <c r="F105" s="562"/>
      <c r="G105" s="5"/>
      <c r="H105" s="452"/>
      <c r="I105" s="453"/>
      <c r="J105" s="453"/>
      <c r="K105" s="454"/>
    </row>
    <row r="106" spans="2:11" ht="9.9499999999999993" customHeight="1"/>
    <row r="107" spans="2:11" ht="16.5" customHeight="1">
      <c r="B107" s="5" t="s">
        <v>128</v>
      </c>
      <c r="C107" s="455" t="s">
        <v>122</v>
      </c>
      <c r="D107" s="455"/>
      <c r="E107" s="455" t="s">
        <v>121</v>
      </c>
      <c r="F107" s="455"/>
      <c r="G107" s="5" t="s">
        <v>123</v>
      </c>
      <c r="H107" s="5" t="s">
        <v>124</v>
      </c>
      <c r="I107" s="5" t="s">
        <v>125</v>
      </c>
      <c r="J107" s="5" t="s">
        <v>126</v>
      </c>
      <c r="K107" s="5" t="s">
        <v>127</v>
      </c>
    </row>
    <row r="108" spans="2:11" ht="16.5" customHeight="1">
      <c r="B108" s="18">
        <v>1</v>
      </c>
      <c r="C108" s="456"/>
      <c r="D108" s="456"/>
      <c r="E108" s="457"/>
      <c r="F108" s="458"/>
      <c r="G108" s="117"/>
      <c r="H108" s="117"/>
      <c r="I108" s="33"/>
      <c r="J108" s="34"/>
      <c r="K108" s="35"/>
    </row>
    <row r="109" spans="2:11" ht="9.9499999999999993" customHeight="1"/>
    <row r="110" spans="2:11" ht="16.5" customHeight="1">
      <c r="B110" s="483" t="s">
        <v>742</v>
      </c>
      <c r="C110" s="485"/>
      <c r="D110" s="483" t="s">
        <v>743</v>
      </c>
      <c r="E110" s="485"/>
      <c r="F110" s="170" t="s">
        <v>574</v>
      </c>
      <c r="G110" s="5" t="s">
        <v>744</v>
      </c>
      <c r="H110" s="5" t="s">
        <v>745</v>
      </c>
      <c r="I110" s="5" t="s">
        <v>812</v>
      </c>
      <c r="J110" s="5" t="s">
        <v>814</v>
      </c>
      <c r="K110" s="5" t="s">
        <v>746</v>
      </c>
    </row>
    <row r="111" spans="2:11" ht="16.5" customHeight="1">
      <c r="B111" s="246"/>
      <c r="C111" s="247"/>
      <c r="D111" s="246"/>
      <c r="E111" s="247"/>
      <c r="F111" s="169"/>
      <c r="G111" s="64"/>
      <c r="H111" s="92"/>
      <c r="I111" s="92"/>
      <c r="J111" s="17"/>
      <c r="K111" s="177">
        <v>0</v>
      </c>
    </row>
    <row r="112" spans="2:11" ht="16.5" customHeight="1">
      <c r="B112" s="246"/>
      <c r="C112" s="247"/>
      <c r="D112" s="246"/>
      <c r="E112" s="247"/>
      <c r="F112" s="169"/>
      <c r="G112" s="64"/>
      <c r="H112" s="92"/>
      <c r="I112" s="92"/>
      <c r="J112" s="17"/>
      <c r="K112" s="177">
        <v>0</v>
      </c>
    </row>
    <row r="113" spans="2:11" ht="9.9499999999999993" customHeight="1"/>
    <row r="114" spans="2:11" ht="16.5" customHeight="1">
      <c r="B114" s="353" t="s">
        <v>55</v>
      </c>
      <c r="C114" s="353"/>
      <c r="D114" s="20"/>
      <c r="E114" s="20"/>
      <c r="F114" s="21"/>
    </row>
    <row r="115" spans="2:11" ht="16.5" customHeight="1">
      <c r="B115" s="22"/>
      <c r="C115" s="459"/>
      <c r="D115" s="460"/>
      <c r="E115" s="460"/>
      <c r="F115" s="460"/>
      <c r="G115" s="460"/>
      <c r="H115" s="460"/>
      <c r="I115" s="460"/>
      <c r="J115" s="460"/>
      <c r="K115" s="460"/>
    </row>
    <row r="116" spans="2:11" ht="9.9499999999999993" customHeight="1"/>
    <row r="117" spans="2:11" ht="9.9499999999999993" customHeight="1" thickBot="1"/>
    <row r="118" spans="2:11" ht="44.25" customHeight="1" thickBot="1">
      <c r="B118" s="461" t="s">
        <v>1103</v>
      </c>
      <c r="C118" s="447"/>
      <c r="D118" s="447"/>
      <c r="E118" s="447"/>
      <c r="F118" s="447"/>
      <c r="G118" s="447"/>
      <c r="H118" s="447"/>
      <c r="I118" s="447"/>
      <c r="J118" s="447"/>
      <c r="K118" s="448"/>
    </row>
    <row r="119" spans="2:11" ht="9.9499999999999993" customHeight="1"/>
    <row r="120" spans="2:11" ht="16.5" customHeight="1">
      <c r="B120" s="5" t="s">
        <v>740</v>
      </c>
      <c r="C120" s="560"/>
      <c r="D120" s="561"/>
      <c r="E120" s="561"/>
      <c r="F120" s="562"/>
      <c r="G120" s="5"/>
      <c r="H120" s="452"/>
      <c r="I120" s="453"/>
      <c r="J120" s="453"/>
      <c r="K120" s="454"/>
    </row>
    <row r="121" spans="2:11" ht="9.9499999999999993" customHeight="1"/>
    <row r="122" spans="2:11" ht="16.5" customHeight="1">
      <c r="B122" s="5" t="s">
        <v>128</v>
      </c>
      <c r="C122" s="455" t="s">
        <v>122</v>
      </c>
      <c r="D122" s="455"/>
      <c r="E122" s="455" t="s">
        <v>121</v>
      </c>
      <c r="F122" s="455"/>
      <c r="G122" s="5" t="s">
        <v>123</v>
      </c>
      <c r="H122" s="5" t="s">
        <v>124</v>
      </c>
      <c r="I122" s="5" t="s">
        <v>125</v>
      </c>
      <c r="J122" s="5" t="s">
        <v>126</v>
      </c>
      <c r="K122" s="5" t="s">
        <v>127</v>
      </c>
    </row>
    <row r="123" spans="2:11" ht="16.5" customHeight="1">
      <c r="B123" s="18">
        <v>1</v>
      </c>
      <c r="C123" s="456"/>
      <c r="D123" s="456"/>
      <c r="E123" s="457"/>
      <c r="F123" s="458"/>
      <c r="G123" s="117"/>
      <c r="H123" s="117"/>
      <c r="I123" s="33"/>
      <c r="J123" s="34"/>
      <c r="K123" s="35"/>
    </row>
    <row r="124" spans="2:11" ht="9.9499999999999993" customHeight="1"/>
    <row r="125" spans="2:11" ht="16.5" customHeight="1">
      <c r="B125" s="483" t="s">
        <v>742</v>
      </c>
      <c r="C125" s="485"/>
      <c r="D125" s="483" t="s">
        <v>743</v>
      </c>
      <c r="E125" s="485"/>
      <c r="F125" s="170" t="s">
        <v>574</v>
      </c>
      <c r="G125" s="5" t="s">
        <v>744</v>
      </c>
      <c r="H125" s="5" t="s">
        <v>745</v>
      </c>
      <c r="I125" s="5" t="s">
        <v>812</v>
      </c>
      <c r="J125" s="5" t="s">
        <v>814</v>
      </c>
      <c r="K125" s="5" t="s">
        <v>746</v>
      </c>
    </row>
    <row r="126" spans="2:11" ht="16.5" customHeight="1">
      <c r="B126" s="246"/>
      <c r="C126" s="247"/>
      <c r="D126" s="246"/>
      <c r="E126" s="247"/>
      <c r="F126" s="169"/>
      <c r="G126" s="64"/>
      <c r="H126" s="92"/>
      <c r="I126" s="92"/>
      <c r="J126" s="17"/>
      <c r="K126" s="177">
        <v>0</v>
      </c>
    </row>
    <row r="127" spans="2:11" ht="16.5" customHeight="1">
      <c r="B127" s="246"/>
      <c r="C127" s="247"/>
      <c r="D127" s="246"/>
      <c r="E127" s="247"/>
      <c r="F127" s="169"/>
      <c r="G127" s="64"/>
      <c r="H127" s="92"/>
      <c r="I127" s="92"/>
      <c r="J127" s="17"/>
      <c r="K127" s="177">
        <v>0</v>
      </c>
    </row>
    <row r="128" spans="2:11" ht="9.9499999999999993" customHeight="1"/>
    <row r="129" spans="2:11" ht="16.5" customHeight="1">
      <c r="B129" s="353" t="s">
        <v>55</v>
      </c>
      <c r="C129" s="353"/>
      <c r="D129" s="20"/>
      <c r="E129" s="20"/>
      <c r="F129" s="21"/>
    </row>
    <row r="130" spans="2:11" ht="16.5" customHeight="1">
      <c r="B130" s="22"/>
      <c r="C130" s="459"/>
      <c r="D130" s="460"/>
      <c r="E130" s="460"/>
      <c r="F130" s="460"/>
      <c r="G130" s="460"/>
      <c r="H130" s="460"/>
      <c r="I130" s="460"/>
      <c r="J130" s="460"/>
      <c r="K130" s="460"/>
    </row>
    <row r="131" spans="2:11" ht="9.9499999999999993" customHeight="1"/>
    <row r="132" spans="2:11" ht="9.9499999999999993" customHeight="1" thickBot="1"/>
    <row r="133" spans="2:11" ht="44.25" customHeight="1" thickBot="1">
      <c r="B133" s="461" t="s">
        <v>1104</v>
      </c>
      <c r="C133" s="447"/>
      <c r="D133" s="447"/>
      <c r="E133" s="447"/>
      <c r="F133" s="447"/>
      <c r="G133" s="447"/>
      <c r="H133" s="447"/>
      <c r="I133" s="447"/>
      <c r="J133" s="447"/>
      <c r="K133" s="448"/>
    </row>
    <row r="134" spans="2:11" ht="9.9499999999999993" customHeight="1"/>
    <row r="135" spans="2:11" ht="16.5" customHeight="1">
      <c r="B135" s="5" t="s">
        <v>740</v>
      </c>
      <c r="C135" s="560"/>
      <c r="D135" s="561"/>
      <c r="E135" s="561"/>
      <c r="F135" s="562"/>
      <c r="G135" s="5"/>
      <c r="H135" s="452"/>
      <c r="I135" s="453"/>
      <c r="J135" s="453"/>
      <c r="K135" s="454"/>
    </row>
    <row r="136" spans="2:11" ht="9.9499999999999993" customHeight="1"/>
    <row r="137" spans="2:11" ht="16.5" customHeight="1">
      <c r="B137" s="5" t="s">
        <v>128</v>
      </c>
      <c r="C137" s="455" t="s">
        <v>122</v>
      </c>
      <c r="D137" s="455"/>
      <c r="E137" s="455" t="s">
        <v>121</v>
      </c>
      <c r="F137" s="455"/>
      <c r="G137" s="5" t="s">
        <v>123</v>
      </c>
      <c r="H137" s="5" t="s">
        <v>124</v>
      </c>
      <c r="I137" s="5" t="s">
        <v>125</v>
      </c>
      <c r="J137" s="5" t="s">
        <v>126</v>
      </c>
      <c r="K137" s="5" t="s">
        <v>127</v>
      </c>
    </row>
    <row r="138" spans="2:11" ht="16.5" customHeight="1">
      <c r="B138" s="18">
        <v>1</v>
      </c>
      <c r="C138" s="456"/>
      <c r="D138" s="456"/>
      <c r="E138" s="457"/>
      <c r="F138" s="458"/>
      <c r="G138" s="117"/>
      <c r="H138" s="117"/>
      <c r="I138" s="33"/>
      <c r="J138" s="34"/>
      <c r="K138" s="35"/>
    </row>
    <row r="139" spans="2:11" ht="9.9499999999999993" customHeight="1"/>
    <row r="140" spans="2:11" ht="16.5" customHeight="1">
      <c r="B140" s="483" t="s">
        <v>742</v>
      </c>
      <c r="C140" s="485"/>
      <c r="D140" s="483" t="s">
        <v>743</v>
      </c>
      <c r="E140" s="485"/>
      <c r="F140" s="170" t="s">
        <v>574</v>
      </c>
      <c r="G140" s="5" t="s">
        <v>744</v>
      </c>
      <c r="H140" s="5" t="s">
        <v>745</v>
      </c>
      <c r="I140" s="5" t="s">
        <v>812</v>
      </c>
      <c r="J140" s="5" t="s">
        <v>814</v>
      </c>
      <c r="K140" s="5" t="s">
        <v>746</v>
      </c>
    </row>
    <row r="141" spans="2:11" ht="16.5" customHeight="1">
      <c r="B141" s="246"/>
      <c r="C141" s="247"/>
      <c r="D141" s="246"/>
      <c r="E141" s="247"/>
      <c r="F141" s="169"/>
      <c r="G141" s="64"/>
      <c r="H141" s="92"/>
      <c r="I141" s="92"/>
      <c r="J141" s="17"/>
      <c r="K141" s="177">
        <v>0</v>
      </c>
    </row>
    <row r="142" spans="2:11" ht="16.5" customHeight="1">
      <c r="B142" s="246"/>
      <c r="C142" s="247"/>
      <c r="D142" s="246"/>
      <c r="E142" s="247"/>
      <c r="F142" s="169"/>
      <c r="G142" s="64"/>
      <c r="H142" s="92"/>
      <c r="I142" s="92"/>
      <c r="J142" s="17"/>
      <c r="K142" s="177">
        <v>0</v>
      </c>
    </row>
    <row r="143" spans="2:11" ht="9.9499999999999993" customHeight="1"/>
    <row r="144" spans="2:11" ht="16.5" customHeight="1">
      <c r="B144" s="353" t="s">
        <v>55</v>
      </c>
      <c r="C144" s="353"/>
      <c r="D144" s="20"/>
      <c r="E144" s="20"/>
      <c r="F144" s="21"/>
    </row>
    <row r="145" spans="2:11" ht="16.5" customHeight="1">
      <c r="B145" s="22"/>
      <c r="C145" s="459"/>
      <c r="D145" s="460"/>
      <c r="E145" s="460"/>
      <c r="F145" s="460"/>
      <c r="G145" s="460"/>
      <c r="H145" s="460"/>
      <c r="I145" s="460"/>
      <c r="J145" s="460"/>
      <c r="K145" s="460"/>
    </row>
    <row r="146" spans="2:11" ht="9.9499999999999993" customHeight="1"/>
    <row r="147" spans="2:11" ht="9.9499999999999993" customHeight="1" thickBot="1"/>
    <row r="148" spans="2:11" ht="44.25" customHeight="1" thickBot="1">
      <c r="B148" s="461" t="s">
        <v>1105</v>
      </c>
      <c r="C148" s="447"/>
      <c r="D148" s="447"/>
      <c r="E148" s="447"/>
      <c r="F148" s="447"/>
      <c r="G148" s="447"/>
      <c r="H148" s="447"/>
      <c r="I148" s="447"/>
      <c r="J148" s="447"/>
      <c r="K148" s="448"/>
    </row>
    <row r="149" spans="2:11" ht="9.9499999999999993" customHeight="1"/>
    <row r="150" spans="2:11" ht="16.5" customHeight="1">
      <c r="B150" s="5" t="s">
        <v>740</v>
      </c>
      <c r="C150" s="560"/>
      <c r="D150" s="561"/>
      <c r="E150" s="561"/>
      <c r="F150" s="562"/>
      <c r="G150" s="5"/>
      <c r="H150" s="452"/>
      <c r="I150" s="453"/>
      <c r="J150" s="453"/>
      <c r="K150" s="454"/>
    </row>
    <row r="151" spans="2:11" ht="9.9499999999999993" customHeight="1"/>
    <row r="152" spans="2:11" ht="16.5" customHeight="1">
      <c r="B152" s="5" t="s">
        <v>128</v>
      </c>
      <c r="C152" s="455" t="s">
        <v>122</v>
      </c>
      <c r="D152" s="455"/>
      <c r="E152" s="455" t="s">
        <v>121</v>
      </c>
      <c r="F152" s="455"/>
      <c r="G152" s="5" t="s">
        <v>123</v>
      </c>
      <c r="H152" s="5" t="s">
        <v>124</v>
      </c>
      <c r="I152" s="5" t="s">
        <v>125</v>
      </c>
      <c r="J152" s="5" t="s">
        <v>126</v>
      </c>
      <c r="K152" s="5" t="s">
        <v>127</v>
      </c>
    </row>
    <row r="153" spans="2:11" ht="16.5" customHeight="1">
      <c r="B153" s="18">
        <v>1</v>
      </c>
      <c r="C153" s="456"/>
      <c r="D153" s="456"/>
      <c r="E153" s="457"/>
      <c r="F153" s="458"/>
      <c r="G153" s="117"/>
      <c r="H153" s="117"/>
      <c r="I153" s="33"/>
      <c r="J153" s="34"/>
      <c r="K153" s="35"/>
    </row>
    <row r="155" spans="2:11" ht="16.5" customHeight="1">
      <c r="B155" s="483" t="s">
        <v>742</v>
      </c>
      <c r="C155" s="485"/>
      <c r="D155" s="483" t="s">
        <v>743</v>
      </c>
      <c r="E155" s="485"/>
      <c r="F155" s="170" t="s">
        <v>574</v>
      </c>
      <c r="G155" s="5" t="s">
        <v>744</v>
      </c>
      <c r="H155" s="5" t="s">
        <v>745</v>
      </c>
      <c r="I155" s="5" t="s">
        <v>812</v>
      </c>
      <c r="J155" s="5" t="s">
        <v>814</v>
      </c>
      <c r="K155" s="5" t="s">
        <v>746</v>
      </c>
    </row>
    <row r="156" spans="2:11" ht="16.5" customHeight="1">
      <c r="B156" s="246"/>
      <c r="C156" s="247"/>
      <c r="D156" s="246"/>
      <c r="E156" s="247"/>
      <c r="F156" s="169"/>
      <c r="G156" s="64"/>
      <c r="H156" s="92"/>
      <c r="I156" s="92"/>
      <c r="J156" s="17"/>
      <c r="K156" s="177">
        <v>0</v>
      </c>
    </row>
    <row r="157" spans="2:11" ht="16.5" customHeight="1">
      <c r="B157" s="246"/>
      <c r="C157" s="247"/>
      <c r="D157" s="246"/>
      <c r="E157" s="247"/>
      <c r="F157" s="169"/>
      <c r="G157" s="64"/>
      <c r="H157" s="92"/>
      <c r="I157" s="92"/>
      <c r="J157" s="17"/>
      <c r="K157" s="177">
        <v>0</v>
      </c>
    </row>
    <row r="158" spans="2:11" ht="9.9499999999999993" customHeight="1">
      <c r="B158" s="37"/>
      <c r="C158" s="37"/>
      <c r="D158" s="37"/>
      <c r="E158" s="37"/>
      <c r="F158" s="37"/>
      <c r="G158" s="37"/>
      <c r="H158" s="37"/>
      <c r="I158" s="37"/>
      <c r="J158" s="37"/>
      <c r="K158" s="37"/>
    </row>
    <row r="159" spans="2:11" ht="16.5" customHeight="1">
      <c r="B159" s="353" t="s">
        <v>55</v>
      </c>
      <c r="C159" s="353"/>
      <c r="D159" s="20"/>
      <c r="E159" s="20"/>
      <c r="F159" s="21"/>
    </row>
    <row r="160" spans="2:11" ht="16.5" customHeight="1">
      <c r="B160" s="22"/>
      <c r="C160" s="459"/>
      <c r="D160" s="460"/>
      <c r="E160" s="460"/>
      <c r="F160" s="460"/>
      <c r="G160" s="460"/>
      <c r="H160" s="460"/>
      <c r="I160" s="460"/>
      <c r="J160" s="460"/>
      <c r="K160" s="460"/>
    </row>
    <row r="161" spans="2:11" ht="9.9499999999999993" customHeight="1"/>
    <row r="162" spans="2:11" ht="9.9499999999999993" customHeight="1" thickBot="1"/>
    <row r="163" spans="2:11" ht="44.25" customHeight="1" thickBot="1">
      <c r="B163" s="461" t="s">
        <v>1106</v>
      </c>
      <c r="C163" s="447"/>
      <c r="D163" s="447"/>
      <c r="E163" s="447"/>
      <c r="F163" s="447"/>
      <c r="G163" s="447"/>
      <c r="H163" s="447"/>
      <c r="I163" s="447"/>
      <c r="J163" s="447"/>
      <c r="K163" s="448"/>
    </row>
    <row r="164" spans="2:11" ht="9.9499999999999993" customHeight="1"/>
    <row r="165" spans="2:11" ht="16.5" customHeight="1">
      <c r="B165" s="5" t="s">
        <v>740</v>
      </c>
      <c r="C165" s="560"/>
      <c r="D165" s="561"/>
      <c r="E165" s="561"/>
      <c r="F165" s="562"/>
      <c r="G165" s="5"/>
      <c r="H165" s="452"/>
      <c r="I165" s="453"/>
      <c r="J165" s="453"/>
      <c r="K165" s="454"/>
    </row>
    <row r="166" spans="2:11" ht="9.9499999999999993" customHeight="1"/>
    <row r="167" spans="2:11" ht="16.5" customHeight="1">
      <c r="B167" s="5" t="s">
        <v>128</v>
      </c>
      <c r="C167" s="455" t="s">
        <v>122</v>
      </c>
      <c r="D167" s="455"/>
      <c r="E167" s="455" t="s">
        <v>121</v>
      </c>
      <c r="F167" s="455"/>
      <c r="G167" s="5" t="s">
        <v>123</v>
      </c>
      <c r="H167" s="5" t="s">
        <v>124</v>
      </c>
      <c r="I167" s="5" t="s">
        <v>125</v>
      </c>
      <c r="J167" s="5" t="s">
        <v>126</v>
      </c>
      <c r="K167" s="5" t="s">
        <v>127</v>
      </c>
    </row>
    <row r="168" spans="2:11" ht="16.5" customHeight="1">
      <c r="B168" s="18">
        <v>1</v>
      </c>
      <c r="C168" s="456"/>
      <c r="D168" s="456"/>
      <c r="E168" s="457"/>
      <c r="F168" s="458"/>
      <c r="G168" s="117"/>
      <c r="H168" s="117"/>
      <c r="I168" s="33"/>
      <c r="J168" s="34"/>
      <c r="K168" s="35"/>
    </row>
    <row r="169" spans="2:11" ht="9.9499999999999993" customHeight="1"/>
    <row r="170" spans="2:11" ht="16.5" customHeight="1">
      <c r="B170" s="483" t="s">
        <v>742</v>
      </c>
      <c r="C170" s="485"/>
      <c r="D170" s="483" t="s">
        <v>743</v>
      </c>
      <c r="E170" s="485"/>
      <c r="F170" s="170" t="s">
        <v>574</v>
      </c>
      <c r="G170" s="5" t="s">
        <v>744</v>
      </c>
      <c r="H170" s="5" t="s">
        <v>745</v>
      </c>
      <c r="I170" s="5" t="s">
        <v>812</v>
      </c>
      <c r="J170" s="5" t="s">
        <v>814</v>
      </c>
      <c r="K170" s="5" t="s">
        <v>746</v>
      </c>
    </row>
    <row r="171" spans="2:11" ht="16.5" customHeight="1">
      <c r="B171" s="246"/>
      <c r="C171" s="247"/>
      <c r="D171" s="246"/>
      <c r="E171" s="247"/>
      <c r="F171" s="169"/>
      <c r="G171" s="64"/>
      <c r="H171" s="92"/>
      <c r="I171" s="92"/>
      <c r="J171" s="17"/>
      <c r="K171" s="177">
        <v>0</v>
      </c>
    </row>
    <row r="172" spans="2:11" ht="16.5" customHeight="1">
      <c r="B172" s="246"/>
      <c r="C172" s="247"/>
      <c r="D172" s="246"/>
      <c r="E172" s="247"/>
      <c r="F172" s="169"/>
      <c r="G172" s="64"/>
      <c r="H172" s="92"/>
      <c r="I172" s="92"/>
      <c r="J172" s="17"/>
      <c r="K172" s="177">
        <v>0</v>
      </c>
    </row>
    <row r="173" spans="2:11" ht="9.9499999999999993" customHeight="1">
      <c r="B173" s="37"/>
      <c r="C173" s="37"/>
      <c r="D173" s="37"/>
      <c r="E173" s="37"/>
      <c r="F173" s="37"/>
      <c r="G173" s="37"/>
      <c r="H173" s="37"/>
      <c r="I173" s="91"/>
      <c r="J173" s="37"/>
      <c r="K173" s="37"/>
    </row>
    <row r="174" spans="2:11" ht="16.5" customHeight="1">
      <c r="B174" s="353" t="s">
        <v>55</v>
      </c>
      <c r="C174" s="353"/>
      <c r="D174" s="20"/>
      <c r="E174" s="20"/>
      <c r="F174" s="21"/>
    </row>
    <row r="175" spans="2:11" ht="16.5" customHeight="1">
      <c r="B175" s="22"/>
      <c r="C175" s="459"/>
      <c r="D175" s="460"/>
      <c r="E175" s="460"/>
      <c r="F175" s="460"/>
      <c r="G175" s="460"/>
      <c r="H175" s="460"/>
      <c r="I175" s="460"/>
      <c r="J175" s="460"/>
      <c r="K175" s="460"/>
    </row>
    <row r="176" spans="2:11" ht="9.9499999999999993" customHeight="1"/>
    <row r="177" spans="2:11" ht="9.9499999999999993" customHeight="1" thickBot="1"/>
    <row r="178" spans="2:11" ht="44.25" customHeight="1" thickBot="1">
      <c r="B178" s="461" t="s">
        <v>768</v>
      </c>
      <c r="C178" s="447"/>
      <c r="D178" s="447"/>
      <c r="E178" s="447"/>
      <c r="F178" s="447"/>
      <c r="G178" s="447"/>
      <c r="H178" s="447"/>
      <c r="I178" s="447"/>
      <c r="J178" s="447"/>
      <c r="K178" s="448"/>
    </row>
    <row r="179" spans="2:11" ht="9.9499999999999993" customHeight="1"/>
    <row r="180" spans="2:11" ht="16.5" customHeight="1">
      <c r="B180" s="5" t="s">
        <v>740</v>
      </c>
      <c r="C180" s="560"/>
      <c r="D180" s="561"/>
      <c r="E180" s="561"/>
      <c r="F180" s="562"/>
      <c r="G180" s="5"/>
      <c r="H180" s="243"/>
      <c r="I180" s="244"/>
      <c r="J180" s="244"/>
      <c r="K180" s="245"/>
    </row>
    <row r="181" spans="2:11" ht="9.9499999999999993" customHeight="1"/>
    <row r="182" spans="2:11" ht="16.5" customHeight="1">
      <c r="B182" s="5" t="s">
        <v>128</v>
      </c>
      <c r="C182" s="455" t="s">
        <v>122</v>
      </c>
      <c r="D182" s="455"/>
      <c r="E182" s="455" t="s">
        <v>121</v>
      </c>
      <c r="F182" s="455"/>
      <c r="G182" s="5" t="s">
        <v>123</v>
      </c>
      <c r="H182" s="5" t="s">
        <v>124</v>
      </c>
      <c r="I182" s="5" t="s">
        <v>125</v>
      </c>
      <c r="J182" s="5" t="s">
        <v>126</v>
      </c>
      <c r="K182" s="5" t="s">
        <v>127</v>
      </c>
    </row>
    <row r="183" spans="2:11" ht="16.5" customHeight="1">
      <c r="B183" s="59">
        <v>1</v>
      </c>
      <c r="C183" s="471"/>
      <c r="D183" s="471"/>
      <c r="E183" s="508"/>
      <c r="F183" s="509"/>
      <c r="G183" s="117"/>
      <c r="H183" s="117"/>
      <c r="I183" s="61"/>
      <c r="J183" s="62"/>
      <c r="K183" s="63"/>
    </row>
    <row r="184" spans="2:11" ht="9.9499999999999993" customHeight="1"/>
    <row r="185" spans="2:11" ht="16.5" customHeight="1">
      <c r="B185" s="483" t="s">
        <v>742</v>
      </c>
      <c r="C185" s="485"/>
      <c r="D185" s="483" t="s">
        <v>743</v>
      </c>
      <c r="E185" s="485"/>
      <c r="F185" s="170" t="s">
        <v>574</v>
      </c>
      <c r="G185" s="5" t="s">
        <v>744</v>
      </c>
      <c r="H185" s="5" t="s">
        <v>745</v>
      </c>
      <c r="I185" s="5" t="s">
        <v>812</v>
      </c>
      <c r="J185" s="5" t="s">
        <v>814</v>
      </c>
      <c r="K185" s="5" t="s">
        <v>746</v>
      </c>
    </row>
    <row r="186" spans="2:11" ht="16.5" customHeight="1">
      <c r="B186" s="246"/>
      <c r="C186" s="247"/>
      <c r="D186" s="246"/>
      <c r="E186" s="247"/>
      <c r="F186" s="169"/>
      <c r="G186" s="64"/>
      <c r="H186" s="92"/>
      <c r="I186" s="92"/>
      <c r="J186" s="17"/>
      <c r="K186" s="177"/>
    </row>
    <row r="187" spans="2:11" ht="16.5" customHeight="1">
      <c r="B187" s="246"/>
      <c r="C187" s="247"/>
      <c r="D187" s="246"/>
      <c r="E187" s="247"/>
      <c r="F187" s="169"/>
      <c r="G187" s="64"/>
      <c r="H187" s="92"/>
      <c r="I187" s="92"/>
      <c r="J187" s="17"/>
      <c r="K187" s="177"/>
    </row>
    <row r="188" spans="2:11" ht="9.9499999999999993" customHeight="1"/>
    <row r="189" spans="2:11" ht="16.5" customHeight="1">
      <c r="B189" s="353" t="s">
        <v>14</v>
      </c>
      <c r="C189" s="353"/>
      <c r="D189" s="20"/>
      <c r="E189" s="20"/>
      <c r="F189" s="21"/>
    </row>
    <row r="190" spans="2:11" ht="16.5" customHeight="1">
      <c r="B190" s="72"/>
      <c r="C190" s="519"/>
      <c r="D190" s="520"/>
      <c r="E190" s="520"/>
      <c r="F190" s="520"/>
      <c r="G190" s="520"/>
      <c r="H190" s="520"/>
      <c r="I190" s="520"/>
      <c r="J190" s="520"/>
      <c r="K190" s="520"/>
    </row>
    <row r="191" spans="2:11" ht="9.9499999999999993" customHeight="1"/>
    <row r="192" spans="2:11" ht="9.9499999999999993" customHeight="1" thickBot="1"/>
    <row r="193" spans="2:11" ht="44.25" customHeight="1" thickBot="1">
      <c r="B193" s="461" t="s">
        <v>848</v>
      </c>
      <c r="C193" s="447"/>
      <c r="D193" s="447"/>
      <c r="E193" s="447"/>
      <c r="F193" s="447"/>
      <c r="G193" s="447"/>
      <c r="H193" s="447"/>
      <c r="I193" s="447"/>
      <c r="J193" s="447"/>
      <c r="K193" s="448"/>
    </row>
    <row r="194" spans="2:11" ht="9.9499999999999993" customHeight="1"/>
    <row r="195" spans="2:11" ht="16.5" customHeight="1">
      <c r="B195" s="5" t="s">
        <v>740</v>
      </c>
      <c r="C195" s="560"/>
      <c r="D195" s="561"/>
      <c r="E195" s="561"/>
      <c r="F195" s="562"/>
      <c r="G195" s="5"/>
      <c r="H195" s="243"/>
      <c r="I195" s="244"/>
      <c r="J195" s="244"/>
      <c r="K195" s="245"/>
    </row>
    <row r="196" spans="2:11" ht="9.9499999999999993" customHeight="1"/>
    <row r="197" spans="2:11" ht="16.5" customHeight="1">
      <c r="B197" s="5" t="s">
        <v>128</v>
      </c>
      <c r="C197" s="455" t="s">
        <v>122</v>
      </c>
      <c r="D197" s="455"/>
      <c r="E197" s="455" t="s">
        <v>121</v>
      </c>
      <c r="F197" s="455"/>
      <c r="G197" s="5" t="s">
        <v>123</v>
      </c>
      <c r="H197" s="5" t="s">
        <v>124</v>
      </c>
      <c r="I197" s="5" t="s">
        <v>125</v>
      </c>
      <c r="J197" s="5" t="s">
        <v>126</v>
      </c>
      <c r="K197" s="5" t="s">
        <v>127</v>
      </c>
    </row>
    <row r="198" spans="2:11" ht="16.5" customHeight="1">
      <c r="B198" s="59">
        <v>1</v>
      </c>
      <c r="C198" s="471"/>
      <c r="D198" s="471"/>
      <c r="E198" s="508"/>
      <c r="F198" s="509"/>
      <c r="G198" s="117"/>
      <c r="H198" s="117"/>
      <c r="I198" s="61"/>
      <c r="J198" s="62"/>
      <c r="K198" s="63"/>
    </row>
    <row r="199" spans="2:11" ht="9.9499999999999993" customHeight="1"/>
    <row r="200" spans="2:11" ht="16.5" customHeight="1">
      <c r="B200" s="483" t="s">
        <v>742</v>
      </c>
      <c r="C200" s="485"/>
      <c r="D200" s="483" t="s">
        <v>743</v>
      </c>
      <c r="E200" s="485"/>
      <c r="F200" s="170" t="s">
        <v>574</v>
      </c>
      <c r="G200" s="5" t="s">
        <v>744</v>
      </c>
      <c r="H200" s="5" t="s">
        <v>745</v>
      </c>
      <c r="I200" s="5" t="s">
        <v>812</v>
      </c>
      <c r="J200" s="5" t="s">
        <v>814</v>
      </c>
      <c r="K200" s="5" t="s">
        <v>746</v>
      </c>
    </row>
    <row r="201" spans="2:11" ht="16.5" customHeight="1">
      <c r="B201" s="246"/>
      <c r="C201" s="247"/>
      <c r="D201" s="246"/>
      <c r="E201" s="247"/>
      <c r="F201" s="169"/>
      <c r="G201" s="64"/>
      <c r="H201" s="92"/>
      <c r="I201" s="92"/>
      <c r="J201" s="17"/>
      <c r="K201" s="177"/>
    </row>
    <row r="202" spans="2:11" ht="16.5" customHeight="1">
      <c r="B202" s="246"/>
      <c r="C202" s="247"/>
      <c r="D202" s="246"/>
      <c r="E202" s="247"/>
      <c r="F202" s="169"/>
      <c r="G202" s="64"/>
      <c r="H202" s="92"/>
      <c r="I202" s="92"/>
      <c r="J202" s="17"/>
      <c r="K202" s="177"/>
    </row>
    <row r="203" spans="2:11" ht="9.9499999999999993" customHeight="1"/>
    <row r="204" spans="2:11" ht="16.5" customHeight="1">
      <c r="B204" s="353" t="s">
        <v>14</v>
      </c>
      <c r="C204" s="353"/>
      <c r="D204" s="20"/>
      <c r="E204" s="20"/>
      <c r="F204" s="21"/>
    </row>
    <row r="205" spans="2:11" ht="16.5" customHeight="1">
      <c r="B205" s="72"/>
      <c r="C205" s="519"/>
      <c r="D205" s="520"/>
      <c r="E205" s="520"/>
      <c r="F205" s="520"/>
      <c r="G205" s="520"/>
      <c r="H205" s="520"/>
      <c r="I205" s="520"/>
      <c r="J205" s="520"/>
      <c r="K205" s="520"/>
    </row>
    <row r="206" spans="2:11" ht="9.9499999999999993" customHeight="1"/>
    <row r="207" spans="2:11" ht="9.9499999999999993" customHeight="1" thickBot="1"/>
    <row r="208" spans="2:11" ht="44.25" customHeight="1" thickBot="1">
      <c r="B208" s="462" t="s">
        <v>776</v>
      </c>
      <c r="C208" s="463"/>
      <c r="D208" s="463"/>
      <c r="E208" s="463"/>
      <c r="F208" s="463"/>
      <c r="G208" s="463"/>
      <c r="H208" s="463"/>
      <c r="I208" s="463"/>
      <c r="J208" s="463"/>
      <c r="K208" s="464"/>
    </row>
    <row r="209" spans="2:11" ht="9.9499999999999993" customHeight="1"/>
    <row r="210" spans="2:11" ht="16.5" customHeight="1">
      <c r="B210" s="5" t="s">
        <v>740</v>
      </c>
      <c r="C210" s="560"/>
      <c r="D210" s="561"/>
      <c r="E210" s="561"/>
      <c r="F210" s="562"/>
      <c r="G210" s="5"/>
      <c r="H210" s="452"/>
      <c r="I210" s="453"/>
      <c r="J210" s="453"/>
      <c r="K210" s="454"/>
    </row>
    <row r="211" spans="2:11" ht="9.9499999999999993" customHeight="1"/>
    <row r="212" spans="2:11" ht="16.5" customHeight="1">
      <c r="B212" s="5" t="s">
        <v>128</v>
      </c>
      <c r="C212" s="455" t="s">
        <v>122</v>
      </c>
      <c r="D212" s="455"/>
      <c r="E212" s="455" t="s">
        <v>121</v>
      </c>
      <c r="F212" s="455"/>
      <c r="G212" s="5" t="s">
        <v>123</v>
      </c>
      <c r="H212" s="5" t="s">
        <v>124</v>
      </c>
      <c r="I212" s="5" t="s">
        <v>125</v>
      </c>
      <c r="J212" s="5" t="s">
        <v>126</v>
      </c>
      <c r="K212" s="5" t="s">
        <v>127</v>
      </c>
    </row>
    <row r="213" spans="2:11" ht="16.5" customHeight="1">
      <c r="B213" s="18">
        <v>1</v>
      </c>
      <c r="C213" s="456"/>
      <c r="D213" s="456"/>
      <c r="E213" s="457"/>
      <c r="F213" s="458"/>
      <c r="G213" s="117"/>
      <c r="H213" s="117"/>
      <c r="I213" s="33"/>
      <c r="J213" s="34"/>
      <c r="K213" s="35"/>
    </row>
    <row r="214" spans="2:11" ht="9.9499999999999993" customHeight="1"/>
    <row r="215" spans="2:11" ht="16.5" customHeight="1">
      <c r="B215" s="483" t="s">
        <v>742</v>
      </c>
      <c r="C215" s="485"/>
      <c r="D215" s="483" t="s">
        <v>743</v>
      </c>
      <c r="E215" s="485"/>
      <c r="F215" s="170" t="s">
        <v>574</v>
      </c>
      <c r="G215" s="5" t="s">
        <v>744</v>
      </c>
      <c r="H215" s="5" t="s">
        <v>745</v>
      </c>
      <c r="I215" s="5" t="s">
        <v>812</v>
      </c>
      <c r="J215" s="5" t="s">
        <v>814</v>
      </c>
      <c r="K215" s="5" t="s">
        <v>746</v>
      </c>
    </row>
    <row r="216" spans="2:11" ht="16.5" customHeight="1">
      <c r="B216" s="246"/>
      <c r="C216" s="247"/>
      <c r="D216" s="246"/>
      <c r="E216" s="247"/>
      <c r="F216" s="169"/>
      <c r="G216" s="64"/>
      <c r="H216" s="92"/>
      <c r="I216" s="92"/>
      <c r="J216" s="17"/>
      <c r="K216" s="177">
        <v>0</v>
      </c>
    </row>
    <row r="217" spans="2:11" ht="16.5" customHeight="1">
      <c r="B217" s="246"/>
      <c r="C217" s="247"/>
      <c r="D217" s="246"/>
      <c r="E217" s="247"/>
      <c r="F217" s="169"/>
      <c r="G217" s="64"/>
      <c r="H217" s="92"/>
      <c r="I217" s="92"/>
      <c r="J217" s="17"/>
      <c r="K217" s="177">
        <v>0</v>
      </c>
    </row>
    <row r="218" spans="2:11" ht="9.9499999999999993" customHeight="1"/>
    <row r="219" spans="2:11" ht="16.5" customHeight="1">
      <c r="B219" s="465" t="s">
        <v>57</v>
      </c>
      <c r="C219" s="466"/>
      <c r="D219" s="466"/>
      <c r="E219" s="466"/>
      <c r="F219" s="466"/>
      <c r="G219" s="466"/>
      <c r="H219" s="466"/>
      <c r="I219" s="466"/>
      <c r="J219" s="467"/>
      <c r="K219" s="39" t="s">
        <v>153</v>
      </c>
    </row>
    <row r="220" spans="2:11" ht="50.1" customHeight="1">
      <c r="B220" s="468" t="s">
        <v>1149</v>
      </c>
      <c r="C220" s="469"/>
      <c r="D220" s="469"/>
      <c r="E220" s="469"/>
      <c r="F220" s="469"/>
      <c r="G220" s="469"/>
      <c r="H220" s="469"/>
      <c r="I220" s="469"/>
      <c r="J220" s="470"/>
      <c r="K220" s="48" t="s">
        <v>64</v>
      </c>
    </row>
    <row r="221" spans="2:11" ht="9.9499999999999993" customHeight="1"/>
    <row r="222" spans="2:11" ht="16.5" customHeight="1">
      <c r="B222" s="93">
        <v>0</v>
      </c>
      <c r="C222" s="23" t="s">
        <v>784</v>
      </c>
    </row>
    <row r="223" spans="2:11" ht="16.5" customHeight="1">
      <c r="B223" s="5" t="s">
        <v>805</v>
      </c>
      <c r="C223" s="483" t="s">
        <v>778</v>
      </c>
      <c r="D223" s="484"/>
      <c r="E223" s="485"/>
      <c r="F223" s="5" t="s">
        <v>779</v>
      </c>
      <c r="G223" s="125" t="s">
        <v>153</v>
      </c>
      <c r="H223" s="5" t="s">
        <v>782</v>
      </c>
      <c r="I223" s="5" t="s">
        <v>14</v>
      </c>
      <c r="J223" s="483" t="s">
        <v>822</v>
      </c>
      <c r="K223" s="485"/>
    </row>
    <row r="224" spans="2:11" ht="16.5" customHeight="1">
      <c r="B224" s="32" t="s">
        <v>806</v>
      </c>
      <c r="C224" s="475" t="s">
        <v>780</v>
      </c>
      <c r="D224" s="486"/>
      <c r="E224" s="476"/>
      <c r="F224" s="32" t="s">
        <v>807</v>
      </c>
      <c r="G224" s="32" t="s">
        <v>64</v>
      </c>
      <c r="H224" s="32" t="s">
        <v>146</v>
      </c>
      <c r="I224" s="176" t="s">
        <v>146</v>
      </c>
      <c r="J224" s="475"/>
      <c r="K224" s="476"/>
    </row>
    <row r="225" spans="2:11" ht="16.5" customHeight="1">
      <c r="B225" s="32" t="s">
        <v>806</v>
      </c>
      <c r="C225" s="475" t="s">
        <v>781</v>
      </c>
      <c r="D225" s="486"/>
      <c r="E225" s="476"/>
      <c r="F225" s="32" t="s">
        <v>807</v>
      </c>
      <c r="G225" s="32" t="s">
        <v>64</v>
      </c>
      <c r="H225" s="32" t="s">
        <v>146</v>
      </c>
      <c r="I225" s="176" t="s">
        <v>146</v>
      </c>
      <c r="J225" s="475"/>
      <c r="K225" s="476"/>
    </row>
    <row r="226" spans="2:11" ht="16.5" customHeight="1">
      <c r="B226" s="32"/>
      <c r="C226" s="475"/>
      <c r="D226" s="486"/>
      <c r="E226" s="476"/>
      <c r="F226" s="32"/>
      <c r="G226" s="32"/>
      <c r="H226" s="32"/>
      <c r="I226" s="176"/>
      <c r="J226" s="475"/>
      <c r="K226" s="476"/>
    </row>
    <row r="227" spans="2:11" ht="16.5" customHeight="1">
      <c r="B227" s="32"/>
      <c r="C227" s="475"/>
      <c r="D227" s="486"/>
      <c r="E227" s="476"/>
      <c r="F227" s="32"/>
      <c r="G227" s="32"/>
      <c r="H227" s="32"/>
      <c r="I227" s="176"/>
      <c r="J227" s="475"/>
      <c r="K227" s="476"/>
    </row>
    <row r="228" spans="2:11" ht="9.9499999999999993" customHeight="1"/>
    <row r="229" spans="2:11" ht="16.5" customHeight="1">
      <c r="B229" s="4" t="s">
        <v>785</v>
      </c>
      <c r="C229" s="23"/>
    </row>
    <row r="230" spans="2:11" ht="26.1" customHeight="1">
      <c r="B230" s="472"/>
      <c r="C230" s="473"/>
      <c r="D230" s="473"/>
      <c r="E230" s="473"/>
      <c r="F230" s="473"/>
      <c r="G230" s="473"/>
      <c r="H230" s="473"/>
      <c r="I230" s="473"/>
      <c r="J230" s="473"/>
      <c r="K230" s="474"/>
    </row>
    <row r="231" spans="2:11" ht="9.9499999999999993" customHeight="1"/>
    <row r="232" spans="2:11" ht="9.9499999999999993" customHeight="1" thickBot="1"/>
    <row r="233" spans="2:11" ht="42" customHeight="1" thickBot="1">
      <c r="B233" s="462" t="s">
        <v>1107</v>
      </c>
      <c r="C233" s="463"/>
      <c r="D233" s="463"/>
      <c r="E233" s="463"/>
      <c r="F233" s="463"/>
      <c r="G233" s="463"/>
      <c r="H233" s="463"/>
      <c r="I233" s="463"/>
      <c r="J233" s="463"/>
      <c r="K233" s="464"/>
    </row>
    <row r="234" spans="2:11" ht="9.9499999999999993" customHeight="1"/>
    <row r="235" spans="2:11" ht="16.5" customHeight="1">
      <c r="B235" s="5" t="s">
        <v>740</v>
      </c>
      <c r="C235" s="560"/>
      <c r="D235" s="561"/>
      <c r="E235" s="561"/>
      <c r="F235" s="562"/>
      <c r="G235" s="5"/>
      <c r="H235" s="452"/>
      <c r="I235" s="453"/>
      <c r="J235" s="453"/>
      <c r="K235" s="454"/>
    </row>
    <row r="236" spans="2:11" ht="9.9499999999999993" customHeight="1"/>
    <row r="237" spans="2:11" ht="16.5" customHeight="1">
      <c r="B237" s="5" t="s">
        <v>128</v>
      </c>
      <c r="C237" s="455" t="s">
        <v>122</v>
      </c>
      <c r="D237" s="455"/>
      <c r="E237" s="455" t="s">
        <v>121</v>
      </c>
      <c r="F237" s="455"/>
      <c r="G237" s="5" t="s">
        <v>123</v>
      </c>
      <c r="H237" s="5" t="s">
        <v>124</v>
      </c>
      <c r="I237" s="5" t="s">
        <v>125</v>
      </c>
      <c r="J237" s="5" t="s">
        <v>126</v>
      </c>
      <c r="K237" s="5" t="s">
        <v>127</v>
      </c>
    </row>
    <row r="238" spans="2:11" ht="16.5" customHeight="1">
      <c r="B238" s="18">
        <v>1</v>
      </c>
      <c r="C238" s="456"/>
      <c r="D238" s="456"/>
      <c r="E238" s="457"/>
      <c r="F238" s="458"/>
      <c r="G238" s="117"/>
      <c r="H238" s="117"/>
      <c r="I238" s="33"/>
      <c r="J238" s="34"/>
      <c r="K238" s="35"/>
    </row>
    <row r="239" spans="2:11" ht="9.9499999999999993" customHeight="1"/>
    <row r="240" spans="2:11" ht="16.5" customHeight="1">
      <c r="B240" s="483" t="s">
        <v>742</v>
      </c>
      <c r="C240" s="485"/>
      <c r="D240" s="483" t="s">
        <v>743</v>
      </c>
      <c r="E240" s="485"/>
      <c r="F240" s="170" t="s">
        <v>574</v>
      </c>
      <c r="G240" s="5" t="s">
        <v>744</v>
      </c>
      <c r="H240" s="5" t="s">
        <v>745</v>
      </c>
      <c r="I240" s="5" t="s">
        <v>812</v>
      </c>
      <c r="J240" s="5" t="s">
        <v>814</v>
      </c>
      <c r="K240" s="5" t="s">
        <v>746</v>
      </c>
    </row>
    <row r="241" spans="2:11" ht="16.5" customHeight="1">
      <c r="B241" s="246"/>
      <c r="C241" s="247"/>
      <c r="D241" s="246"/>
      <c r="E241" s="247"/>
      <c r="F241" s="169"/>
      <c r="G241" s="64"/>
      <c r="H241" s="92"/>
      <c r="I241" s="92"/>
      <c r="J241" s="17"/>
      <c r="K241" s="177">
        <v>0</v>
      </c>
    </row>
    <row r="242" spans="2:11" ht="16.5" customHeight="1">
      <c r="B242" s="246"/>
      <c r="C242" s="247"/>
      <c r="D242" s="246"/>
      <c r="E242" s="247"/>
      <c r="F242" s="169"/>
      <c r="G242" s="64"/>
      <c r="H242" s="92"/>
      <c r="I242" s="92"/>
      <c r="J242" s="17"/>
      <c r="K242" s="177">
        <v>0</v>
      </c>
    </row>
    <row r="243" spans="2:11" ht="9.9499999999999993" customHeight="1"/>
    <row r="244" spans="2:11" ht="16.5" customHeight="1">
      <c r="B244" s="480" t="s">
        <v>155</v>
      </c>
      <c r="C244" s="480"/>
      <c r="D244" s="480"/>
      <c r="E244" s="480"/>
      <c r="F244" s="480"/>
      <c r="G244" s="480"/>
      <c r="H244" s="480"/>
      <c r="I244" s="480"/>
      <c r="J244" s="480"/>
      <c r="K244" s="41" t="s">
        <v>156</v>
      </c>
    </row>
    <row r="245" spans="2:11" ht="50.1" customHeight="1">
      <c r="B245" s="481" t="s">
        <v>1150</v>
      </c>
      <c r="C245" s="482"/>
      <c r="D245" s="482"/>
      <c r="E245" s="482"/>
      <c r="F245" s="482"/>
      <c r="G245" s="482"/>
      <c r="H245" s="482"/>
      <c r="I245" s="482"/>
      <c r="J245" s="482"/>
      <c r="K245" s="40" t="s">
        <v>154</v>
      </c>
    </row>
    <row r="246" spans="2:11" ht="9.9499999999999993" customHeight="1"/>
    <row r="247" spans="2:11" ht="16.5" customHeight="1">
      <c r="B247" s="93">
        <v>0</v>
      </c>
      <c r="C247" s="23" t="s">
        <v>784</v>
      </c>
      <c r="D247" s="96">
        <v>0</v>
      </c>
      <c r="E247" s="23" t="s">
        <v>404</v>
      </c>
      <c r="G247" s="96">
        <v>0</v>
      </c>
      <c r="H247" s="23" t="s">
        <v>910</v>
      </c>
    </row>
    <row r="248" spans="2:11" ht="16.5" customHeight="1">
      <c r="B248" s="171" t="s">
        <v>808</v>
      </c>
      <c r="C248" s="268" t="s">
        <v>778</v>
      </c>
      <c r="D248" s="563"/>
      <c r="E248" s="269"/>
      <c r="F248" s="171" t="s">
        <v>153</v>
      </c>
      <c r="G248" s="171" t="s">
        <v>809</v>
      </c>
      <c r="H248" s="171" t="s">
        <v>810</v>
      </c>
      <c r="I248" s="171" t="s">
        <v>14</v>
      </c>
      <c r="J248" s="483" t="s">
        <v>822</v>
      </c>
      <c r="K248" s="485"/>
    </row>
    <row r="249" spans="2:11" ht="16.5" customHeight="1">
      <c r="B249" s="175" t="s">
        <v>796</v>
      </c>
      <c r="C249" s="564" t="s">
        <v>863</v>
      </c>
      <c r="D249" s="565"/>
      <c r="E249" s="566"/>
      <c r="F249" s="175" t="s">
        <v>65</v>
      </c>
      <c r="G249" s="175" t="s">
        <v>146</v>
      </c>
      <c r="H249" s="175" t="s">
        <v>146</v>
      </c>
      <c r="I249" s="176" t="s">
        <v>146</v>
      </c>
      <c r="J249" s="277"/>
      <c r="K249" s="278"/>
    </row>
    <row r="250" spans="2:11" ht="16.5" customHeight="1">
      <c r="B250" s="175" t="s">
        <v>796</v>
      </c>
      <c r="C250" s="564" t="s">
        <v>864</v>
      </c>
      <c r="D250" s="565"/>
      <c r="E250" s="566"/>
      <c r="F250" s="175" t="s">
        <v>65</v>
      </c>
      <c r="G250" s="175" t="s">
        <v>146</v>
      </c>
      <c r="H250" s="175" t="s">
        <v>146</v>
      </c>
      <c r="I250" s="176" t="s">
        <v>146</v>
      </c>
      <c r="J250" s="277"/>
      <c r="K250" s="278"/>
    </row>
    <row r="251" spans="2:11" ht="16.5" customHeight="1">
      <c r="B251" s="175" t="s">
        <v>796</v>
      </c>
      <c r="C251" s="564" t="s">
        <v>865</v>
      </c>
      <c r="D251" s="565"/>
      <c r="E251" s="566"/>
      <c r="F251" s="175" t="s">
        <v>65</v>
      </c>
      <c r="G251" s="175" t="s">
        <v>146</v>
      </c>
      <c r="H251" s="175" t="s">
        <v>146</v>
      </c>
      <c r="I251" s="176" t="s">
        <v>146</v>
      </c>
      <c r="J251" s="277"/>
      <c r="K251" s="278"/>
    </row>
    <row r="252" spans="2:11" ht="16.5" customHeight="1">
      <c r="B252" s="175" t="s">
        <v>796</v>
      </c>
      <c r="C252" s="564" t="s">
        <v>866</v>
      </c>
      <c r="D252" s="565"/>
      <c r="E252" s="566"/>
      <c r="F252" s="175" t="s">
        <v>65</v>
      </c>
      <c r="G252" s="175" t="s">
        <v>146</v>
      </c>
      <c r="H252" s="175" t="s">
        <v>146</v>
      </c>
      <c r="I252" s="176" t="s">
        <v>146</v>
      </c>
      <c r="J252" s="277"/>
      <c r="K252" s="278"/>
    </row>
    <row r="253" spans="2:11" ht="9.9499999999999993" customHeight="1"/>
    <row r="254" spans="2:11" ht="16.5" customHeight="1">
      <c r="B254" s="4" t="s">
        <v>785</v>
      </c>
      <c r="C254" s="23"/>
    </row>
    <row r="255" spans="2:11" ht="26.1" customHeight="1">
      <c r="B255" s="472"/>
      <c r="C255" s="473"/>
      <c r="D255" s="473"/>
      <c r="E255" s="473"/>
      <c r="F255" s="473"/>
      <c r="G255" s="473"/>
      <c r="H255" s="473"/>
      <c r="I255" s="473"/>
      <c r="J255" s="473"/>
      <c r="K255" s="474"/>
    </row>
    <row r="256" spans="2:11" ht="9.9499999999999993" customHeight="1"/>
    <row r="257" spans="2:11" ht="9.9499999999999993" customHeight="1" thickBot="1"/>
    <row r="258" spans="2:11" ht="44.25" customHeight="1" thickBot="1">
      <c r="B258" s="462" t="s">
        <v>1108</v>
      </c>
      <c r="C258" s="463"/>
      <c r="D258" s="463"/>
      <c r="E258" s="463"/>
      <c r="F258" s="463"/>
      <c r="G258" s="463"/>
      <c r="H258" s="463"/>
      <c r="I258" s="463"/>
      <c r="J258" s="463"/>
      <c r="K258" s="464"/>
    </row>
    <row r="259" spans="2:11" ht="9.9499999999999993" customHeight="1"/>
    <row r="260" spans="2:11" ht="16.5" customHeight="1">
      <c r="B260" s="5" t="s">
        <v>740</v>
      </c>
      <c r="C260" s="560"/>
      <c r="D260" s="561"/>
      <c r="E260" s="561"/>
      <c r="F260" s="562"/>
      <c r="G260" s="5"/>
      <c r="H260" s="452"/>
      <c r="I260" s="453"/>
      <c r="J260" s="453"/>
      <c r="K260" s="454"/>
    </row>
    <row r="262" spans="2:11" ht="16.5" customHeight="1">
      <c r="B262" s="5" t="s">
        <v>128</v>
      </c>
      <c r="C262" s="455" t="s">
        <v>122</v>
      </c>
      <c r="D262" s="455"/>
      <c r="E262" s="455" t="s">
        <v>121</v>
      </c>
      <c r="F262" s="455"/>
      <c r="G262" s="5" t="s">
        <v>123</v>
      </c>
      <c r="H262" s="5" t="s">
        <v>124</v>
      </c>
      <c r="I262" s="5" t="s">
        <v>125</v>
      </c>
      <c r="J262" s="5" t="s">
        <v>126</v>
      </c>
      <c r="K262" s="5" t="s">
        <v>127</v>
      </c>
    </row>
    <row r="263" spans="2:11" ht="16.5" customHeight="1">
      <c r="B263" s="18">
        <v>1</v>
      </c>
      <c r="C263" s="456"/>
      <c r="D263" s="456"/>
      <c r="E263" s="457"/>
      <c r="F263" s="458"/>
      <c r="G263" s="117"/>
      <c r="H263" s="117"/>
      <c r="I263" s="33"/>
      <c r="J263" s="34"/>
      <c r="K263" s="35"/>
    </row>
    <row r="264" spans="2:11" ht="9.9499999999999993" customHeight="1"/>
    <row r="265" spans="2:11" ht="16.5" customHeight="1">
      <c r="B265" s="483" t="s">
        <v>742</v>
      </c>
      <c r="C265" s="485"/>
      <c r="D265" s="483" t="s">
        <v>743</v>
      </c>
      <c r="E265" s="485"/>
      <c r="F265" s="170" t="s">
        <v>574</v>
      </c>
      <c r="G265" s="5" t="s">
        <v>744</v>
      </c>
      <c r="H265" s="5" t="s">
        <v>745</v>
      </c>
      <c r="I265" s="5" t="s">
        <v>812</v>
      </c>
      <c r="J265" s="5" t="s">
        <v>814</v>
      </c>
      <c r="K265" s="5" t="s">
        <v>746</v>
      </c>
    </row>
    <row r="266" spans="2:11" ht="16.5" customHeight="1">
      <c r="B266" s="246"/>
      <c r="C266" s="247"/>
      <c r="D266" s="246"/>
      <c r="E266" s="247"/>
      <c r="F266" s="169"/>
      <c r="G266" s="64"/>
      <c r="H266" s="92"/>
      <c r="I266" s="92"/>
      <c r="J266" s="17"/>
      <c r="K266" s="177">
        <v>0</v>
      </c>
    </row>
    <row r="267" spans="2:11" ht="16.5" customHeight="1">
      <c r="B267" s="246"/>
      <c r="C267" s="247"/>
      <c r="D267" s="246"/>
      <c r="E267" s="247"/>
      <c r="F267" s="169"/>
      <c r="G267" s="64"/>
      <c r="H267" s="92"/>
      <c r="I267" s="92"/>
      <c r="J267" s="17"/>
      <c r="K267" s="177">
        <v>0</v>
      </c>
    </row>
    <row r="268" spans="2:11" ht="9.9499999999999993" customHeight="1"/>
    <row r="269" spans="2:11" ht="16.5" customHeight="1">
      <c r="B269" s="480" t="s">
        <v>155</v>
      </c>
      <c r="C269" s="480"/>
      <c r="D269" s="480"/>
      <c r="E269" s="480"/>
      <c r="F269" s="480"/>
      <c r="G269" s="480"/>
      <c r="H269" s="480"/>
      <c r="I269" s="480"/>
      <c r="J269" s="480"/>
      <c r="K269" s="41" t="s">
        <v>156</v>
      </c>
    </row>
    <row r="270" spans="2:11" ht="13.5" customHeight="1">
      <c r="B270" s="568" t="s">
        <v>1151</v>
      </c>
      <c r="C270" s="569"/>
      <c r="D270" s="569"/>
      <c r="E270" s="569"/>
      <c r="F270" s="569"/>
      <c r="G270" s="569"/>
      <c r="H270" s="569"/>
      <c r="I270" s="569"/>
      <c r="J270" s="569"/>
      <c r="K270" s="118" t="s">
        <v>375</v>
      </c>
    </row>
    <row r="271" spans="2:11" ht="13.5" customHeight="1">
      <c r="B271" s="570" t="s">
        <v>1152</v>
      </c>
      <c r="C271" s="570"/>
      <c r="D271" s="570"/>
      <c r="E271" s="570"/>
      <c r="F271" s="570"/>
      <c r="G271" s="570"/>
      <c r="H271" s="570"/>
      <c r="I271" s="570"/>
      <c r="J271" s="570"/>
      <c r="K271" s="119" t="s">
        <v>375</v>
      </c>
    </row>
    <row r="272" spans="2:11" ht="13.5" customHeight="1">
      <c r="B272" s="572" t="s">
        <v>1153</v>
      </c>
      <c r="C272" s="572"/>
      <c r="D272" s="572"/>
      <c r="E272" s="572"/>
      <c r="F272" s="572"/>
      <c r="G272" s="572"/>
      <c r="H272" s="572"/>
      <c r="I272" s="572"/>
      <c r="J272" s="572"/>
      <c r="K272" s="120" t="s">
        <v>375</v>
      </c>
    </row>
    <row r="273" spans="2:11" ht="9.9499999999999993" customHeight="1"/>
    <row r="274" spans="2:11" ht="16.5" customHeight="1">
      <c r="B274" s="93">
        <v>0</v>
      </c>
      <c r="C274" s="23" t="s">
        <v>1154</v>
      </c>
    </row>
    <row r="275" spans="2:11" ht="16.5" customHeight="1">
      <c r="B275" s="171" t="s">
        <v>808</v>
      </c>
      <c r="C275" s="268" t="s">
        <v>798</v>
      </c>
      <c r="D275" s="563"/>
      <c r="E275" s="269"/>
      <c r="F275" s="171" t="s">
        <v>153</v>
      </c>
      <c r="G275" s="171" t="s">
        <v>843</v>
      </c>
      <c r="H275" s="171" t="s">
        <v>844</v>
      </c>
      <c r="I275" s="171" t="s">
        <v>14</v>
      </c>
      <c r="J275" s="483" t="s">
        <v>783</v>
      </c>
      <c r="K275" s="485"/>
    </row>
    <row r="276" spans="2:11" ht="16.5" customHeight="1">
      <c r="B276" s="176" t="s">
        <v>95</v>
      </c>
      <c r="C276" s="277" t="s">
        <v>146</v>
      </c>
      <c r="D276" s="575"/>
      <c r="E276" s="278"/>
      <c r="F276" s="176" t="s">
        <v>64</v>
      </c>
      <c r="G276" s="176" t="s">
        <v>146</v>
      </c>
      <c r="H276" s="176" t="s">
        <v>146</v>
      </c>
      <c r="I276" s="176" t="s">
        <v>146</v>
      </c>
      <c r="J276" s="576"/>
      <c r="K276" s="576"/>
    </row>
    <row r="278" spans="2:11" ht="16.5" customHeight="1">
      <c r="B278" s="93">
        <v>0</v>
      </c>
      <c r="C278" s="23" t="s">
        <v>1155</v>
      </c>
    </row>
    <row r="279" spans="2:11" ht="16.5" customHeight="1">
      <c r="B279" s="171" t="s">
        <v>808</v>
      </c>
      <c r="C279" s="268" t="s">
        <v>798</v>
      </c>
      <c r="D279" s="563"/>
      <c r="E279" s="269"/>
      <c r="F279" s="171" t="s">
        <v>153</v>
      </c>
      <c r="G279" s="171" t="s">
        <v>843</v>
      </c>
      <c r="H279" s="171" t="s">
        <v>844</v>
      </c>
      <c r="I279" s="171" t="s">
        <v>14</v>
      </c>
      <c r="J279" s="483" t="s">
        <v>783</v>
      </c>
      <c r="K279" s="485"/>
    </row>
    <row r="280" spans="2:11" ht="16.5" customHeight="1">
      <c r="B280" s="176" t="s">
        <v>98</v>
      </c>
      <c r="C280" s="277" t="s">
        <v>146</v>
      </c>
      <c r="D280" s="575"/>
      <c r="E280" s="278"/>
      <c r="F280" s="176" t="s">
        <v>64</v>
      </c>
      <c r="G280" s="176" t="s">
        <v>146</v>
      </c>
      <c r="H280" s="176" t="s">
        <v>146</v>
      </c>
      <c r="I280" s="176" t="s">
        <v>146</v>
      </c>
      <c r="J280" s="576"/>
      <c r="K280" s="576"/>
    </row>
    <row r="282" spans="2:11" ht="16.5" customHeight="1">
      <c r="B282" s="93">
        <v>0</v>
      </c>
      <c r="C282" s="23" t="s">
        <v>1156</v>
      </c>
    </row>
    <row r="283" spans="2:11" ht="16.5" customHeight="1">
      <c r="B283" s="171" t="s">
        <v>808</v>
      </c>
      <c r="C283" s="268" t="s">
        <v>798</v>
      </c>
      <c r="D283" s="563"/>
      <c r="E283" s="269"/>
      <c r="F283" s="171" t="s">
        <v>153</v>
      </c>
      <c r="G283" s="171" t="s">
        <v>843</v>
      </c>
      <c r="H283" s="171" t="s">
        <v>844</v>
      </c>
      <c r="I283" s="171" t="s">
        <v>14</v>
      </c>
      <c r="J283" s="483" t="s">
        <v>783</v>
      </c>
      <c r="K283" s="485"/>
    </row>
    <row r="284" spans="2:11" ht="16.5" customHeight="1">
      <c r="B284" s="176" t="s">
        <v>269</v>
      </c>
      <c r="C284" s="277" t="s">
        <v>146</v>
      </c>
      <c r="D284" s="575"/>
      <c r="E284" s="278"/>
      <c r="F284" s="176" t="s">
        <v>64</v>
      </c>
      <c r="G284" s="176" t="s">
        <v>146</v>
      </c>
      <c r="H284" s="176" t="s">
        <v>146</v>
      </c>
      <c r="I284" s="176" t="s">
        <v>146</v>
      </c>
      <c r="J284" s="576"/>
      <c r="K284" s="576"/>
    </row>
    <row r="286" spans="2:11" ht="16.5" customHeight="1">
      <c r="B286" s="4" t="s">
        <v>790</v>
      </c>
      <c r="C286" s="23"/>
    </row>
    <row r="287" spans="2:11" ht="26.1" customHeight="1">
      <c r="B287" s="487"/>
      <c r="C287" s="473"/>
      <c r="D287" s="473"/>
      <c r="E287" s="473"/>
      <c r="F287" s="473"/>
      <c r="G287" s="473"/>
      <c r="H287" s="473"/>
      <c r="I287" s="473"/>
      <c r="J287" s="473"/>
      <c r="K287" s="474"/>
    </row>
    <row r="288" spans="2:11" ht="9.9499999999999993" customHeight="1"/>
    <row r="289" spans="2:11" ht="9.9499999999999993" customHeight="1" thickBot="1"/>
    <row r="290" spans="2:11" ht="44.25" customHeight="1" thickBot="1">
      <c r="B290" s="462" t="s">
        <v>797</v>
      </c>
      <c r="C290" s="463"/>
      <c r="D290" s="463"/>
      <c r="E290" s="463"/>
      <c r="F290" s="463"/>
      <c r="G290" s="463"/>
      <c r="H290" s="463"/>
      <c r="I290" s="463"/>
      <c r="J290" s="463"/>
      <c r="K290" s="464"/>
    </row>
    <row r="291" spans="2:11" ht="9.9499999999999993" customHeight="1"/>
    <row r="292" spans="2:11" ht="16.5" customHeight="1">
      <c r="B292" s="5" t="s">
        <v>740</v>
      </c>
      <c r="C292" s="560"/>
      <c r="D292" s="561"/>
      <c r="E292" s="561"/>
      <c r="F292" s="562"/>
      <c r="G292" s="5"/>
      <c r="H292" s="452"/>
      <c r="I292" s="453"/>
      <c r="J292" s="453"/>
      <c r="K292" s="454"/>
    </row>
    <row r="293" spans="2:11" ht="9.9499999999999993" customHeight="1"/>
    <row r="294" spans="2:11" ht="16.5" customHeight="1">
      <c r="B294" s="5" t="s">
        <v>128</v>
      </c>
      <c r="C294" s="455" t="s">
        <v>122</v>
      </c>
      <c r="D294" s="455"/>
      <c r="E294" s="455" t="s">
        <v>121</v>
      </c>
      <c r="F294" s="455"/>
      <c r="G294" s="5" t="s">
        <v>123</v>
      </c>
      <c r="H294" s="5" t="s">
        <v>124</v>
      </c>
      <c r="I294" s="5" t="s">
        <v>125</v>
      </c>
      <c r="J294" s="5" t="s">
        <v>126</v>
      </c>
      <c r="K294" s="5" t="s">
        <v>127</v>
      </c>
    </row>
    <row r="295" spans="2:11" ht="16.5" customHeight="1">
      <c r="B295" s="18">
        <v>1</v>
      </c>
      <c r="C295" s="456"/>
      <c r="D295" s="456"/>
      <c r="E295" s="457"/>
      <c r="F295" s="458"/>
      <c r="G295" s="117"/>
      <c r="H295" s="117"/>
      <c r="I295" s="33"/>
      <c r="J295" s="34"/>
      <c r="K295" s="35"/>
    </row>
    <row r="296" spans="2:11" ht="9.9499999999999993" customHeight="1"/>
    <row r="297" spans="2:11" ht="16.5" customHeight="1">
      <c r="B297" s="483" t="s">
        <v>742</v>
      </c>
      <c r="C297" s="485"/>
      <c r="D297" s="483" t="s">
        <v>743</v>
      </c>
      <c r="E297" s="485"/>
      <c r="F297" s="170" t="s">
        <v>574</v>
      </c>
      <c r="G297" s="5" t="s">
        <v>744</v>
      </c>
      <c r="H297" s="5" t="s">
        <v>745</v>
      </c>
      <c r="I297" s="5" t="s">
        <v>812</v>
      </c>
      <c r="J297" s="5" t="s">
        <v>814</v>
      </c>
      <c r="K297" s="5" t="s">
        <v>746</v>
      </c>
    </row>
    <row r="298" spans="2:11" ht="16.5" customHeight="1">
      <c r="B298" s="246"/>
      <c r="C298" s="247"/>
      <c r="D298" s="246"/>
      <c r="E298" s="247"/>
      <c r="F298" s="169"/>
      <c r="G298" s="64"/>
      <c r="H298" s="92"/>
      <c r="I298" s="92"/>
      <c r="J298" s="17"/>
      <c r="K298" s="177">
        <v>0</v>
      </c>
    </row>
    <row r="299" spans="2:11" ht="16.5" customHeight="1">
      <c r="B299" s="246"/>
      <c r="C299" s="247"/>
      <c r="D299" s="246"/>
      <c r="E299" s="247"/>
      <c r="F299" s="169"/>
      <c r="G299" s="64"/>
      <c r="H299" s="92"/>
      <c r="I299" s="92"/>
      <c r="J299" s="17"/>
      <c r="K299" s="177">
        <v>0</v>
      </c>
    </row>
    <row r="300" spans="2:11" ht="9.9499999999999993" customHeight="1"/>
    <row r="301" spans="2:11" ht="16.5" customHeight="1">
      <c r="B301" s="480" t="s">
        <v>155</v>
      </c>
      <c r="C301" s="480"/>
      <c r="D301" s="480"/>
      <c r="E301" s="480"/>
      <c r="F301" s="480"/>
      <c r="G301" s="480"/>
      <c r="H301" s="480"/>
      <c r="I301" s="480"/>
      <c r="J301" s="480"/>
      <c r="K301" s="41" t="s">
        <v>156</v>
      </c>
    </row>
    <row r="302" spans="2:11" ht="13.5" customHeight="1">
      <c r="B302" s="568" t="s">
        <v>1157</v>
      </c>
      <c r="C302" s="569"/>
      <c r="D302" s="569"/>
      <c r="E302" s="569"/>
      <c r="F302" s="569"/>
      <c r="G302" s="569"/>
      <c r="H302" s="569"/>
      <c r="I302" s="569"/>
      <c r="J302" s="569"/>
      <c r="K302" s="118" t="s">
        <v>375</v>
      </c>
    </row>
    <row r="303" spans="2:11" ht="13.5" customHeight="1">
      <c r="B303" s="572" t="s">
        <v>1158</v>
      </c>
      <c r="C303" s="572"/>
      <c r="D303" s="572"/>
      <c r="E303" s="572"/>
      <c r="F303" s="572"/>
      <c r="G303" s="572"/>
      <c r="H303" s="572"/>
      <c r="I303" s="572"/>
      <c r="J303" s="572"/>
      <c r="K303" s="120" t="s">
        <v>64</v>
      </c>
    </row>
    <row r="304" spans="2:11" ht="9.9499999999999993" customHeight="1"/>
    <row r="305" spans="2:11" ht="16.5" customHeight="1">
      <c r="B305" s="93">
        <v>0</v>
      </c>
      <c r="C305" s="23" t="s">
        <v>1159</v>
      </c>
    </row>
    <row r="306" spans="2:11" ht="16.5" customHeight="1">
      <c r="B306" s="171" t="s">
        <v>808</v>
      </c>
      <c r="C306" s="268" t="s">
        <v>798</v>
      </c>
      <c r="D306" s="563"/>
      <c r="E306" s="269"/>
      <c r="F306" s="171" t="s">
        <v>153</v>
      </c>
      <c r="G306" s="171" t="s">
        <v>845</v>
      </c>
      <c r="H306" s="171" t="s">
        <v>846</v>
      </c>
      <c r="I306" s="171" t="s">
        <v>14</v>
      </c>
      <c r="J306" s="483" t="s">
        <v>783</v>
      </c>
      <c r="K306" s="485"/>
    </row>
    <row r="307" spans="2:11" ht="16.5" customHeight="1">
      <c r="B307" s="176" t="s">
        <v>95</v>
      </c>
      <c r="C307" s="277" t="s">
        <v>905</v>
      </c>
      <c r="D307" s="575"/>
      <c r="E307" s="278"/>
      <c r="F307" s="176" t="s">
        <v>64</v>
      </c>
      <c r="G307" s="176" t="s">
        <v>146</v>
      </c>
      <c r="H307" s="176" t="s">
        <v>146</v>
      </c>
      <c r="I307" s="176" t="s">
        <v>146</v>
      </c>
      <c r="J307" s="576"/>
      <c r="K307" s="576"/>
    </row>
    <row r="308" spans="2:11" ht="16.5" customHeight="1">
      <c r="B308" s="176" t="s">
        <v>95</v>
      </c>
      <c r="C308" s="277" t="s">
        <v>102</v>
      </c>
      <c r="D308" s="575"/>
      <c r="E308" s="278"/>
      <c r="F308" s="176" t="s">
        <v>64</v>
      </c>
      <c r="G308" s="176" t="s">
        <v>146</v>
      </c>
      <c r="H308" s="176" t="s">
        <v>146</v>
      </c>
      <c r="I308" s="176" t="s">
        <v>146</v>
      </c>
      <c r="J308" s="576"/>
      <c r="K308" s="576"/>
    </row>
    <row r="309" spans="2:11" ht="16.5" customHeight="1">
      <c r="B309" s="176" t="s">
        <v>95</v>
      </c>
      <c r="C309" s="277" t="s">
        <v>906</v>
      </c>
      <c r="D309" s="575"/>
      <c r="E309" s="278"/>
      <c r="F309" s="176" t="s">
        <v>64</v>
      </c>
      <c r="G309" s="176" t="s">
        <v>146</v>
      </c>
      <c r="H309" s="176" t="s">
        <v>146</v>
      </c>
      <c r="I309" s="176" t="s">
        <v>146</v>
      </c>
      <c r="J309" s="576"/>
      <c r="K309" s="576"/>
    </row>
    <row r="311" spans="2:11" ht="16.5" customHeight="1">
      <c r="B311" s="93">
        <v>0</v>
      </c>
      <c r="C311" s="23" t="s">
        <v>1160</v>
      </c>
    </row>
    <row r="312" spans="2:11" ht="16.5" customHeight="1">
      <c r="B312" s="171" t="s">
        <v>808</v>
      </c>
      <c r="C312" s="268" t="s">
        <v>798</v>
      </c>
      <c r="D312" s="563"/>
      <c r="E312" s="269"/>
      <c r="F312" s="171" t="s">
        <v>153</v>
      </c>
      <c r="G312" s="171" t="s">
        <v>845</v>
      </c>
      <c r="H312" s="171" t="s">
        <v>846</v>
      </c>
      <c r="I312" s="171" t="s">
        <v>14</v>
      </c>
      <c r="J312" s="483" t="s">
        <v>783</v>
      </c>
      <c r="K312" s="485"/>
    </row>
    <row r="313" spans="2:11" ht="16.5" customHeight="1">
      <c r="B313" s="176" t="s">
        <v>269</v>
      </c>
      <c r="C313" s="277" t="s">
        <v>146</v>
      </c>
      <c r="D313" s="575"/>
      <c r="E313" s="278"/>
      <c r="F313" s="176" t="s">
        <v>64</v>
      </c>
      <c r="G313" s="176" t="s">
        <v>146</v>
      </c>
      <c r="H313" s="176" t="s">
        <v>146</v>
      </c>
      <c r="I313" s="176" t="s">
        <v>146</v>
      </c>
      <c r="J313" s="576"/>
      <c r="K313" s="576"/>
    </row>
    <row r="315" spans="2:11" ht="16.5" customHeight="1">
      <c r="B315" s="4" t="s">
        <v>790</v>
      </c>
      <c r="C315" s="4"/>
      <c r="D315" s="29"/>
      <c r="E315" s="29"/>
      <c r="F315" s="29"/>
      <c r="G315" s="29"/>
      <c r="H315" s="29"/>
      <c r="I315" s="29"/>
      <c r="J315" s="29"/>
      <c r="K315" s="29"/>
    </row>
    <row r="316" spans="2:11" ht="26.1" customHeight="1">
      <c r="B316" s="488"/>
      <c r="C316" s="489"/>
      <c r="D316" s="489"/>
      <c r="E316" s="489"/>
      <c r="F316" s="489"/>
      <c r="G316" s="489"/>
      <c r="H316" s="489"/>
      <c r="I316" s="489"/>
      <c r="J316" s="489"/>
      <c r="K316" s="490"/>
    </row>
    <row r="317" spans="2:11" ht="9.9499999999999993" customHeight="1"/>
    <row r="318" spans="2:11" ht="9.9499999999999993" customHeight="1" thickBot="1"/>
    <row r="319" spans="2:11" ht="44.25" customHeight="1" thickBot="1">
      <c r="B319" s="462" t="s">
        <v>1109</v>
      </c>
      <c r="C319" s="463"/>
      <c r="D319" s="463"/>
      <c r="E319" s="463"/>
      <c r="F319" s="463"/>
      <c r="G319" s="463"/>
      <c r="H319" s="463"/>
      <c r="I319" s="463"/>
      <c r="J319" s="463"/>
      <c r="K319" s="464"/>
    </row>
    <row r="320" spans="2:11" ht="9.9499999999999993" customHeight="1"/>
    <row r="321" spans="2:11" ht="16.5" customHeight="1">
      <c r="B321" s="5" t="s">
        <v>740</v>
      </c>
      <c r="C321" s="560"/>
      <c r="D321" s="561"/>
      <c r="E321" s="561"/>
      <c r="F321" s="562"/>
      <c r="G321" s="5"/>
      <c r="H321" s="452"/>
      <c r="I321" s="453"/>
      <c r="J321" s="453"/>
      <c r="K321" s="454"/>
    </row>
    <row r="322" spans="2:11" ht="9.9499999999999993" customHeight="1"/>
    <row r="323" spans="2:11" ht="16.5" customHeight="1">
      <c r="B323" s="5" t="s">
        <v>128</v>
      </c>
      <c r="C323" s="455" t="s">
        <v>122</v>
      </c>
      <c r="D323" s="455"/>
      <c r="E323" s="455" t="s">
        <v>121</v>
      </c>
      <c r="F323" s="455"/>
      <c r="G323" s="5" t="s">
        <v>123</v>
      </c>
      <c r="H323" s="5" t="s">
        <v>124</v>
      </c>
      <c r="I323" s="5" t="s">
        <v>125</v>
      </c>
      <c r="J323" s="5" t="s">
        <v>126</v>
      </c>
      <c r="K323" s="5" t="s">
        <v>127</v>
      </c>
    </row>
    <row r="324" spans="2:11" ht="16.5" customHeight="1">
      <c r="B324" s="18">
        <v>1</v>
      </c>
      <c r="C324" s="456"/>
      <c r="D324" s="456"/>
      <c r="E324" s="457"/>
      <c r="F324" s="458"/>
      <c r="G324" s="117"/>
      <c r="H324" s="117"/>
      <c r="I324" s="33"/>
      <c r="J324" s="34"/>
      <c r="K324" s="35"/>
    </row>
    <row r="325" spans="2:11" ht="9.9499999999999993" customHeight="1"/>
    <row r="326" spans="2:11" ht="16.5" customHeight="1">
      <c r="B326" s="483" t="s">
        <v>742</v>
      </c>
      <c r="C326" s="485"/>
      <c r="D326" s="483" t="s">
        <v>743</v>
      </c>
      <c r="E326" s="485"/>
      <c r="F326" s="170" t="s">
        <v>574</v>
      </c>
      <c r="G326" s="5" t="s">
        <v>744</v>
      </c>
      <c r="H326" s="5" t="s">
        <v>745</v>
      </c>
      <c r="I326" s="5" t="s">
        <v>812</v>
      </c>
      <c r="J326" s="5" t="s">
        <v>814</v>
      </c>
      <c r="K326" s="5" t="s">
        <v>746</v>
      </c>
    </row>
    <row r="327" spans="2:11" ht="16.5" customHeight="1">
      <c r="B327" s="246"/>
      <c r="C327" s="247"/>
      <c r="D327" s="246"/>
      <c r="E327" s="247"/>
      <c r="F327" s="169"/>
      <c r="G327" s="64"/>
      <c r="H327" s="92"/>
      <c r="I327" s="92"/>
      <c r="J327" s="17"/>
      <c r="K327" s="177">
        <v>0</v>
      </c>
    </row>
    <row r="328" spans="2:11" ht="16.5" customHeight="1">
      <c r="B328" s="246"/>
      <c r="C328" s="247"/>
      <c r="D328" s="246"/>
      <c r="E328" s="247"/>
      <c r="F328" s="169"/>
      <c r="G328" s="64"/>
      <c r="H328" s="92"/>
      <c r="I328" s="92"/>
      <c r="J328" s="17"/>
      <c r="K328" s="177">
        <v>0</v>
      </c>
    </row>
    <row r="329" spans="2:11" ht="9.9499999999999993" customHeight="1"/>
    <row r="330" spans="2:11" ht="16.5" customHeight="1">
      <c r="B330" s="480" t="s">
        <v>155</v>
      </c>
      <c r="C330" s="480"/>
      <c r="D330" s="480"/>
      <c r="E330" s="480"/>
      <c r="F330" s="480"/>
      <c r="G330" s="480"/>
      <c r="H330" s="480"/>
      <c r="I330" s="480"/>
      <c r="J330" s="480"/>
      <c r="K330" s="41" t="s">
        <v>156</v>
      </c>
    </row>
    <row r="331" spans="2:11" ht="13.5" customHeight="1">
      <c r="B331" s="568" t="s">
        <v>1161</v>
      </c>
      <c r="C331" s="569"/>
      <c r="D331" s="569"/>
      <c r="E331" s="569"/>
      <c r="F331" s="569"/>
      <c r="G331" s="569"/>
      <c r="H331" s="569"/>
      <c r="I331" s="569"/>
      <c r="J331" s="569"/>
      <c r="K331" s="118" t="s">
        <v>160</v>
      </c>
    </row>
    <row r="332" spans="2:11" ht="13.5" customHeight="1">
      <c r="B332" s="570" t="s">
        <v>1163</v>
      </c>
      <c r="C332" s="570"/>
      <c r="D332" s="570"/>
      <c r="E332" s="570"/>
      <c r="F332" s="570"/>
      <c r="G332" s="570"/>
      <c r="H332" s="570"/>
      <c r="I332" s="570"/>
      <c r="J332" s="570"/>
      <c r="K332" s="119" t="s">
        <v>65</v>
      </c>
    </row>
    <row r="333" spans="2:11" ht="13.5" customHeight="1">
      <c r="B333" s="570" t="s">
        <v>1164</v>
      </c>
      <c r="C333" s="570"/>
      <c r="D333" s="570"/>
      <c r="E333" s="570"/>
      <c r="F333" s="570"/>
      <c r="G333" s="570"/>
      <c r="H333" s="570"/>
      <c r="I333" s="570"/>
      <c r="J333" s="570"/>
      <c r="K333" s="119" t="s">
        <v>65</v>
      </c>
    </row>
    <row r="334" spans="2:11" ht="13.5" customHeight="1">
      <c r="B334" s="570" t="s">
        <v>1162</v>
      </c>
      <c r="C334" s="570"/>
      <c r="D334" s="570"/>
      <c r="E334" s="570"/>
      <c r="F334" s="570"/>
      <c r="G334" s="570"/>
      <c r="H334" s="570"/>
      <c r="I334" s="570"/>
      <c r="J334" s="570"/>
      <c r="K334" s="119" t="s">
        <v>65</v>
      </c>
    </row>
    <row r="335" spans="2:11" ht="13.5" customHeight="1">
      <c r="B335" s="570" t="s">
        <v>1165</v>
      </c>
      <c r="C335" s="570"/>
      <c r="D335" s="570"/>
      <c r="E335" s="570"/>
      <c r="F335" s="570"/>
      <c r="G335" s="570"/>
      <c r="H335" s="570"/>
      <c r="I335" s="570"/>
      <c r="J335" s="570"/>
      <c r="K335" s="119" t="s">
        <v>65</v>
      </c>
    </row>
    <row r="336" spans="2:11" ht="13.5" customHeight="1">
      <c r="B336" s="572" t="s">
        <v>1165</v>
      </c>
      <c r="C336" s="572"/>
      <c r="D336" s="572"/>
      <c r="E336" s="572"/>
      <c r="F336" s="572"/>
      <c r="G336" s="572"/>
      <c r="H336" s="572"/>
      <c r="I336" s="572"/>
      <c r="J336" s="572"/>
      <c r="K336" s="120" t="s">
        <v>65</v>
      </c>
    </row>
    <row r="337" spans="2:11" ht="9.9499999999999993" customHeight="1"/>
    <row r="338" spans="2:11" ht="16.5" customHeight="1">
      <c r="B338" s="93">
        <v>0</v>
      </c>
      <c r="C338" s="23" t="s">
        <v>1154</v>
      </c>
      <c r="F338" s="96">
        <v>0</v>
      </c>
      <c r="G338" s="23" t="s">
        <v>1167</v>
      </c>
      <c r="H338" s="96">
        <v>0</v>
      </c>
      <c r="I338" s="23" t="s">
        <v>1166</v>
      </c>
    </row>
    <row r="339" spans="2:11" ht="16.5" customHeight="1">
      <c r="B339" s="171" t="s">
        <v>798</v>
      </c>
      <c r="C339" s="577" t="s">
        <v>795</v>
      </c>
      <c r="D339" s="577"/>
      <c r="E339" s="577"/>
      <c r="F339" s="171" t="s">
        <v>830</v>
      </c>
      <c r="G339" s="171" t="s">
        <v>153</v>
      </c>
      <c r="H339" s="171" t="s">
        <v>782</v>
      </c>
      <c r="I339" s="171" t="s">
        <v>14</v>
      </c>
      <c r="J339" s="483" t="s">
        <v>822</v>
      </c>
      <c r="K339" s="485"/>
    </row>
    <row r="340" spans="2:11" ht="16.5" customHeight="1">
      <c r="B340" s="176" t="s">
        <v>95</v>
      </c>
      <c r="C340" s="576" t="s">
        <v>146</v>
      </c>
      <c r="D340" s="576"/>
      <c r="E340" s="576"/>
      <c r="F340" s="176" t="s">
        <v>146</v>
      </c>
      <c r="G340" s="176" t="s">
        <v>65</v>
      </c>
      <c r="H340" s="176" t="s">
        <v>146</v>
      </c>
      <c r="I340" s="176" t="s">
        <v>146</v>
      </c>
      <c r="J340" s="576"/>
      <c r="K340" s="576"/>
    </row>
    <row r="342" spans="2:11" ht="16.5" customHeight="1">
      <c r="B342" s="93">
        <v>0</v>
      </c>
      <c r="C342" s="23" t="s">
        <v>1155</v>
      </c>
      <c r="F342" s="96">
        <v>0</v>
      </c>
      <c r="G342" s="23" t="s">
        <v>1167</v>
      </c>
      <c r="H342" s="96">
        <v>0</v>
      </c>
      <c r="I342" s="23" t="s">
        <v>1166</v>
      </c>
    </row>
    <row r="343" spans="2:11" ht="16.5" customHeight="1">
      <c r="B343" s="171" t="s">
        <v>798</v>
      </c>
      <c r="C343" s="577" t="s">
        <v>795</v>
      </c>
      <c r="D343" s="577"/>
      <c r="E343" s="577"/>
      <c r="F343" s="171" t="s">
        <v>830</v>
      </c>
      <c r="G343" s="171" t="s">
        <v>153</v>
      </c>
      <c r="H343" s="171" t="s">
        <v>782</v>
      </c>
      <c r="I343" s="171" t="s">
        <v>14</v>
      </c>
      <c r="J343" s="483" t="s">
        <v>822</v>
      </c>
      <c r="K343" s="485"/>
    </row>
    <row r="344" spans="2:11" ht="16.5" customHeight="1">
      <c r="B344" s="176" t="s">
        <v>98</v>
      </c>
      <c r="C344" s="576" t="s">
        <v>146</v>
      </c>
      <c r="D344" s="576"/>
      <c r="E344" s="576"/>
      <c r="F344" s="176" t="s">
        <v>146</v>
      </c>
      <c r="G344" s="176" t="s">
        <v>65</v>
      </c>
      <c r="H344" s="176" t="s">
        <v>146</v>
      </c>
      <c r="I344" s="176" t="s">
        <v>146</v>
      </c>
      <c r="J344" s="576"/>
      <c r="K344" s="576"/>
    </row>
    <row r="346" spans="2:11" ht="16.5" customHeight="1">
      <c r="B346" s="93">
        <v>0</v>
      </c>
      <c r="C346" s="23" t="s">
        <v>1156</v>
      </c>
      <c r="F346" s="96">
        <v>0</v>
      </c>
      <c r="G346" s="23" t="s">
        <v>1167</v>
      </c>
      <c r="H346" s="96">
        <v>0</v>
      </c>
      <c r="I346" s="23" t="s">
        <v>1166</v>
      </c>
    </row>
    <row r="347" spans="2:11" ht="16.5" customHeight="1">
      <c r="B347" s="171" t="s">
        <v>798</v>
      </c>
      <c r="C347" s="577" t="s">
        <v>795</v>
      </c>
      <c r="D347" s="577"/>
      <c r="E347" s="577"/>
      <c r="F347" s="171" t="s">
        <v>830</v>
      </c>
      <c r="G347" s="171" t="s">
        <v>153</v>
      </c>
      <c r="H347" s="171" t="s">
        <v>782</v>
      </c>
      <c r="I347" s="171" t="s">
        <v>14</v>
      </c>
      <c r="J347" s="483" t="s">
        <v>822</v>
      </c>
      <c r="K347" s="485"/>
    </row>
    <row r="348" spans="2:11" ht="16.5" customHeight="1">
      <c r="B348" s="176" t="s">
        <v>269</v>
      </c>
      <c r="C348" s="277" t="s">
        <v>146</v>
      </c>
      <c r="D348" s="575"/>
      <c r="E348" s="278"/>
      <c r="F348" s="176" t="s">
        <v>811</v>
      </c>
      <c r="G348" s="176" t="s">
        <v>65</v>
      </c>
      <c r="H348" s="176" t="s">
        <v>146</v>
      </c>
      <c r="I348" s="176" t="s">
        <v>146</v>
      </c>
      <c r="J348" s="576"/>
      <c r="K348" s="576"/>
    </row>
    <row r="350" spans="2:11" ht="16.5" customHeight="1">
      <c r="B350" s="4" t="s">
        <v>790</v>
      </c>
      <c r="C350" s="4"/>
      <c r="D350" s="29"/>
      <c r="E350" s="29"/>
      <c r="F350" s="29"/>
      <c r="G350" s="29"/>
      <c r="H350" s="29"/>
      <c r="I350" s="29"/>
      <c r="J350" s="29"/>
      <c r="K350" s="29"/>
    </row>
    <row r="351" spans="2:11" ht="26.1" customHeight="1">
      <c r="B351" s="488"/>
      <c r="C351" s="489"/>
      <c r="D351" s="489"/>
      <c r="E351" s="489"/>
      <c r="F351" s="489"/>
      <c r="G351" s="489"/>
      <c r="H351" s="489"/>
      <c r="I351" s="489"/>
      <c r="J351" s="489"/>
      <c r="K351" s="490"/>
    </row>
    <row r="352" spans="2:11" ht="9.9499999999999993" customHeight="1"/>
    <row r="353" spans="2:11" ht="14.25" thickBot="1"/>
    <row r="354" spans="2:11" ht="44.25" customHeight="1" thickBot="1">
      <c r="B354" s="462" t="s">
        <v>1110</v>
      </c>
      <c r="C354" s="463"/>
      <c r="D354" s="463"/>
      <c r="E354" s="463"/>
      <c r="F354" s="463"/>
      <c r="G354" s="463"/>
      <c r="H354" s="463"/>
      <c r="I354" s="463"/>
      <c r="J354" s="463"/>
      <c r="K354" s="464"/>
    </row>
    <row r="355" spans="2:11" ht="9.9499999999999993" customHeight="1"/>
    <row r="356" spans="2:11" ht="16.5" customHeight="1">
      <c r="B356" s="5" t="s">
        <v>740</v>
      </c>
      <c r="C356" s="560"/>
      <c r="D356" s="561"/>
      <c r="E356" s="561"/>
      <c r="F356" s="562"/>
      <c r="G356" s="5"/>
      <c r="H356" s="452"/>
      <c r="I356" s="453"/>
      <c r="J356" s="453"/>
      <c r="K356" s="454"/>
    </row>
    <row r="358" spans="2:11" ht="16.5" customHeight="1">
      <c r="B358" s="5" t="s">
        <v>128</v>
      </c>
      <c r="C358" s="455" t="s">
        <v>122</v>
      </c>
      <c r="D358" s="455"/>
      <c r="E358" s="455" t="s">
        <v>121</v>
      </c>
      <c r="F358" s="455"/>
      <c r="G358" s="5" t="s">
        <v>123</v>
      </c>
      <c r="H358" s="5" t="s">
        <v>124</v>
      </c>
      <c r="I358" s="5" t="s">
        <v>125</v>
      </c>
      <c r="J358" s="5" t="s">
        <v>126</v>
      </c>
      <c r="K358" s="5" t="s">
        <v>127</v>
      </c>
    </row>
    <row r="359" spans="2:11" ht="16.5" customHeight="1">
      <c r="B359" s="18">
        <v>1</v>
      </c>
      <c r="C359" s="456"/>
      <c r="D359" s="456"/>
      <c r="E359" s="457"/>
      <c r="F359" s="458"/>
      <c r="G359" s="117"/>
      <c r="H359" s="117"/>
      <c r="I359" s="33"/>
      <c r="J359" s="34"/>
      <c r="K359" s="35"/>
    </row>
    <row r="360" spans="2:11" ht="9.9499999999999993" customHeight="1"/>
    <row r="361" spans="2:11" ht="16.5" customHeight="1">
      <c r="B361" s="483" t="s">
        <v>742</v>
      </c>
      <c r="C361" s="485"/>
      <c r="D361" s="483" t="s">
        <v>743</v>
      </c>
      <c r="E361" s="485"/>
      <c r="F361" s="170" t="s">
        <v>574</v>
      </c>
      <c r="G361" s="5" t="s">
        <v>744</v>
      </c>
      <c r="H361" s="5" t="s">
        <v>745</v>
      </c>
      <c r="I361" s="5" t="s">
        <v>812</v>
      </c>
      <c r="J361" s="5" t="s">
        <v>814</v>
      </c>
      <c r="K361" s="5" t="s">
        <v>746</v>
      </c>
    </row>
    <row r="362" spans="2:11" ht="16.5" customHeight="1">
      <c r="B362" s="246"/>
      <c r="C362" s="247"/>
      <c r="D362" s="246"/>
      <c r="E362" s="247"/>
      <c r="F362" s="169"/>
      <c r="G362" s="64"/>
      <c r="H362" s="92"/>
      <c r="I362" s="92"/>
      <c r="J362" s="17"/>
      <c r="K362" s="177">
        <v>0</v>
      </c>
    </row>
    <row r="363" spans="2:11" ht="16.5" customHeight="1">
      <c r="B363" s="246"/>
      <c r="C363" s="247"/>
      <c r="D363" s="246"/>
      <c r="E363" s="247"/>
      <c r="F363" s="169"/>
      <c r="G363" s="64"/>
      <c r="H363" s="92"/>
      <c r="I363" s="92"/>
      <c r="J363" s="17"/>
      <c r="K363" s="177">
        <v>0</v>
      </c>
    </row>
    <row r="364" spans="2:11" ht="9.9499999999999993" customHeight="1"/>
    <row r="365" spans="2:11" ht="16.5" customHeight="1">
      <c r="B365" s="480" t="s">
        <v>155</v>
      </c>
      <c r="C365" s="480"/>
      <c r="D365" s="480"/>
      <c r="E365" s="480"/>
      <c r="F365" s="480"/>
      <c r="G365" s="480"/>
      <c r="H365" s="480"/>
      <c r="I365" s="480"/>
      <c r="J365" s="480"/>
      <c r="K365" s="41" t="s">
        <v>156</v>
      </c>
    </row>
    <row r="366" spans="2:11" ht="13.5" customHeight="1">
      <c r="B366" s="568" t="s">
        <v>1169</v>
      </c>
      <c r="C366" s="569"/>
      <c r="D366" s="569"/>
      <c r="E366" s="569"/>
      <c r="F366" s="569"/>
      <c r="G366" s="569"/>
      <c r="H366" s="569"/>
      <c r="I366" s="569"/>
      <c r="J366" s="569"/>
      <c r="K366" s="118" t="s">
        <v>104</v>
      </c>
    </row>
    <row r="367" spans="2:11" ht="13.5" customHeight="1">
      <c r="B367" s="570" t="s">
        <v>1170</v>
      </c>
      <c r="C367" s="571"/>
      <c r="D367" s="571"/>
      <c r="E367" s="571"/>
      <c r="F367" s="571"/>
      <c r="G367" s="571"/>
      <c r="H367" s="571"/>
      <c r="I367" s="571"/>
      <c r="J367" s="571"/>
      <c r="K367" s="119" t="s">
        <v>104</v>
      </c>
    </row>
    <row r="368" spans="2:11" ht="13.5" customHeight="1">
      <c r="B368" s="570" t="s">
        <v>1168</v>
      </c>
      <c r="C368" s="571"/>
      <c r="D368" s="571"/>
      <c r="E368" s="571"/>
      <c r="F368" s="571"/>
      <c r="G368" s="571"/>
      <c r="H368" s="571"/>
      <c r="I368" s="571"/>
      <c r="J368" s="571"/>
      <c r="K368" s="119" t="s">
        <v>104</v>
      </c>
    </row>
    <row r="369" spans="2:11" ht="13.5" customHeight="1">
      <c r="B369" s="570" t="s">
        <v>1171</v>
      </c>
      <c r="C369" s="571"/>
      <c r="D369" s="571"/>
      <c r="E369" s="571"/>
      <c r="F369" s="571"/>
      <c r="G369" s="571"/>
      <c r="H369" s="571"/>
      <c r="I369" s="571"/>
      <c r="J369" s="571"/>
      <c r="K369" s="119" t="s">
        <v>104</v>
      </c>
    </row>
    <row r="370" spans="2:11" ht="13.5" customHeight="1">
      <c r="B370" s="570" t="s">
        <v>1172</v>
      </c>
      <c r="C370" s="571"/>
      <c r="D370" s="571"/>
      <c r="E370" s="571"/>
      <c r="F370" s="571"/>
      <c r="G370" s="571"/>
      <c r="H370" s="571"/>
      <c r="I370" s="571"/>
      <c r="J370" s="571"/>
      <c r="K370" s="119" t="s">
        <v>104</v>
      </c>
    </row>
    <row r="371" spans="2:11" ht="13.5" customHeight="1">
      <c r="B371" s="572" t="s">
        <v>1168</v>
      </c>
      <c r="C371" s="573"/>
      <c r="D371" s="573"/>
      <c r="E371" s="573"/>
      <c r="F371" s="573"/>
      <c r="G371" s="573"/>
      <c r="H371" s="573"/>
      <c r="I371" s="573"/>
      <c r="J371" s="573"/>
      <c r="K371" s="120" t="s">
        <v>104</v>
      </c>
    </row>
    <row r="372" spans="2:11" ht="9.9499999999999993" customHeight="1"/>
    <row r="373" spans="2:11" ht="16.5" customHeight="1">
      <c r="B373" s="93">
        <v>0</v>
      </c>
      <c r="C373" s="23" t="s">
        <v>1173</v>
      </c>
    </row>
    <row r="374" spans="2:11" ht="16.5" customHeight="1">
      <c r="B374" s="5" t="s">
        <v>821</v>
      </c>
      <c r="C374" s="455" t="s">
        <v>803</v>
      </c>
      <c r="D374" s="455"/>
      <c r="E374" s="455"/>
      <c r="F374" s="5" t="s">
        <v>804</v>
      </c>
      <c r="G374" s="5" t="s">
        <v>153</v>
      </c>
      <c r="H374" s="5" t="s">
        <v>782</v>
      </c>
      <c r="I374" s="5" t="s">
        <v>14</v>
      </c>
      <c r="J374" s="483" t="s">
        <v>822</v>
      </c>
      <c r="K374" s="485"/>
    </row>
    <row r="375" spans="2:11" ht="16.5" customHeight="1">
      <c r="B375" s="178" t="s">
        <v>95</v>
      </c>
      <c r="C375" s="582" t="s">
        <v>253</v>
      </c>
      <c r="D375" s="582"/>
      <c r="E375" s="582"/>
      <c r="F375" s="178">
        <v>25</v>
      </c>
      <c r="G375" s="178" t="s">
        <v>104</v>
      </c>
      <c r="H375" s="178" t="s">
        <v>146</v>
      </c>
      <c r="I375" s="176" t="s">
        <v>146</v>
      </c>
      <c r="J375" s="578"/>
      <c r="K375" s="578"/>
    </row>
    <row r="376" spans="2:11" ht="16.5" customHeight="1">
      <c r="B376" s="178" t="s">
        <v>95</v>
      </c>
      <c r="C376" s="582" t="s">
        <v>252</v>
      </c>
      <c r="D376" s="582"/>
      <c r="E376" s="582"/>
      <c r="F376" s="178">
        <v>10</v>
      </c>
      <c r="G376" s="178" t="s">
        <v>104</v>
      </c>
      <c r="H376" s="178" t="s">
        <v>146</v>
      </c>
      <c r="I376" s="176" t="s">
        <v>146</v>
      </c>
      <c r="J376" s="578"/>
      <c r="K376" s="578"/>
    </row>
    <row r="377" spans="2:11" ht="16.5" customHeight="1">
      <c r="B377" s="178" t="s">
        <v>95</v>
      </c>
      <c r="C377" s="582" t="s">
        <v>254</v>
      </c>
      <c r="D377" s="582"/>
      <c r="E377" s="582"/>
      <c r="F377" s="178">
        <v>0.5</v>
      </c>
      <c r="G377" s="178" t="s">
        <v>104</v>
      </c>
      <c r="H377" s="178" t="s">
        <v>146</v>
      </c>
      <c r="I377" s="176" t="s">
        <v>146</v>
      </c>
      <c r="J377" s="578"/>
      <c r="K377" s="578"/>
    </row>
    <row r="378" spans="2:11" ht="9.9499999999999993" customHeight="1"/>
    <row r="379" spans="2:11" ht="16.5" customHeight="1">
      <c r="B379" s="93">
        <v>0</v>
      </c>
      <c r="C379" s="23" t="s">
        <v>1174</v>
      </c>
    </row>
    <row r="380" spans="2:11" ht="16.5" customHeight="1">
      <c r="B380" s="5" t="s">
        <v>821</v>
      </c>
      <c r="C380" s="455" t="s">
        <v>803</v>
      </c>
      <c r="D380" s="455"/>
      <c r="E380" s="455"/>
      <c r="F380" s="5" t="s">
        <v>804</v>
      </c>
      <c r="G380" s="5" t="s">
        <v>153</v>
      </c>
      <c r="H380" s="5" t="s">
        <v>782</v>
      </c>
      <c r="I380" s="5" t="s">
        <v>14</v>
      </c>
      <c r="J380" s="483" t="s">
        <v>822</v>
      </c>
      <c r="K380" s="485"/>
    </row>
    <row r="381" spans="2:11" ht="16.5" customHeight="1">
      <c r="B381" s="178" t="s">
        <v>95</v>
      </c>
      <c r="C381" s="582" t="s">
        <v>253</v>
      </c>
      <c r="D381" s="582"/>
      <c r="E381" s="582"/>
      <c r="F381" s="178">
        <v>30</v>
      </c>
      <c r="G381" s="178" t="s">
        <v>104</v>
      </c>
      <c r="H381" s="178" t="s">
        <v>146</v>
      </c>
      <c r="I381" s="176" t="s">
        <v>146</v>
      </c>
      <c r="J381" s="578"/>
      <c r="K381" s="578"/>
    </row>
    <row r="382" spans="2:11" ht="16.5" customHeight="1">
      <c r="B382" s="178" t="s">
        <v>95</v>
      </c>
      <c r="C382" s="582" t="s">
        <v>252</v>
      </c>
      <c r="D382" s="582"/>
      <c r="E382" s="582"/>
      <c r="F382" s="178">
        <v>12</v>
      </c>
      <c r="G382" s="178" t="s">
        <v>104</v>
      </c>
      <c r="H382" s="178" t="s">
        <v>146</v>
      </c>
      <c r="I382" s="176" t="s">
        <v>146</v>
      </c>
      <c r="J382" s="578"/>
      <c r="K382" s="578"/>
    </row>
    <row r="383" spans="2:11" ht="16.5" customHeight="1">
      <c r="B383" s="178" t="s">
        <v>95</v>
      </c>
      <c r="C383" s="582" t="s">
        <v>254</v>
      </c>
      <c r="D383" s="582"/>
      <c r="E383" s="582"/>
      <c r="F383" s="178">
        <v>0.5</v>
      </c>
      <c r="G383" s="178" t="s">
        <v>104</v>
      </c>
      <c r="H383" s="178" t="s">
        <v>146</v>
      </c>
      <c r="I383" s="176" t="s">
        <v>146</v>
      </c>
      <c r="J383" s="578"/>
      <c r="K383" s="578"/>
    </row>
    <row r="384" spans="2:11" ht="9.9499999999999993" customHeight="1"/>
    <row r="385" spans="2:11" ht="16.5" customHeight="1">
      <c r="B385" s="4" t="s">
        <v>790</v>
      </c>
      <c r="C385" s="4"/>
      <c r="D385" s="29"/>
      <c r="E385" s="29"/>
      <c r="F385" s="29"/>
      <c r="G385" s="29"/>
      <c r="H385" s="29"/>
      <c r="I385" s="29"/>
      <c r="J385" s="29"/>
      <c r="K385" s="29"/>
    </row>
    <row r="386" spans="2:11" ht="26.1" customHeight="1">
      <c r="B386" s="491" t="s">
        <v>251</v>
      </c>
      <c r="C386" s="492"/>
      <c r="D386" s="492"/>
      <c r="E386" s="492"/>
      <c r="F386" s="492"/>
      <c r="G386" s="492"/>
      <c r="H386" s="492"/>
      <c r="I386" s="492"/>
      <c r="J386" s="492"/>
      <c r="K386" s="493"/>
    </row>
    <row r="387" spans="2:11" ht="9.9499999999999993" customHeight="1"/>
  </sheetData>
  <dataConsolidate link="1"/>
  <mergeCells count="423">
    <mergeCell ref="B332:J332"/>
    <mergeCell ref="B333:J333"/>
    <mergeCell ref="B334:J334"/>
    <mergeCell ref="B335:J335"/>
    <mergeCell ref="B336:J336"/>
    <mergeCell ref="B367:J367"/>
    <mergeCell ref="B368:J368"/>
    <mergeCell ref="B369:J369"/>
    <mergeCell ref="B370:J370"/>
    <mergeCell ref="C343:E343"/>
    <mergeCell ref="J343:K343"/>
    <mergeCell ref="C344:E344"/>
    <mergeCell ref="J344:K344"/>
    <mergeCell ref="C339:E339"/>
    <mergeCell ref="J339:K339"/>
    <mergeCell ref="C340:E340"/>
    <mergeCell ref="J340:K340"/>
    <mergeCell ref="B351:K351"/>
    <mergeCell ref="B354:K354"/>
    <mergeCell ref="C356:F356"/>
    <mergeCell ref="H356:K356"/>
    <mergeCell ref="C358:D358"/>
    <mergeCell ref="E358:F358"/>
    <mergeCell ref="B201:C201"/>
    <mergeCell ref="D201:E201"/>
    <mergeCell ref="B202:C202"/>
    <mergeCell ref="D202:E202"/>
    <mergeCell ref="B204:C204"/>
    <mergeCell ref="C205:K205"/>
    <mergeCell ref="C248:E248"/>
    <mergeCell ref="C249:E249"/>
    <mergeCell ref="C250:E250"/>
    <mergeCell ref="C210:F210"/>
    <mergeCell ref="H210:K210"/>
    <mergeCell ref="B216:C216"/>
    <mergeCell ref="D216:E216"/>
    <mergeCell ref="B217:C217"/>
    <mergeCell ref="D217:E217"/>
    <mergeCell ref="B219:J219"/>
    <mergeCell ref="B220:J220"/>
    <mergeCell ref="C212:D212"/>
    <mergeCell ref="E212:F212"/>
    <mergeCell ref="C213:D213"/>
    <mergeCell ref="E213:F213"/>
    <mergeCell ref="B215:C215"/>
    <mergeCell ref="D215:E215"/>
    <mergeCell ref="C226:E226"/>
    <mergeCell ref="B193:K193"/>
    <mergeCell ref="C195:F195"/>
    <mergeCell ref="H195:K195"/>
    <mergeCell ref="C197:D197"/>
    <mergeCell ref="E197:F197"/>
    <mergeCell ref="C198:D198"/>
    <mergeCell ref="E198:F198"/>
    <mergeCell ref="B200:C200"/>
    <mergeCell ref="D200:E200"/>
    <mergeCell ref="H17:J17"/>
    <mergeCell ref="C18:G18"/>
    <mergeCell ref="H18:J18"/>
    <mergeCell ref="H22:J22"/>
    <mergeCell ref="C23:G23"/>
    <mergeCell ref="H23:J23"/>
    <mergeCell ref="C24:G24"/>
    <mergeCell ref="H24:J24"/>
    <mergeCell ref="A1:L3"/>
    <mergeCell ref="C5:D5"/>
    <mergeCell ref="I5:J5"/>
    <mergeCell ref="C8:D8"/>
    <mergeCell ref="F8:G8"/>
    <mergeCell ref="C9:G9"/>
    <mergeCell ref="I9:J9"/>
    <mergeCell ref="C11:G11"/>
    <mergeCell ref="C12:G12"/>
    <mergeCell ref="H12:J12"/>
    <mergeCell ref="C25:G25"/>
    <mergeCell ref="H25:J25"/>
    <mergeCell ref="C19:G19"/>
    <mergeCell ref="H19:J19"/>
    <mergeCell ref="B38:E38"/>
    <mergeCell ref="F38:K38"/>
    <mergeCell ref="B39:E39"/>
    <mergeCell ref="F39:K39"/>
    <mergeCell ref="B13:B19"/>
    <mergeCell ref="C13:G13"/>
    <mergeCell ref="H13:J13"/>
    <mergeCell ref="C14:G14"/>
    <mergeCell ref="H14:J14"/>
    <mergeCell ref="C15:G15"/>
    <mergeCell ref="H15:J15"/>
    <mergeCell ref="B20:B25"/>
    <mergeCell ref="C20:G20"/>
    <mergeCell ref="H20:J20"/>
    <mergeCell ref="C21:G21"/>
    <mergeCell ref="H21:J21"/>
    <mergeCell ref="C22:G22"/>
    <mergeCell ref="C16:G16"/>
    <mergeCell ref="H16:J16"/>
    <mergeCell ref="C17:G17"/>
    <mergeCell ref="B40:E40"/>
    <mergeCell ref="G40:K40"/>
    <mergeCell ref="C26:K26"/>
    <mergeCell ref="B29:K29"/>
    <mergeCell ref="B30:K30"/>
    <mergeCell ref="B32:K32"/>
    <mergeCell ref="B35:K35"/>
    <mergeCell ref="B36:E37"/>
    <mergeCell ref="B49:K49"/>
    <mergeCell ref="C50:D50"/>
    <mergeCell ref="E50:K50"/>
    <mergeCell ref="C51:D51"/>
    <mergeCell ref="E51:K51"/>
    <mergeCell ref="B52:K52"/>
    <mergeCell ref="B41:E41"/>
    <mergeCell ref="G41:K41"/>
    <mergeCell ref="B42:K42"/>
    <mergeCell ref="B43:K43"/>
    <mergeCell ref="B46:K46"/>
    <mergeCell ref="B48:K48"/>
    <mergeCell ref="C57:D57"/>
    <mergeCell ref="E57:F57"/>
    <mergeCell ref="G57:H57"/>
    <mergeCell ref="B58:K58"/>
    <mergeCell ref="B60:K60"/>
    <mergeCell ref="B61:K61"/>
    <mergeCell ref="B54:K54"/>
    <mergeCell ref="C55:D55"/>
    <mergeCell ref="E55:F55"/>
    <mergeCell ref="G55:H55"/>
    <mergeCell ref="C56:D56"/>
    <mergeCell ref="E56:F56"/>
    <mergeCell ref="G56:H56"/>
    <mergeCell ref="B64:C64"/>
    <mergeCell ref="D64:E64"/>
    <mergeCell ref="F64:G64"/>
    <mergeCell ref="H64:I64"/>
    <mergeCell ref="J64:K64"/>
    <mergeCell ref="B62:C62"/>
    <mergeCell ref="D62:E62"/>
    <mergeCell ref="F62:G62"/>
    <mergeCell ref="H62:I62"/>
    <mergeCell ref="J62:K62"/>
    <mergeCell ref="B63:C63"/>
    <mergeCell ref="D63:E63"/>
    <mergeCell ref="F63:G63"/>
    <mergeCell ref="H63:I63"/>
    <mergeCell ref="J63:K63"/>
    <mergeCell ref="B66:K66"/>
    <mergeCell ref="B67:E67"/>
    <mergeCell ref="F67:I67"/>
    <mergeCell ref="J67:K67"/>
    <mergeCell ref="B68:C68"/>
    <mergeCell ref="D68:E68"/>
    <mergeCell ref="F68:G68"/>
    <mergeCell ref="H68:I68"/>
    <mergeCell ref="B65:K65"/>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84:C84"/>
    <mergeCell ref="C85:K85"/>
    <mergeCell ref="B88:K88"/>
    <mergeCell ref="C90:F90"/>
    <mergeCell ref="H90:K90"/>
    <mergeCell ref="C92:D92"/>
    <mergeCell ref="E92:F92"/>
    <mergeCell ref="B80:C80"/>
    <mergeCell ref="D80:E80"/>
    <mergeCell ref="B81:C81"/>
    <mergeCell ref="D81:E81"/>
    <mergeCell ref="B82:C82"/>
    <mergeCell ref="D82:E82"/>
    <mergeCell ref="B97:C97"/>
    <mergeCell ref="D97:E97"/>
    <mergeCell ref="B99:C99"/>
    <mergeCell ref="C100:K100"/>
    <mergeCell ref="B103:K103"/>
    <mergeCell ref="C105:F105"/>
    <mergeCell ref="H105:K105"/>
    <mergeCell ref="C93:D93"/>
    <mergeCell ref="E93:F93"/>
    <mergeCell ref="B95:C95"/>
    <mergeCell ref="D95:E95"/>
    <mergeCell ref="B96:C96"/>
    <mergeCell ref="D96:E96"/>
    <mergeCell ref="B111:C111"/>
    <mergeCell ref="D111:E111"/>
    <mergeCell ref="B112:C112"/>
    <mergeCell ref="D112:E112"/>
    <mergeCell ref="B114:C114"/>
    <mergeCell ref="C115:K115"/>
    <mergeCell ref="C107:D107"/>
    <mergeCell ref="E107:F107"/>
    <mergeCell ref="C108:D108"/>
    <mergeCell ref="E108:F108"/>
    <mergeCell ref="B110:C110"/>
    <mergeCell ref="D110:E110"/>
    <mergeCell ref="B125:C125"/>
    <mergeCell ref="D125:E125"/>
    <mergeCell ref="B126:C126"/>
    <mergeCell ref="D126:E126"/>
    <mergeCell ref="B127:C127"/>
    <mergeCell ref="D127:E127"/>
    <mergeCell ref="B118:K118"/>
    <mergeCell ref="C120:F120"/>
    <mergeCell ref="H120:K120"/>
    <mergeCell ref="C122:D122"/>
    <mergeCell ref="E122:F122"/>
    <mergeCell ref="C123:D123"/>
    <mergeCell ref="E123:F123"/>
    <mergeCell ref="C138:D138"/>
    <mergeCell ref="E138:F138"/>
    <mergeCell ref="B140:C140"/>
    <mergeCell ref="D140:E140"/>
    <mergeCell ref="B141:C141"/>
    <mergeCell ref="D141:E141"/>
    <mergeCell ref="B129:C129"/>
    <mergeCell ref="C130:K130"/>
    <mergeCell ref="B133:K133"/>
    <mergeCell ref="C135:F135"/>
    <mergeCell ref="H135:K135"/>
    <mergeCell ref="C137:D137"/>
    <mergeCell ref="E137:F137"/>
    <mergeCell ref="C152:D152"/>
    <mergeCell ref="E152:F152"/>
    <mergeCell ref="C153:D153"/>
    <mergeCell ref="E153:F153"/>
    <mergeCell ref="B155:C155"/>
    <mergeCell ref="D155:E155"/>
    <mergeCell ref="B142:C142"/>
    <mergeCell ref="D142:E142"/>
    <mergeCell ref="B144:C144"/>
    <mergeCell ref="C145:K145"/>
    <mergeCell ref="B148:K148"/>
    <mergeCell ref="C150:F150"/>
    <mergeCell ref="H150:K150"/>
    <mergeCell ref="B163:K163"/>
    <mergeCell ref="C165:F165"/>
    <mergeCell ref="H165:K165"/>
    <mergeCell ref="C167:D167"/>
    <mergeCell ref="E167:F167"/>
    <mergeCell ref="C168:D168"/>
    <mergeCell ref="E168:F168"/>
    <mergeCell ref="B156:C156"/>
    <mergeCell ref="D156:E156"/>
    <mergeCell ref="B157:C157"/>
    <mergeCell ref="D157:E157"/>
    <mergeCell ref="B159:C159"/>
    <mergeCell ref="C160:K160"/>
    <mergeCell ref="B174:C174"/>
    <mergeCell ref="C175:K175"/>
    <mergeCell ref="B170:C170"/>
    <mergeCell ref="D170:E170"/>
    <mergeCell ref="B171:C171"/>
    <mergeCell ref="D171:E171"/>
    <mergeCell ref="B172:C172"/>
    <mergeCell ref="D172:E172"/>
    <mergeCell ref="B208:K208"/>
    <mergeCell ref="B178:K178"/>
    <mergeCell ref="C180:F180"/>
    <mergeCell ref="H180:K180"/>
    <mergeCell ref="C182:D182"/>
    <mergeCell ref="E182:F182"/>
    <mergeCell ref="C183:D183"/>
    <mergeCell ref="E183:F183"/>
    <mergeCell ref="B185:C185"/>
    <mergeCell ref="D185:E185"/>
    <mergeCell ref="B186:C186"/>
    <mergeCell ref="D186:E186"/>
    <mergeCell ref="B187:C187"/>
    <mergeCell ref="D187:E187"/>
    <mergeCell ref="B189:C189"/>
    <mergeCell ref="C190:K190"/>
    <mergeCell ref="J226:K226"/>
    <mergeCell ref="C227:E227"/>
    <mergeCell ref="J227:K227"/>
    <mergeCell ref="B230:K230"/>
    <mergeCell ref="B233:K233"/>
    <mergeCell ref="C223:E223"/>
    <mergeCell ref="J223:K223"/>
    <mergeCell ref="C224:E224"/>
    <mergeCell ref="J224:K224"/>
    <mergeCell ref="C225:E225"/>
    <mergeCell ref="J225:K225"/>
    <mergeCell ref="B240:C240"/>
    <mergeCell ref="D240:E240"/>
    <mergeCell ref="B241:C241"/>
    <mergeCell ref="D241:E241"/>
    <mergeCell ref="B242:C242"/>
    <mergeCell ref="D242:E242"/>
    <mergeCell ref="C235:F235"/>
    <mergeCell ref="H235:K235"/>
    <mergeCell ref="C237:D237"/>
    <mergeCell ref="E237:F237"/>
    <mergeCell ref="C238:D238"/>
    <mergeCell ref="E238:F238"/>
    <mergeCell ref="J250:K250"/>
    <mergeCell ref="J251:K251"/>
    <mergeCell ref="J252:K252"/>
    <mergeCell ref="B244:J244"/>
    <mergeCell ref="B245:J245"/>
    <mergeCell ref="J248:K248"/>
    <mergeCell ref="J249:K249"/>
    <mergeCell ref="C251:E251"/>
    <mergeCell ref="C252:E252"/>
    <mergeCell ref="C263:D263"/>
    <mergeCell ref="E263:F263"/>
    <mergeCell ref="B265:C265"/>
    <mergeCell ref="D265:E265"/>
    <mergeCell ref="B266:C266"/>
    <mergeCell ref="D266:E266"/>
    <mergeCell ref="B255:K255"/>
    <mergeCell ref="B258:K258"/>
    <mergeCell ref="C260:F260"/>
    <mergeCell ref="H260:K260"/>
    <mergeCell ref="C262:D262"/>
    <mergeCell ref="E262:F262"/>
    <mergeCell ref="J276:K276"/>
    <mergeCell ref="J279:K279"/>
    <mergeCell ref="J280:K280"/>
    <mergeCell ref="B267:C267"/>
    <mergeCell ref="D267:E267"/>
    <mergeCell ref="B269:J269"/>
    <mergeCell ref="B270:J270"/>
    <mergeCell ref="J275:K275"/>
    <mergeCell ref="B271:J271"/>
    <mergeCell ref="B272:J272"/>
    <mergeCell ref="C275:E275"/>
    <mergeCell ref="C276:E276"/>
    <mergeCell ref="C279:E279"/>
    <mergeCell ref="C280:E280"/>
    <mergeCell ref="C292:F292"/>
    <mergeCell ref="H292:K292"/>
    <mergeCell ref="C294:D294"/>
    <mergeCell ref="E294:F294"/>
    <mergeCell ref="C295:D295"/>
    <mergeCell ref="E295:F295"/>
    <mergeCell ref="J283:K283"/>
    <mergeCell ref="J284:K284"/>
    <mergeCell ref="B287:K287"/>
    <mergeCell ref="B290:K290"/>
    <mergeCell ref="C283:E283"/>
    <mergeCell ref="C284:E284"/>
    <mergeCell ref="B301:J301"/>
    <mergeCell ref="B302:J302"/>
    <mergeCell ref="J306:K306"/>
    <mergeCell ref="J307:K307"/>
    <mergeCell ref="B297:C297"/>
    <mergeCell ref="D297:E297"/>
    <mergeCell ref="B298:C298"/>
    <mergeCell ref="D298:E298"/>
    <mergeCell ref="B299:C299"/>
    <mergeCell ref="D299:E299"/>
    <mergeCell ref="B303:J303"/>
    <mergeCell ref="C306:E306"/>
    <mergeCell ref="C307:E307"/>
    <mergeCell ref="J313:K313"/>
    <mergeCell ref="B316:K316"/>
    <mergeCell ref="B319:K319"/>
    <mergeCell ref="C321:F321"/>
    <mergeCell ref="H321:K321"/>
    <mergeCell ref="J308:K308"/>
    <mergeCell ref="J309:K309"/>
    <mergeCell ref="J312:K312"/>
    <mergeCell ref="C308:E308"/>
    <mergeCell ref="C309:E309"/>
    <mergeCell ref="C312:E312"/>
    <mergeCell ref="C313:E313"/>
    <mergeCell ref="B327:C327"/>
    <mergeCell ref="D327:E327"/>
    <mergeCell ref="B328:C328"/>
    <mergeCell ref="D328:E328"/>
    <mergeCell ref="B330:J330"/>
    <mergeCell ref="B331:J331"/>
    <mergeCell ref="C323:D323"/>
    <mergeCell ref="E323:F323"/>
    <mergeCell ref="C324:D324"/>
    <mergeCell ref="E324:F324"/>
    <mergeCell ref="B326:C326"/>
    <mergeCell ref="D326:E326"/>
    <mergeCell ref="C347:E347"/>
    <mergeCell ref="J347:K347"/>
    <mergeCell ref="C348:E348"/>
    <mergeCell ref="J348:K348"/>
    <mergeCell ref="B363:C363"/>
    <mergeCell ref="D363:E363"/>
    <mergeCell ref="B365:J365"/>
    <mergeCell ref="B366:J366"/>
    <mergeCell ref="C374:E374"/>
    <mergeCell ref="J374:K374"/>
    <mergeCell ref="C359:D359"/>
    <mergeCell ref="E359:F359"/>
    <mergeCell ref="B361:C361"/>
    <mergeCell ref="D361:E361"/>
    <mergeCell ref="B362:C362"/>
    <mergeCell ref="D362:E362"/>
    <mergeCell ref="B371:J371"/>
    <mergeCell ref="C377:E377"/>
    <mergeCell ref="J377:K377"/>
    <mergeCell ref="B386:K386"/>
    <mergeCell ref="C375:E375"/>
    <mergeCell ref="J375:K375"/>
    <mergeCell ref="C376:E376"/>
    <mergeCell ref="J376:K376"/>
    <mergeCell ref="J380:K380"/>
    <mergeCell ref="J381:K381"/>
    <mergeCell ref="J382:K382"/>
    <mergeCell ref="J383:K383"/>
    <mergeCell ref="C380:E380"/>
    <mergeCell ref="C381:E381"/>
    <mergeCell ref="C382:E382"/>
    <mergeCell ref="C383:E383"/>
  </mergeCells>
  <phoneticPr fontId="3" type="noConversion"/>
  <dataValidations disablePrompts="1" count="38">
    <dataValidation type="list" allowBlank="1" showInputMessage="1" showErrorMessage="1" sqref="I9:J9" xr:uid="{F312F3C4-3904-42C0-BFA1-88E8173AEEC3}">
      <formula1>reviewer_list</formula1>
    </dataValidation>
    <dataValidation type="list" allowBlank="1" showInputMessage="1" showErrorMessage="1" sqref="I5:J5" xr:uid="{06051417-E0F9-4255-ACDE-E288956F7CE5}">
      <formula1>tester_list</formula1>
    </dataValidation>
    <dataValidation type="list" allowBlank="1" showInputMessage="1" sqref="G295:H295 G263:H263 G238:H238 G213:H213 G168:H168 G153:H153 G138:H138 G123:H123 G108:H108 G93:H93 G324:H324 G78:H78 G359:H359 G198:H198 G183:H183" xr:uid="{0476EEAB-FE33-4128-A0A7-BD925282E57A}">
      <formula1>"00:00, 01:00, 02:00, 03:00, 04:00, 05:00, 06:00, 07:00, 08:00, 09:00, 10:00, 11:00, 12:00, 13:00, 14:00, 15:00, 16:00, 17:00, 18:00, 19:00, 20:00, 21:00, 22:00, 23:00, 24:00"</formula1>
    </dataValidation>
    <dataValidation type="list" allowBlank="1" showInputMessage="1" sqref="F37:K37 F40:F41 D45 K141:K142 K156:K157 K171:K172 K216:K217 K241:K242 K327:K328 K81:K82 K96:K97 B373 F346 B346 H346 B342 F342 H342 B338 F338 H338 B311 B305 B282 B278 B274 B247 D247 G247 B222 K126:K127 K111:K112 K298:K299 K266:K267 K362:K363 K201:K202 K186:K187 B379" xr:uid="{B93F2E73-27C9-42A8-8096-E7D92F9360BB}">
      <formula1>"1, TRUE, 0, FALSE,"</formula1>
    </dataValidation>
    <dataValidation type="list" allowBlank="1" showInputMessage="1" sqref="F38:K38" xr:uid="{CE8795F1-D6F6-4085-B2CE-7AFDFCCFCB05}">
      <formula1>"탁상형, 바닥형, 조합형"</formula1>
    </dataValidation>
    <dataValidation type="list" showInputMessage="1" sqref="F39:K39" xr:uid="{C204B6D6-43AE-4F12-9AC4-101CC28534EE}">
      <formula1>" Hz, kHz, MHz, GHz"</formula1>
    </dataValidation>
    <dataValidation type="list" allowBlank="1" showInputMessage="1" showErrorMessage="1" sqref="I56:J57" xr:uid="{8B777C5C-DD34-488D-80CE-DBF1C3C93D84}">
      <formula1>"Yes, No"</formula1>
    </dataValidation>
    <dataValidation type="list" allowBlank="1" showInputMessage="1" showErrorMessage="1" sqref="G41:K41" xr:uid="{22CB1621-AE4A-4689-88BC-19FF47397AE2}">
      <formula1>"구성품 이원화, 기술 변경, 기술 파생"</formula1>
    </dataValidation>
    <dataValidation type="list" allowBlank="1" showInputMessage="1" showErrorMessage="1" sqref="B69:C70 F69:G70" xr:uid="{65C8D630-86BF-47D6-A955-5C7278A6A51D}">
      <formula1>OFFSET($B$62, 1, 0, ROWS(Total_Config)-1)</formula1>
    </dataValidation>
    <dataValidation type="list" allowBlank="1" showInputMessage="1" sqref="K69:K70" xr:uid="{60A2F6F7-7FB2-4C0B-81DF-496940D2A91F}">
      <formula1>"차폐, 비차폐"</formula1>
    </dataValidation>
    <dataValidation type="list" allowBlank="1" showInputMessage="1" showErrorMessage="1" sqref="F307:F309 G224:G227 F276 F280 F284 F313" xr:uid="{EA60BB6A-3873-4A62-AAF6-A61C2AB311D8}">
      <formula1>"B"</formula1>
    </dataValidation>
    <dataValidation type="list" allowBlank="1" showInputMessage="1" showErrorMessage="1" sqref="G344 F249:F252 G340 G348" xr:uid="{F66D186D-AC65-4690-8A02-31C1005BDF19}">
      <formula1>"A"</formula1>
    </dataValidation>
    <dataValidation type="list" allowBlank="1" showInputMessage="1" showErrorMessage="1" sqref="B276 B307:B309" xr:uid="{9C53037A-CE2A-4CE2-9456-72EE0E349DA7}">
      <formula1>"AC"</formula1>
    </dataValidation>
    <dataValidation type="list" allowBlank="1" showInputMessage="1" showErrorMessage="1" sqref="B280 B344" xr:uid="{99EC2662-CD5C-4BB3-9CE1-BD478E10097A}">
      <formula1>"DC"</formula1>
    </dataValidation>
    <dataValidation type="list" allowBlank="1" showInputMessage="1" sqref="K13:K25" xr:uid="{3DC8F432-6178-4C06-9932-662B3D23BB13}">
      <formula1>"주1), 주2), 주3), 주4), 주5), 주6), 주7), 주8), 주9), 주10)"</formula1>
    </dataValidation>
    <dataValidation type="list" allowBlank="1" showInputMessage="1" showErrorMessage="1" sqref="C75:F75 C90:F90 C105:F105 C120:F120 C135:F135 C150:F150 C165:F165 C210:F210 C235:F235 C260:F260 C292:F292 C321:F321 C356:F356 C180:F180 C195:F195" xr:uid="{045B623A-9C38-488F-BC5B-4D9D503C1E22}">
      <formula1>LOC_LISTEN</formula1>
    </dataValidation>
    <dataValidation type="list" allowBlank="1" showInputMessage="1" sqref="B190 B205" xr:uid="{E5186186-2885-43B1-ABC9-CE11D4115B68}">
      <formula1>INDEX(OPERATING_MODE, 0, 1)</formula1>
    </dataValidation>
    <dataValidation type="list" allowBlank="1" showInputMessage="1" sqref="I224:I227 I249:I252 I276 I280 I284 I307:I309 I313 I340 I344 I348 I375:I377 I381:I383" xr:uid="{0D2347A2-3885-4F49-8515-4C87C7E2BFF6}">
      <formula1>"-, (Note 1), (Note 2), (Note 3), (Note 4), (Note 5)"</formula1>
    </dataValidation>
    <dataValidation type="list" allowBlank="1" showInputMessage="1" sqref="H224:H227" xr:uid="{A8BEF99C-BE4E-499D-8E81-9E9819F049D0}">
      <formula1>"-, A, B"</formula1>
    </dataValidation>
    <dataValidation type="list" allowBlank="1" showInputMessage="1" showErrorMessage="1" sqref="B224:B227" xr:uid="{5FF9D8B1-AF0C-4305-9A3A-EBB2744608EE}">
      <formula1>"Indirect, Direct"</formula1>
    </dataValidation>
    <dataValidation type="list" allowBlank="1" showInputMessage="1" showErrorMessage="1" sqref="F224:F226" xr:uid="{CF7253CB-B83B-46B9-BA6D-6390BC3EC898}">
      <formula1>"Contact, Air"</formula1>
    </dataValidation>
    <dataValidation type="list" allowBlank="1" sqref="C224:E227" xr:uid="{9570350E-2EFD-4C94-9CD8-688D745A41B0}">
      <formula1>"Horizontal Coupling Plane, Vertical Coupling Plane, Enclosure (Metal), Enclosure (Non-metal), Enclosure (Plastic), Display, Buttons, Cables"</formula1>
    </dataValidation>
    <dataValidation type="list" allowBlank="1" showInputMessage="1" showErrorMessage="1" sqref="G249:H252 H340 H344 H348" xr:uid="{4BA05762-66B1-4B3C-BF39-E634E9188E55}">
      <formula1>"-, A"</formula1>
    </dataValidation>
    <dataValidation type="list" allowBlank="1" showInputMessage="1" showErrorMessage="1" sqref="C249:E252" xr:uid="{3304271D-9043-4971-96B1-F954751CB860}">
      <formula1>"Left, Right, Front, Rear"</formula1>
    </dataValidation>
    <dataValidation type="list" allowBlank="1" showInputMessage="1" showErrorMessage="1" sqref="G276:H276 G280:H280 G284:H284 G307:H309 G313:H313" xr:uid="{BC5AF6B2-93FA-4539-82ED-A1A342E4DB52}">
      <formula1>"-, A, B"</formula1>
    </dataValidation>
    <dataValidation type="list" allowBlank="1" showInputMessage="1" sqref="C276:E276" xr:uid="{7463887E-850B-48FA-A0F3-BD9D88710401}">
      <formula1>"-, N - L, N - L - PE, N - L1, N - L1 - PE, L1 - L2 - L3, L1 - L2 - L3 - N, L1 - L2 - L3 - PE, L1 - L2 - L3 - N - PE"</formula1>
    </dataValidation>
    <dataValidation type="list" allowBlank="1" showInputMessage="1" sqref="C280:E280" xr:uid="{6E9010CE-C8CE-4625-8A4F-A4B06DB8F428}">
      <formula1>"-, DC(+) - DC(-), DC(+) - DC(-) - PE"</formula1>
    </dataValidation>
    <dataValidation type="list" allowBlank="1" showInputMessage="1" sqref="C284:E284 C313:E313 C348:E348" xr:uid="{5BE46592-DFB8-4070-AB69-31F4B24C8498}">
      <formula1>"-, LAN, RJ48, BNC"</formula1>
    </dataValidation>
    <dataValidation type="list" allowBlank="1" showInputMessage="1" showErrorMessage="1" sqref="B284 B313 B348" xr:uid="{327A0191-DFBF-4746-94BF-E35406F1A7BD}">
      <formula1>"SIGNAL"</formula1>
    </dataValidation>
    <dataValidation type="list" allowBlank="1" showInputMessage="1" sqref="C307:E309" xr:uid="{9CE0803B-55F1-4C2A-885E-95901C5CC965}">
      <formula1>"N - L, N - PE, L - PE, L1 - L2, L2 - L3, L3 - L1, N - L1, N - L2, N - L3, L1 - PE, L2 - PE, L3 - PE"</formula1>
    </dataValidation>
    <dataValidation type="list" allowBlank="1" showInputMessage="1" sqref="F340 F344" xr:uid="{1272CCB3-E01F-4C36-A58D-5F5ABCF0A07A}">
      <formula1>"-, CDN M2, CDN M3,  CDN M4, ,  CDN M5,  EM CLAMP"</formula1>
    </dataValidation>
    <dataValidation type="list" allowBlank="1" showInputMessage="1" sqref="C340:E340" xr:uid="{84100030-41E5-47AA-8509-FEB1C0593796}">
      <formula1>"Mains power port"</formula1>
    </dataValidation>
    <dataValidation type="list" allowBlank="1" showInputMessage="1" sqref="C344:E344" xr:uid="{74F19797-43A6-43B0-AF3E-20D08978FFC5}">
      <formula1>"DC network power port"</formula1>
    </dataValidation>
    <dataValidation type="list" allowBlank="1" showInputMessage="1" sqref="F348" xr:uid="{58A2CB43-CA10-4AE0-B1F5-8E28F1A08709}">
      <formula1>"-, EM CLAMP, CDN T8, CDN T4, CDN T2"</formula1>
    </dataValidation>
    <dataValidation type="list" allowBlank="1" showInputMessage="1" sqref="H375:H377 H381:H383" xr:uid="{B46ACBF0-6CF5-4068-AC13-2458AF1FBCD0}">
      <formula1>"-, A, B, C"</formula1>
    </dataValidation>
    <dataValidation type="list" allowBlank="1" showInputMessage="1" showErrorMessage="1" sqref="G375:G377 G381:G383" xr:uid="{CA9E6EC3-2198-437D-93F2-0831411E41AE}">
      <formula1>"C"</formula1>
    </dataValidation>
    <dataValidation type="list" allowBlank="1" showInputMessage="1" sqref="C375:E377 C381:E383" xr:uid="{6C12FF34-659F-4013-AA31-55CB64884F1C}">
      <formula1>"30 %, 60 %, 100 %"</formula1>
    </dataValidation>
    <dataValidation type="list" allowBlank="1" showInputMessage="1" sqref="F375:F377" xr:uid="{1659780E-F5B0-43C1-BDFA-7DF450F6DCF7}">
      <formula1>"25, 10, 0.5"</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&amp;LRDS-EM-203(00)260213&amp;C&amp;P / &amp;N&amp;R(주)디티앤씨 (Dt&amp;&amp;C Co., Ltd.)</oddFooter>
  </headerFooter>
  <rowBreaks count="11" manualBreakCount="11">
    <brk id="47" max="16383" man="1"/>
    <brk id="59" max="16383" man="1"/>
    <brk id="71" max="16383" man="1"/>
    <brk id="116" max="16383" man="1"/>
    <brk id="161" max="16383" man="1"/>
    <brk id="206" max="16383" man="1"/>
    <brk id="231" max="16383" man="1"/>
    <brk id="256" max="16383" man="1"/>
    <brk id="288" max="16383" man="1"/>
    <brk id="317"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35873" r:id="rId4" name="CE">
              <controlPr defaultSize="0" autoFill="0" autoLine="0" autoPict="0">
                <anchor moveWithCells="1">
                  <from>
                    <xdr:col>2</xdr:col>
                    <xdr:colOff>0</xdr:colOff>
                    <xdr:row>12</xdr:row>
                    <xdr:rowOff>0</xdr:rowOff>
                  </from>
                  <to>
                    <xdr:col>4</xdr:col>
                    <xdr:colOff>514350</xdr:colOff>
                    <xdr:row>13</xdr:row>
                    <xdr:rowOff>0</xdr:rowOff>
                  </to>
                </anchor>
              </controlPr>
            </control>
          </mc:Choice>
        </mc:AlternateContent>
        <mc:AlternateContent xmlns:mc="http://schemas.openxmlformats.org/markup-compatibility/2006">
          <mc:Choice Requires="x14">
            <control shapeId="335874" r:id="rId5" name="ISN">
              <controlPr defaultSize="0" autoFill="0" autoLine="0" autoPict="0">
                <anchor moveWithCells="1">
                  <from>
                    <xdr:col>1</xdr:col>
                    <xdr:colOff>914400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335875" r:id="rId6" name="AECE">
              <controlPr defaultSize="0" autoFill="0" autoLine="0" autoPict="0">
                <anchor moveWithCells="1">
                  <from>
                    <xdr:col>2</xdr:col>
                    <xdr:colOff>0</xdr:colOff>
                    <xdr:row>14</xdr:row>
                    <xdr:rowOff>0</xdr:rowOff>
                  </from>
                  <to>
                    <xdr:col>4</xdr:col>
                    <xdr:colOff>609600</xdr:colOff>
                    <xdr:row>15</xdr:row>
                    <xdr:rowOff>0</xdr:rowOff>
                  </to>
                </anchor>
              </controlPr>
            </control>
          </mc:Choice>
        </mc:AlternateContent>
        <mc:AlternateContent xmlns:mc="http://schemas.openxmlformats.org/markup-compatibility/2006">
          <mc:Choice Requires="x14">
            <control shapeId="335876" r:id="rId7" name="CLICK">
              <controlPr defaultSize="0" autoFill="0" autoLine="0" autoPict="0">
                <anchor moveWithCells="1">
                  <from>
                    <xdr:col>2</xdr:col>
                    <xdr:colOff>0</xdr:colOff>
                    <xdr:row>15</xdr:row>
                    <xdr:rowOff>0</xdr:rowOff>
                  </from>
                  <to>
                    <xdr:col>3</xdr:col>
                    <xdr:colOff>704850</xdr:colOff>
                    <xdr:row>16</xdr:row>
                    <xdr:rowOff>0</xdr:rowOff>
                  </to>
                </anchor>
              </controlPr>
            </control>
          </mc:Choice>
        </mc:AlternateContent>
        <mc:AlternateContent xmlns:mc="http://schemas.openxmlformats.org/markup-compatibility/2006">
          <mc:Choice Requires="x14">
            <control shapeId="335877" r:id="rId8" name="RE">
              <controlPr defaultSize="0" autoFill="0" autoLine="0" autoPict="0">
                <anchor moveWithCells="1">
                  <from>
                    <xdr:col>2</xdr:col>
                    <xdr:colOff>0</xdr:colOff>
                    <xdr:row>18</xdr:row>
                    <xdr:rowOff>0</xdr:rowOff>
                  </from>
                  <to>
                    <xdr:col>4</xdr:col>
                    <xdr:colOff>542925</xdr:colOff>
                    <xdr:row>19</xdr:row>
                    <xdr:rowOff>0</xdr:rowOff>
                  </to>
                </anchor>
              </controlPr>
            </control>
          </mc:Choice>
        </mc:AlternateContent>
        <mc:AlternateContent xmlns:mc="http://schemas.openxmlformats.org/markup-compatibility/2006">
          <mc:Choice Requires="x14">
            <control shapeId="335879" r:id="rId9" name="ESD">
              <controlPr defaultSize="0" autoFill="0" autoLine="0" autoPict="0">
                <anchor moveWithCells="1">
                  <from>
                    <xdr:col>2</xdr:col>
                    <xdr:colOff>0</xdr:colOff>
                    <xdr:row>19</xdr:row>
                    <xdr:rowOff>0</xdr:rowOff>
                  </from>
                  <to>
                    <xdr:col>3</xdr:col>
                    <xdr:colOff>533400</xdr:colOff>
                    <xdr:row>20</xdr:row>
                    <xdr:rowOff>0</xdr:rowOff>
                  </to>
                </anchor>
              </controlPr>
            </control>
          </mc:Choice>
        </mc:AlternateContent>
        <mc:AlternateContent xmlns:mc="http://schemas.openxmlformats.org/markup-compatibility/2006">
          <mc:Choice Requires="x14">
            <control shapeId="335880" r:id="rId10" name="RS">
              <controlPr defaultSize="0" autoFill="0" autoLine="0" autoPict="0">
                <anchor moveWithCells="1">
                  <from>
                    <xdr:col>2</xdr:col>
                    <xdr:colOff>0</xdr:colOff>
                    <xdr:row>20</xdr:row>
                    <xdr:rowOff>0</xdr:rowOff>
                  </from>
                  <to>
                    <xdr:col>4</xdr:col>
                    <xdr:colOff>495300</xdr:colOff>
                    <xdr:row>21</xdr:row>
                    <xdr:rowOff>0</xdr:rowOff>
                  </to>
                </anchor>
              </controlPr>
            </control>
          </mc:Choice>
        </mc:AlternateContent>
        <mc:AlternateContent xmlns:mc="http://schemas.openxmlformats.org/markup-compatibility/2006">
          <mc:Choice Requires="x14">
            <control shapeId="335881" r:id="rId11" name="EFT">
              <controlPr defaultSize="0" autoFill="0" autoLine="0" autoPict="0">
                <anchor moveWithCells="1">
                  <from>
                    <xdr:col>2</xdr:col>
                    <xdr:colOff>0</xdr:colOff>
                    <xdr:row>21</xdr:row>
                    <xdr:rowOff>0</xdr:rowOff>
                  </from>
                  <to>
                    <xdr:col>3</xdr:col>
                    <xdr:colOff>495300</xdr:colOff>
                    <xdr:row>22</xdr:row>
                    <xdr:rowOff>0</xdr:rowOff>
                  </to>
                </anchor>
              </controlPr>
            </control>
          </mc:Choice>
        </mc:AlternateContent>
        <mc:AlternateContent xmlns:mc="http://schemas.openxmlformats.org/markup-compatibility/2006">
          <mc:Choice Requires="x14">
            <control shapeId="335882" r:id="rId12" name="SURGE">
              <controlPr defaultSize="0" autoFill="0" autoLine="0" autoPict="0">
                <anchor moveWithCells="1">
                  <from>
                    <xdr:col>2</xdr:col>
                    <xdr:colOff>0</xdr:colOff>
                    <xdr:row>22</xdr:row>
                    <xdr:rowOff>0</xdr:rowOff>
                  </from>
                  <to>
                    <xdr:col>2</xdr:col>
                    <xdr:colOff>581025</xdr:colOff>
                    <xdr:row>23</xdr:row>
                    <xdr:rowOff>0</xdr:rowOff>
                  </to>
                </anchor>
              </controlPr>
            </control>
          </mc:Choice>
        </mc:AlternateContent>
        <mc:AlternateContent xmlns:mc="http://schemas.openxmlformats.org/markup-compatibility/2006">
          <mc:Choice Requires="x14">
            <control shapeId="335883" r:id="rId13" name="CS">
              <controlPr defaultSize="0" autoFill="0" autoLine="0" autoPict="0">
                <anchor moveWithCells="1">
                  <from>
                    <xdr:col>2</xdr:col>
                    <xdr:colOff>0</xdr:colOff>
                    <xdr:row>23</xdr:row>
                    <xdr:rowOff>0</xdr:rowOff>
                  </from>
                  <to>
                    <xdr:col>3</xdr:col>
                    <xdr:colOff>219075</xdr:colOff>
                    <xdr:row>24</xdr:row>
                    <xdr:rowOff>0</xdr:rowOff>
                  </to>
                </anchor>
              </controlPr>
            </control>
          </mc:Choice>
        </mc:AlternateContent>
        <mc:AlternateContent xmlns:mc="http://schemas.openxmlformats.org/markup-compatibility/2006">
          <mc:Choice Requires="x14">
            <control shapeId="335884" r:id="rId14" name="DIP">
              <controlPr defaultSize="0" autoFill="0" autoLine="0" autoPict="0">
                <anchor moveWithCells="1">
                  <from>
                    <xdr:col>2</xdr:col>
                    <xdr:colOff>0</xdr:colOff>
                    <xdr:row>24</xdr:row>
                    <xdr:rowOff>0</xdr:rowOff>
                  </from>
                  <to>
                    <xdr:col>3</xdr:col>
                    <xdr:colOff>19050</xdr:colOff>
                    <xdr:row>25</xdr:row>
                    <xdr:rowOff>0</xdr:rowOff>
                  </to>
                </anchor>
              </controlPr>
            </control>
          </mc:Choice>
        </mc:AlternateContent>
        <mc:AlternateContent xmlns:mc="http://schemas.openxmlformats.org/markup-compatibility/2006">
          <mc:Choice Requires="x14">
            <control shapeId="335885" r:id="rId15" name="DP">
              <controlPr defaultSize="0" autoFill="0" autoLine="0" autoPict="0">
                <anchor moveWithCells="1">
                  <from>
                    <xdr:col>2</xdr:col>
                    <xdr:colOff>0</xdr:colOff>
                    <xdr:row>16</xdr:row>
                    <xdr:rowOff>0</xdr:rowOff>
                  </from>
                  <to>
                    <xdr:col>3</xdr:col>
                    <xdr:colOff>285750</xdr:colOff>
                    <xdr:row>17</xdr:row>
                    <xdr:rowOff>0</xdr:rowOff>
                  </to>
                </anchor>
              </controlPr>
            </control>
          </mc:Choice>
        </mc:AlternateContent>
        <mc:AlternateContent xmlns:mc="http://schemas.openxmlformats.org/markup-compatibility/2006">
          <mc:Choice Requires="x14">
            <control shapeId="335886" r:id="rId16" name="LOOP">
              <controlPr defaultSize="0" autoFill="0" autoLine="0" autoPict="0">
                <anchor moveWithCells="1">
                  <from>
                    <xdr:col>1</xdr:col>
                    <xdr:colOff>914400</xdr:colOff>
                    <xdr:row>17</xdr:row>
                    <xdr:rowOff>0</xdr:rowOff>
                  </from>
                  <to>
                    <xdr:col>4</xdr:col>
                    <xdr:colOff>638175</xdr:colOff>
                    <xdr:row>18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142B0-81D2-49FC-8334-83F46CECF887}">
  <sheetPr codeName="Sheet26"/>
  <dimension ref="A1:M359"/>
  <sheetViews>
    <sheetView showGridLines="0" zoomScaleNormal="100" zoomScaleSheetLayoutView="100" workbookViewId="0">
      <pane ySplit="3" topLeftCell="A4" activePane="bottomLeft" state="frozen"/>
      <selection activeCell="B52" sqref="B52:K52"/>
      <selection pane="bottomLeft" activeCell="C20" sqref="C20:G20"/>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401"/>
      <c r="D5" s="401"/>
      <c r="H5" s="2" t="s">
        <v>551</v>
      </c>
      <c r="I5" s="390"/>
      <c r="J5" s="390"/>
      <c r="K5" s="3" t="s">
        <v>552</v>
      </c>
    </row>
    <row r="6" spans="1:12" ht="9.9499999999999993" customHeight="1">
      <c r="C6" t="s">
        <v>132</v>
      </c>
    </row>
    <row r="7" spans="1:12">
      <c r="B7" s="4" t="s">
        <v>541</v>
      </c>
    </row>
    <row r="8" spans="1:12" ht="24.95" customHeight="1">
      <c r="B8" s="5" t="s">
        <v>545</v>
      </c>
      <c r="C8" s="402"/>
      <c r="D8" s="402"/>
      <c r="E8" s="5" t="s">
        <v>548</v>
      </c>
      <c r="F8" s="402"/>
      <c r="G8" s="402"/>
      <c r="H8" s="5" t="s">
        <v>549</v>
      </c>
      <c r="I8" s="6"/>
      <c r="J8" s="7" t="s">
        <v>7</v>
      </c>
      <c r="K8" s="8"/>
    </row>
    <row r="9" spans="1:12" ht="24.95" customHeight="1">
      <c r="B9" s="5" t="s">
        <v>546</v>
      </c>
      <c r="C9" s="402"/>
      <c r="D9" s="402"/>
      <c r="E9" s="402"/>
      <c r="F9" s="402"/>
      <c r="G9" s="402"/>
      <c r="H9" s="125" t="s">
        <v>550</v>
      </c>
      <c r="I9" s="392"/>
      <c r="J9" s="393"/>
      <c r="K9" s="81" t="s">
        <v>552</v>
      </c>
    </row>
    <row r="10" spans="1:12" ht="9.9499999999999993" customHeight="1"/>
    <row r="11" spans="1:12" ht="20.100000000000001" customHeight="1">
      <c r="B11" s="4" t="s">
        <v>542</v>
      </c>
      <c r="C11" s="403" t="str">
        <f>IF(CAT_1, "KS C 9814-1", "KS C 9814-1, KS C 9814-2")</f>
        <v>KS C 9814-1, KS C 9814-2</v>
      </c>
      <c r="D11" s="403"/>
      <c r="E11" s="403"/>
      <c r="F11" s="403"/>
      <c r="G11" s="403"/>
    </row>
    <row r="12" spans="1:12" ht="15.95" customHeight="1">
      <c r="B12" s="10" t="s">
        <v>543</v>
      </c>
      <c r="C12" s="465" t="s">
        <v>544</v>
      </c>
      <c r="D12" s="466"/>
      <c r="E12" s="466"/>
      <c r="F12" s="466"/>
      <c r="G12" s="467"/>
      <c r="H12" s="378" t="s">
        <v>13</v>
      </c>
      <c r="I12" s="378"/>
      <c r="J12" s="378"/>
      <c r="K12" s="10" t="s">
        <v>14</v>
      </c>
    </row>
    <row r="13" spans="1:12" ht="20.100000000000001" customHeight="1">
      <c r="B13" s="378" t="s">
        <v>15</v>
      </c>
      <c r="C13" s="410" t="b">
        <v>0</v>
      </c>
      <c r="D13" s="411"/>
      <c r="E13" s="411"/>
      <c r="F13" s="411"/>
      <c r="G13" s="411"/>
      <c r="H13" s="397" t="str">
        <f>IF(CE_CHECK, "KS C 9814-1", "")</f>
        <v/>
      </c>
      <c r="I13" s="398"/>
      <c r="J13" s="399"/>
      <c r="K13" s="25"/>
    </row>
    <row r="14" spans="1:12" ht="20.100000000000001" customHeight="1">
      <c r="B14" s="379"/>
      <c r="C14" s="404" t="b">
        <v>0</v>
      </c>
      <c r="D14" s="411"/>
      <c r="E14" s="411"/>
      <c r="F14" s="411"/>
      <c r="G14" s="411"/>
      <c r="H14" s="383" t="str">
        <f>IF(ISN_CHECK, "KS C 9814-1", "")</f>
        <v/>
      </c>
      <c r="I14" s="384"/>
      <c r="J14" s="385"/>
      <c r="K14" s="25"/>
    </row>
    <row r="15" spans="1:12" ht="20.100000000000001" customHeight="1">
      <c r="B15" s="379"/>
      <c r="C15" s="404" t="b">
        <v>0</v>
      </c>
      <c r="D15" s="405"/>
      <c r="E15" s="405"/>
      <c r="F15" s="405"/>
      <c r="G15" s="405"/>
      <c r="H15" s="383" t="str">
        <f>IF(AECE_CHECK, "KS C 9814-1", "")</f>
        <v/>
      </c>
      <c r="I15" s="384"/>
      <c r="J15" s="385"/>
      <c r="K15" s="25"/>
    </row>
    <row r="16" spans="1:12" ht="20.100000000000001" customHeight="1">
      <c r="B16" s="379"/>
      <c r="C16" s="404" t="b">
        <v>0</v>
      </c>
      <c r="D16" s="405"/>
      <c r="E16" s="405"/>
      <c r="F16" s="405"/>
      <c r="G16" s="405"/>
      <c r="H16" s="383" t="str">
        <f>IF(CLICK_CHECK, "KS C 9814-1", "")</f>
        <v/>
      </c>
      <c r="I16" s="384"/>
      <c r="J16" s="385"/>
      <c r="K16" s="25"/>
    </row>
    <row r="17" spans="2:11" ht="20.100000000000001" customHeight="1">
      <c r="B17" s="379"/>
      <c r="C17" s="404" t="b">
        <v>0</v>
      </c>
      <c r="D17" s="405"/>
      <c r="E17" s="405"/>
      <c r="F17" s="405"/>
      <c r="G17" s="405"/>
      <c r="H17" s="383" t="str">
        <f>IF(DP_CHECK, "KS C 9814-1", "")</f>
        <v/>
      </c>
      <c r="I17" s="384"/>
      <c r="J17" s="385"/>
      <c r="K17" s="25"/>
    </row>
    <row r="18" spans="2:11" ht="20.100000000000001" customHeight="1">
      <c r="B18" s="379"/>
      <c r="C18" s="404" t="b">
        <v>0</v>
      </c>
      <c r="D18" s="405"/>
      <c r="E18" s="405"/>
      <c r="F18" s="405"/>
      <c r="G18" s="406"/>
      <c r="H18" s="383" t="str">
        <f>IF(LOOP_CHECK, "KS C 9814-1", "")</f>
        <v/>
      </c>
      <c r="I18" s="384"/>
      <c r="J18" s="385"/>
      <c r="K18" s="25"/>
    </row>
    <row r="19" spans="2:11" ht="20.100000000000001" customHeight="1">
      <c r="B19" s="379"/>
      <c r="C19" s="404"/>
      <c r="D19" s="405"/>
      <c r="E19" s="405"/>
      <c r="F19" s="405"/>
      <c r="G19" s="405"/>
      <c r="H19" s="383" t="str">
        <f>IF(RE_CHECK, "KS C 9814-1", "")</f>
        <v/>
      </c>
      <c r="I19" s="384"/>
      <c r="J19" s="385"/>
      <c r="K19" s="25"/>
    </row>
    <row r="20" spans="2:11" ht="20.100000000000001" customHeight="1">
      <c r="B20" s="380"/>
      <c r="C20" s="404"/>
      <c r="D20" s="405"/>
      <c r="E20" s="405"/>
      <c r="F20" s="405"/>
      <c r="G20" s="405"/>
      <c r="H20" s="383" t="str">
        <f>IF(GH_CHECK, "KS C 9814-1", "")</f>
        <v/>
      </c>
      <c r="I20" s="384"/>
      <c r="J20" s="385"/>
      <c r="K20" s="25"/>
    </row>
    <row r="21" spans="2:11" ht="20.100000000000001" customHeight="1">
      <c r="B21" s="378" t="s">
        <v>16</v>
      </c>
      <c r="C21" s="404"/>
      <c r="D21" s="405"/>
      <c r="E21" s="405"/>
      <c r="F21" s="405"/>
      <c r="G21" s="405"/>
      <c r="H21" s="383" t="str">
        <f>IF(ESD_CHECK, "KS C 9610-4-2", "")</f>
        <v/>
      </c>
      <c r="I21" s="384"/>
      <c r="J21" s="385"/>
      <c r="K21" s="25"/>
    </row>
    <row r="22" spans="2:11" ht="20.100000000000001" customHeight="1">
      <c r="B22" s="379"/>
      <c r="C22" s="404"/>
      <c r="D22" s="405"/>
      <c r="E22" s="405"/>
      <c r="F22" s="405"/>
      <c r="G22" s="405"/>
      <c r="H22" s="383" t="str">
        <f>IF(RS_CHECK, "KS C 9610-4-3", "")</f>
        <v/>
      </c>
      <c r="I22" s="384"/>
      <c r="J22" s="385"/>
      <c r="K22" s="25"/>
    </row>
    <row r="23" spans="2:11" ht="20.100000000000001" customHeight="1">
      <c r="B23" s="379"/>
      <c r="C23" s="404"/>
      <c r="D23" s="405"/>
      <c r="E23" s="405"/>
      <c r="F23" s="405"/>
      <c r="G23" s="405"/>
      <c r="H23" s="383" t="str">
        <f>IF(EFT_CHECK, "KS C 9610-4-4", "")</f>
        <v/>
      </c>
      <c r="I23" s="384"/>
      <c r="J23" s="385"/>
      <c r="K23" s="25"/>
    </row>
    <row r="24" spans="2:11" ht="20.100000000000001" customHeight="1">
      <c r="B24" s="379"/>
      <c r="C24" s="404"/>
      <c r="D24" s="405"/>
      <c r="E24" s="405"/>
      <c r="F24" s="405"/>
      <c r="G24" s="405"/>
      <c r="H24" s="383" t="str">
        <f>IF(SURGE_CHECK, "KS C 9610-4-5", "")</f>
        <v/>
      </c>
      <c r="I24" s="384"/>
      <c r="J24" s="385"/>
      <c r="K24" s="25"/>
    </row>
    <row r="25" spans="2:11" ht="20.100000000000001" customHeight="1">
      <c r="B25" s="379"/>
      <c r="C25" s="404"/>
      <c r="D25" s="405"/>
      <c r="E25" s="405"/>
      <c r="F25" s="405"/>
      <c r="G25" s="405"/>
      <c r="H25" s="383" t="str">
        <f>IF(CS_CHECK, "KS C 9610-4-6", "")</f>
        <v/>
      </c>
      <c r="I25" s="384"/>
      <c r="J25" s="385"/>
      <c r="K25" s="25"/>
    </row>
    <row r="26" spans="2:11" ht="20.100000000000001" customHeight="1">
      <c r="B26" s="380"/>
      <c r="C26" s="404"/>
      <c r="D26" s="405"/>
      <c r="E26" s="405"/>
      <c r="F26" s="405"/>
      <c r="G26" s="405"/>
      <c r="H26" s="383" t="str">
        <f>IF(DIP_CHECK, "KS C 9610-4-11", "")</f>
        <v/>
      </c>
      <c r="I26" s="384"/>
      <c r="J26" s="385"/>
      <c r="K26" s="25"/>
    </row>
    <row r="27" spans="2:11" ht="39.950000000000003" customHeight="1">
      <c r="B27" s="10" t="s">
        <v>17</v>
      </c>
      <c r="C27" s="412"/>
      <c r="D27" s="413"/>
      <c r="E27" s="413"/>
      <c r="F27" s="413"/>
      <c r="G27" s="413"/>
      <c r="H27" s="413"/>
      <c r="I27" s="413"/>
      <c r="J27" s="413"/>
      <c r="K27" s="414"/>
    </row>
    <row r="28" spans="2:11" ht="9.9499999999999993" customHeight="1"/>
    <row r="29" spans="2:11">
      <c r="B29" s="4" t="s">
        <v>18</v>
      </c>
    </row>
    <row r="30" spans="2:11" ht="20.100000000000001" customHeight="1">
      <c r="B30" s="415" t="s">
        <v>19</v>
      </c>
      <c r="C30" s="416"/>
      <c r="D30" s="416"/>
      <c r="E30" s="416"/>
      <c r="F30" s="416"/>
      <c r="G30" s="416"/>
      <c r="H30" s="416"/>
      <c r="I30" s="416"/>
      <c r="J30" s="416"/>
      <c r="K30" s="417"/>
    </row>
    <row r="31" spans="2:11" ht="20.100000000000001" customHeight="1">
      <c r="B31" s="372"/>
      <c r="C31" s="373"/>
      <c r="D31" s="373"/>
      <c r="E31" s="373"/>
      <c r="F31" s="373"/>
      <c r="G31" s="373"/>
      <c r="H31" s="373"/>
      <c r="I31" s="373"/>
      <c r="J31" s="373"/>
      <c r="K31" s="374"/>
    </row>
    <row r="32" spans="2:11" ht="9.9499999999999993" customHeight="1"/>
    <row r="33" spans="2:11">
      <c r="B33" s="353" t="s">
        <v>20</v>
      </c>
      <c r="C33" s="353"/>
      <c r="D33" s="353"/>
      <c r="E33" s="353"/>
      <c r="F33" s="353"/>
      <c r="G33" s="353"/>
      <c r="H33" s="353"/>
      <c r="I33" s="353"/>
      <c r="J33" s="353"/>
      <c r="K33" s="353"/>
    </row>
    <row r="34" spans="2:11" ht="9.9499999999999993" customHeight="1"/>
    <row r="35" spans="2:11">
      <c r="B35" s="4" t="s">
        <v>21</v>
      </c>
    </row>
    <row r="36" spans="2:11" ht="20.100000000000001" customHeight="1">
      <c r="B36" s="415" t="s">
        <v>22</v>
      </c>
      <c r="C36" s="416"/>
      <c r="D36" s="416"/>
      <c r="E36" s="416"/>
      <c r="F36" s="416"/>
      <c r="G36" s="416"/>
      <c r="H36" s="416"/>
      <c r="I36" s="416"/>
      <c r="J36" s="416"/>
      <c r="K36" s="417"/>
    </row>
    <row r="37" spans="2:11" ht="20.100000000000001" customHeight="1">
      <c r="B37" s="418" t="s">
        <v>391</v>
      </c>
      <c r="C37" s="419"/>
      <c r="D37" s="419"/>
      <c r="E37" s="420"/>
      <c r="F37" s="85" t="s">
        <v>1043</v>
      </c>
      <c r="G37" s="86" t="s">
        <v>1044</v>
      </c>
      <c r="H37" s="86" t="s">
        <v>1045</v>
      </c>
      <c r="I37" s="86" t="s">
        <v>1046</v>
      </c>
      <c r="J37" s="86" t="s">
        <v>1047</v>
      </c>
      <c r="K37" s="87"/>
    </row>
    <row r="38" spans="2:11" ht="20.100000000000001" customHeight="1">
      <c r="B38" s="421"/>
      <c r="C38" s="422"/>
      <c r="D38" s="422"/>
      <c r="E38" s="423"/>
      <c r="F38" s="93">
        <v>0</v>
      </c>
      <c r="G38" s="93">
        <v>0</v>
      </c>
      <c r="H38" s="93">
        <v>0</v>
      </c>
      <c r="I38" s="93">
        <v>0</v>
      </c>
      <c r="J38" s="93">
        <v>0</v>
      </c>
      <c r="K38" s="227"/>
    </row>
    <row r="39" spans="2:11" ht="20.100000000000001" customHeight="1">
      <c r="B39" s="407" t="s">
        <v>136</v>
      </c>
      <c r="C39" s="408"/>
      <c r="D39" s="408"/>
      <c r="E39" s="409"/>
      <c r="F39" s="373"/>
      <c r="G39" s="373"/>
      <c r="H39" s="373"/>
      <c r="I39" s="373"/>
      <c r="J39" s="373"/>
      <c r="K39" s="374"/>
    </row>
    <row r="40" spans="2:11" ht="20.100000000000001" customHeight="1">
      <c r="B40" s="407" t="s">
        <v>137</v>
      </c>
      <c r="C40" s="408"/>
      <c r="D40" s="408"/>
      <c r="E40" s="409"/>
      <c r="F40" s="373"/>
      <c r="G40" s="373"/>
      <c r="H40" s="373"/>
      <c r="I40" s="373"/>
      <c r="J40" s="373"/>
      <c r="K40" s="374"/>
    </row>
    <row r="41" spans="2:11" ht="20.100000000000001" customHeight="1">
      <c r="B41" s="407" t="s">
        <v>138</v>
      </c>
      <c r="C41" s="408"/>
      <c r="D41" s="408"/>
      <c r="E41" s="409"/>
      <c r="F41" s="93">
        <v>0</v>
      </c>
      <c r="G41" s="364"/>
      <c r="H41" s="364"/>
      <c r="I41" s="364"/>
      <c r="J41" s="364"/>
      <c r="K41" s="365"/>
    </row>
    <row r="42" spans="2:11" ht="20.100000000000001" customHeight="1">
      <c r="B42" s="407" t="s">
        <v>139</v>
      </c>
      <c r="C42" s="408"/>
      <c r="D42" s="408"/>
      <c r="E42" s="409"/>
      <c r="F42" s="93">
        <v>0</v>
      </c>
      <c r="G42" s="364"/>
      <c r="H42" s="364"/>
      <c r="I42" s="364"/>
      <c r="J42" s="364"/>
      <c r="K42" s="365"/>
    </row>
    <row r="43" spans="2:11" ht="20.100000000000001" customHeight="1">
      <c r="B43" s="415" t="s">
        <v>17</v>
      </c>
      <c r="C43" s="416"/>
      <c r="D43" s="416"/>
      <c r="E43" s="416"/>
      <c r="F43" s="416"/>
      <c r="G43" s="416"/>
      <c r="H43" s="416"/>
      <c r="I43" s="416"/>
      <c r="J43" s="416"/>
      <c r="K43" s="417"/>
    </row>
    <row r="44" spans="2:11" ht="44.25" customHeight="1">
      <c r="B44" s="369"/>
      <c r="C44" s="370"/>
      <c r="D44" s="370"/>
      <c r="E44" s="370"/>
      <c r="F44" s="370"/>
      <c r="G44" s="370"/>
      <c r="H44" s="370"/>
      <c r="I44" s="370"/>
      <c r="J44" s="370"/>
      <c r="K44" s="371"/>
    </row>
    <row r="45" spans="2:11" ht="9.9499999999999993" customHeight="1"/>
    <row r="46" spans="2:11" ht="13.5" customHeight="1">
      <c r="B46" s="4" t="s">
        <v>130</v>
      </c>
      <c r="D46" s="93">
        <v>0</v>
      </c>
    </row>
    <row r="47" spans="2:11" ht="16.5" customHeight="1">
      <c r="B47" s="429"/>
      <c r="C47" s="430"/>
      <c r="D47" s="430"/>
      <c r="E47" s="430"/>
      <c r="F47" s="430"/>
      <c r="G47" s="430"/>
      <c r="H47" s="430"/>
      <c r="I47" s="430"/>
      <c r="J47" s="430"/>
      <c r="K47" s="431"/>
    </row>
    <row r="48" spans="2:11" ht="9.9499999999999993" customHeight="1"/>
    <row r="49" spans="2:13" ht="9.9499999999999993" customHeight="1">
      <c r="B49" s="424"/>
      <c r="C49" s="424"/>
      <c r="D49" s="424"/>
      <c r="E49" s="424"/>
      <c r="F49" s="424"/>
      <c r="G49" s="424"/>
      <c r="H49" s="424"/>
      <c r="I49" s="424"/>
      <c r="J49" s="424"/>
      <c r="K49" s="424"/>
    </row>
    <row r="50" spans="2:13" ht="16.5" customHeight="1">
      <c r="B50" s="424" t="s">
        <v>26</v>
      </c>
      <c r="C50" s="424"/>
      <c r="D50" s="424"/>
      <c r="E50" s="424"/>
      <c r="F50" s="424"/>
      <c r="G50" s="424"/>
      <c r="H50" s="424"/>
      <c r="I50" s="424"/>
      <c r="J50" s="424"/>
      <c r="K50" s="424"/>
    </row>
    <row r="51" spans="2:13" ht="16.5" customHeight="1">
      <c r="B51" s="11" t="s">
        <v>188</v>
      </c>
      <c r="C51" s="347"/>
      <c r="D51" s="374"/>
      <c r="E51" s="425"/>
      <c r="F51" s="386"/>
      <c r="G51" s="386"/>
      <c r="H51" s="386"/>
      <c r="I51" s="386"/>
      <c r="J51" s="386"/>
      <c r="K51" s="387"/>
      <c r="M51" s="36">
        <f>E51</f>
        <v>0</v>
      </c>
    </row>
    <row r="52" spans="2:13" ht="16.5" customHeight="1">
      <c r="B52" s="11"/>
      <c r="C52" s="347"/>
      <c r="D52" s="374"/>
      <c r="E52" s="425"/>
      <c r="F52" s="386"/>
      <c r="G52" s="386"/>
      <c r="H52" s="386"/>
      <c r="I52" s="386"/>
      <c r="J52" s="386"/>
      <c r="K52" s="387"/>
      <c r="M52" s="36">
        <f>E52</f>
        <v>0</v>
      </c>
    </row>
    <row r="53" spans="2:13" ht="16.5" customHeight="1">
      <c r="B53" s="426"/>
      <c r="C53" s="427"/>
      <c r="D53" s="427"/>
      <c r="E53" s="427"/>
      <c r="F53" s="427"/>
      <c r="G53" s="427"/>
      <c r="H53" s="427"/>
      <c r="I53" s="427"/>
      <c r="J53" s="427"/>
      <c r="K53" s="428"/>
    </row>
    <row r="54" spans="2:13" ht="9.9499999999999993" customHeight="1"/>
    <row r="55" spans="2:13" ht="16.5" customHeight="1">
      <c r="B55" s="424" t="s">
        <v>27</v>
      </c>
      <c r="C55" s="424"/>
      <c r="D55" s="424"/>
      <c r="E55" s="424"/>
      <c r="F55" s="424"/>
      <c r="G55" s="424"/>
      <c r="H55" s="424"/>
      <c r="I55" s="424"/>
      <c r="J55" s="424"/>
      <c r="K55" s="424"/>
    </row>
    <row r="56" spans="2:13" ht="16.5" customHeight="1">
      <c r="B56" s="12" t="s">
        <v>28</v>
      </c>
      <c r="C56" s="433" t="s">
        <v>29</v>
      </c>
      <c r="D56" s="433"/>
      <c r="E56" s="433" t="s">
        <v>30</v>
      </c>
      <c r="F56" s="433"/>
      <c r="G56" s="433" t="s">
        <v>31</v>
      </c>
      <c r="H56" s="433"/>
      <c r="I56" s="12" t="s">
        <v>32</v>
      </c>
      <c r="J56" s="12" t="s">
        <v>33</v>
      </c>
      <c r="K56" s="12" t="s">
        <v>34</v>
      </c>
    </row>
    <row r="57" spans="2:13" ht="16.5" customHeight="1">
      <c r="B57" s="13"/>
      <c r="C57" s="322"/>
      <c r="D57" s="322"/>
      <c r="E57" s="521"/>
      <c r="F57" s="521"/>
      <c r="G57" s="522"/>
      <c r="H57" s="522"/>
      <c r="I57" s="14"/>
      <c r="J57" s="14"/>
      <c r="K57" s="14"/>
    </row>
    <row r="58" spans="2:13" ht="16.5" customHeight="1">
      <c r="B58" s="13"/>
      <c r="C58" s="322"/>
      <c r="D58" s="322"/>
      <c r="E58" s="521"/>
      <c r="F58" s="521"/>
      <c r="G58" s="522"/>
      <c r="H58" s="522"/>
      <c r="I58" s="14"/>
      <c r="J58" s="14"/>
      <c r="K58" s="14"/>
    </row>
    <row r="59" spans="2:13" ht="16.5" customHeight="1">
      <c r="B59" s="347"/>
      <c r="C59" s="348"/>
      <c r="D59" s="348"/>
      <c r="E59" s="348"/>
      <c r="F59" s="348"/>
      <c r="G59" s="348"/>
      <c r="H59" s="348"/>
      <c r="I59" s="348"/>
      <c r="J59" s="348"/>
      <c r="K59" s="349"/>
    </row>
    <row r="60" spans="2:13" ht="9.9499999999999993" customHeight="1"/>
    <row r="61" spans="2:13" ht="9.9499999999999993" customHeight="1">
      <c r="B61" s="432"/>
      <c r="C61" s="432"/>
      <c r="D61" s="432"/>
      <c r="E61" s="432"/>
      <c r="F61" s="432"/>
      <c r="G61" s="432"/>
      <c r="H61" s="432"/>
      <c r="I61" s="432"/>
      <c r="J61" s="432"/>
      <c r="K61" s="432"/>
    </row>
    <row r="62" spans="2:13" ht="16.5" customHeight="1">
      <c r="B62" s="432" t="s">
        <v>35</v>
      </c>
      <c r="C62" s="432"/>
      <c r="D62" s="432"/>
      <c r="E62" s="432"/>
      <c r="F62" s="432"/>
      <c r="G62" s="432"/>
      <c r="H62" s="432"/>
      <c r="I62" s="432"/>
      <c r="J62" s="432"/>
      <c r="K62" s="432"/>
    </row>
    <row r="63" spans="2:13" ht="16.5" customHeight="1">
      <c r="B63" s="437" t="s">
        <v>36</v>
      </c>
      <c r="C63" s="437"/>
      <c r="D63" s="438" t="s">
        <v>37</v>
      </c>
      <c r="E63" s="439"/>
      <c r="F63" s="440" t="s">
        <v>38</v>
      </c>
      <c r="G63" s="441"/>
      <c r="H63" s="440" t="s">
        <v>39</v>
      </c>
      <c r="I63" s="441"/>
      <c r="J63" s="440" t="s">
        <v>34</v>
      </c>
      <c r="K63" s="441"/>
    </row>
    <row r="64" spans="2:13" ht="16.5" customHeight="1">
      <c r="B64" s="330">
        <f>C9</f>
        <v>0</v>
      </c>
      <c r="C64" s="331"/>
      <c r="D64" s="435">
        <f>F8</f>
        <v>0</v>
      </c>
      <c r="E64" s="435"/>
      <c r="F64" s="335" t="s">
        <v>41</v>
      </c>
      <c r="G64" s="324"/>
      <c r="H64" s="436"/>
      <c r="I64" s="436"/>
      <c r="J64" s="335" t="s">
        <v>40</v>
      </c>
      <c r="K64" s="324"/>
    </row>
    <row r="65" spans="2:11" ht="16.5" customHeight="1">
      <c r="B65" s="434"/>
      <c r="C65" s="324"/>
      <c r="D65" s="435"/>
      <c r="E65" s="435"/>
      <c r="F65" s="335"/>
      <c r="G65" s="324"/>
      <c r="H65" s="436"/>
      <c r="I65" s="436"/>
      <c r="J65" s="335"/>
      <c r="K65" s="324"/>
    </row>
    <row r="66" spans="2:11" ht="9.9499999999999993" customHeight="1"/>
    <row r="67" spans="2:11" ht="16.5" customHeight="1">
      <c r="B67" s="432" t="s">
        <v>140</v>
      </c>
      <c r="C67" s="432"/>
      <c r="D67" s="432"/>
      <c r="E67" s="432"/>
      <c r="F67" s="432"/>
      <c r="G67" s="432"/>
      <c r="H67" s="432"/>
      <c r="I67" s="432"/>
      <c r="J67" s="432"/>
      <c r="K67" s="432"/>
    </row>
    <row r="68" spans="2:11" ht="16.5" customHeight="1">
      <c r="B68" s="437" t="s">
        <v>36</v>
      </c>
      <c r="C68" s="437"/>
      <c r="D68" s="438" t="s">
        <v>37</v>
      </c>
      <c r="E68" s="439"/>
      <c r="F68" s="440" t="s">
        <v>38</v>
      </c>
      <c r="G68" s="441"/>
      <c r="H68" s="440" t="s">
        <v>39</v>
      </c>
      <c r="I68" s="441"/>
      <c r="J68" s="440" t="s">
        <v>34</v>
      </c>
      <c r="K68" s="441"/>
    </row>
    <row r="69" spans="2:11" ht="16.5" customHeight="1">
      <c r="B69" s="442">
        <f>C9</f>
        <v>0</v>
      </c>
      <c r="C69" s="442"/>
      <c r="D69" s="330">
        <f>F8</f>
        <v>0</v>
      </c>
      <c r="E69" s="333"/>
      <c r="F69" s="335" t="s">
        <v>41</v>
      </c>
      <c r="G69" s="336"/>
      <c r="H69" s="335"/>
      <c r="I69" s="336"/>
      <c r="J69" s="335" t="s">
        <v>141</v>
      </c>
      <c r="K69" s="336"/>
    </row>
    <row r="70" spans="2:11" ht="16.5" customHeight="1">
      <c r="B70" s="444"/>
      <c r="C70" s="322"/>
      <c r="D70" s="335"/>
      <c r="E70" s="336"/>
      <c r="F70" s="335"/>
      <c r="G70" s="336"/>
      <c r="H70" s="434"/>
      <c r="I70" s="336"/>
      <c r="J70" s="335"/>
      <c r="K70" s="336"/>
    </row>
    <row r="71" spans="2:11" ht="9.9499999999999993" customHeight="1">
      <c r="B71" s="445"/>
      <c r="C71" s="445"/>
      <c r="D71" s="445"/>
      <c r="E71" s="445"/>
      <c r="F71" s="445"/>
      <c r="G71" s="445"/>
      <c r="H71" s="445"/>
      <c r="I71" s="445"/>
      <c r="J71" s="445"/>
      <c r="K71" s="445"/>
    </row>
    <row r="72" spans="2:11" ht="16.5" customHeight="1">
      <c r="B72" s="432" t="s">
        <v>42</v>
      </c>
      <c r="C72" s="432"/>
      <c r="D72" s="432"/>
      <c r="E72" s="432"/>
      <c r="F72" s="432"/>
      <c r="G72" s="432"/>
      <c r="H72" s="432"/>
      <c r="I72" s="432"/>
      <c r="J72" s="432"/>
      <c r="K72" s="432"/>
    </row>
    <row r="73" spans="2:11" ht="16.5" customHeight="1">
      <c r="B73" s="440" t="s">
        <v>43</v>
      </c>
      <c r="C73" s="443"/>
      <c r="D73" s="443"/>
      <c r="E73" s="441"/>
      <c r="F73" s="440" t="s">
        <v>44</v>
      </c>
      <c r="G73" s="443"/>
      <c r="H73" s="443"/>
      <c r="I73" s="441"/>
      <c r="J73" s="440" t="s">
        <v>45</v>
      </c>
      <c r="K73" s="441"/>
    </row>
    <row r="74" spans="2:11" ht="16.5" customHeight="1">
      <c r="B74" s="440" t="s">
        <v>46</v>
      </c>
      <c r="C74" s="441"/>
      <c r="D74" s="440" t="s">
        <v>47</v>
      </c>
      <c r="E74" s="441"/>
      <c r="F74" s="440" t="s">
        <v>46</v>
      </c>
      <c r="G74" s="441"/>
      <c r="H74" s="440" t="s">
        <v>47</v>
      </c>
      <c r="I74" s="441"/>
      <c r="J74" s="15" t="s">
        <v>48</v>
      </c>
      <c r="K74" s="15" t="s">
        <v>49</v>
      </c>
    </row>
    <row r="75" spans="2:11" ht="16.5" customHeight="1">
      <c r="B75" s="322"/>
      <c r="C75" s="322"/>
      <c r="D75" s="323"/>
      <c r="E75" s="324"/>
      <c r="F75" s="322"/>
      <c r="G75" s="322"/>
      <c r="H75" s="323"/>
      <c r="I75" s="324"/>
      <c r="J75" s="16"/>
      <c r="K75" s="17"/>
    </row>
    <row r="76" spans="2:11" ht="16.5" customHeight="1">
      <c r="B76" s="322"/>
      <c r="C76" s="322"/>
      <c r="D76" s="323"/>
      <c r="E76" s="324"/>
      <c r="F76" s="322"/>
      <c r="G76" s="322"/>
      <c r="H76" s="323"/>
      <c r="I76" s="324"/>
      <c r="J76" s="16"/>
      <c r="K76" s="17"/>
    </row>
    <row r="77" spans="2:11" ht="9.9499999999999993" customHeight="1"/>
    <row r="78" spans="2:11" ht="9.9499999999999993" customHeight="1" thickBot="1"/>
    <row r="79" spans="2:11" ht="44.25" customHeight="1" thickBot="1">
      <c r="B79" s="446" t="s">
        <v>175</v>
      </c>
      <c r="C79" s="447"/>
      <c r="D79" s="447"/>
      <c r="E79" s="447"/>
      <c r="F79" s="447"/>
      <c r="G79" s="447"/>
      <c r="H79" s="447"/>
      <c r="I79" s="447"/>
      <c r="J79" s="447"/>
      <c r="K79" s="448"/>
    </row>
    <row r="80" spans="2:11" ht="9.9499999999999993" customHeight="1"/>
    <row r="81" spans="2:11" ht="16.5" customHeight="1">
      <c r="B81" s="5" t="s">
        <v>129</v>
      </c>
      <c r="C81" s="383"/>
      <c r="D81" s="384"/>
      <c r="E81" s="384"/>
      <c r="F81" s="385"/>
      <c r="G81" s="5"/>
      <c r="H81" s="452"/>
      <c r="I81" s="453"/>
      <c r="J81" s="453"/>
      <c r="K81" s="454"/>
    </row>
    <row r="83" spans="2:11" ht="16.5" customHeight="1">
      <c r="B83" s="5" t="s">
        <v>128</v>
      </c>
      <c r="C83" s="455" t="s">
        <v>122</v>
      </c>
      <c r="D83" s="455"/>
      <c r="E83" s="455" t="s">
        <v>121</v>
      </c>
      <c r="F83" s="455"/>
      <c r="G83" s="5" t="s">
        <v>123</v>
      </c>
      <c r="H83" s="5" t="s">
        <v>124</v>
      </c>
      <c r="I83" s="5" t="s">
        <v>125</v>
      </c>
      <c r="J83" s="5" t="s">
        <v>126</v>
      </c>
      <c r="K83" s="5" t="s">
        <v>127</v>
      </c>
    </row>
    <row r="84" spans="2:11" ht="16.5" customHeight="1">
      <c r="B84" s="18">
        <v>1</v>
      </c>
      <c r="C84" s="456"/>
      <c r="D84" s="456"/>
      <c r="E84" s="457"/>
      <c r="F84" s="458"/>
      <c r="G84" s="117"/>
      <c r="H84" s="117"/>
      <c r="I84" s="33"/>
      <c r="J84" s="34"/>
      <c r="K84" s="35"/>
    </row>
    <row r="86" spans="2:11" ht="16.5" customHeight="1">
      <c r="B86" s="248" t="s">
        <v>50</v>
      </c>
      <c r="C86" s="259"/>
      <c r="D86" s="248" t="s">
        <v>5</v>
      </c>
      <c r="E86" s="259"/>
      <c r="F86" s="136" t="s">
        <v>51</v>
      </c>
      <c r="G86" s="136" t="s">
        <v>52</v>
      </c>
      <c r="H86" s="5" t="s">
        <v>815</v>
      </c>
      <c r="I86" s="5" t="s">
        <v>53</v>
      </c>
      <c r="J86" s="5" t="s">
        <v>325</v>
      </c>
      <c r="K86" s="5" t="s">
        <v>54</v>
      </c>
    </row>
    <row r="87" spans="2:11" ht="16.5" customHeight="1">
      <c r="B87" s="246"/>
      <c r="C87" s="247"/>
      <c r="D87" s="246"/>
      <c r="E87" s="247"/>
      <c r="F87" s="169"/>
      <c r="G87" s="64"/>
      <c r="H87" s="92"/>
      <c r="I87" s="92"/>
      <c r="J87" s="17"/>
      <c r="K87" s="177">
        <v>0</v>
      </c>
    </row>
    <row r="88" spans="2:11" ht="16.5" customHeight="1">
      <c r="B88" s="246"/>
      <c r="C88" s="247"/>
      <c r="D88" s="246"/>
      <c r="E88" s="247"/>
      <c r="F88" s="169"/>
      <c r="G88" s="64"/>
      <c r="H88" s="92"/>
      <c r="I88" s="92"/>
      <c r="J88" s="17"/>
      <c r="K88" s="177">
        <v>0</v>
      </c>
    </row>
    <row r="89" spans="2:11" ht="9.9499999999999993" customHeight="1"/>
    <row r="90" spans="2:11" ht="16.5" customHeight="1">
      <c r="B90" s="353" t="s">
        <v>55</v>
      </c>
      <c r="C90" s="353"/>
      <c r="D90" s="20"/>
      <c r="E90" s="20"/>
      <c r="F90" s="21"/>
    </row>
    <row r="91" spans="2:11" ht="16.5" customHeight="1">
      <c r="B91" s="22"/>
      <c r="C91" s="459"/>
      <c r="D91" s="460"/>
      <c r="E91" s="460"/>
      <c r="F91" s="460"/>
      <c r="G91" s="460"/>
      <c r="H91" s="460"/>
      <c r="I91" s="460"/>
      <c r="J91" s="460"/>
      <c r="K91" s="460"/>
    </row>
    <row r="92" spans="2:11" ht="9.9499999999999993" customHeight="1"/>
    <row r="93" spans="2:11" ht="9.9499999999999993" customHeight="1" thickBot="1"/>
    <row r="94" spans="2:11" ht="44.25" customHeight="1" thickBot="1">
      <c r="B94" s="461" t="s">
        <v>176</v>
      </c>
      <c r="C94" s="447"/>
      <c r="D94" s="447"/>
      <c r="E94" s="447"/>
      <c r="F94" s="447"/>
      <c r="G94" s="447"/>
      <c r="H94" s="447"/>
      <c r="I94" s="447"/>
      <c r="J94" s="447"/>
      <c r="K94" s="448"/>
    </row>
    <row r="95" spans="2:11" ht="9.9499999999999993" customHeight="1"/>
    <row r="96" spans="2:11" ht="16.5" customHeight="1">
      <c r="B96" s="5" t="s">
        <v>129</v>
      </c>
      <c r="C96" s="383"/>
      <c r="D96" s="384"/>
      <c r="E96" s="384"/>
      <c r="F96" s="385"/>
      <c r="G96" s="5"/>
      <c r="H96" s="452"/>
      <c r="I96" s="453"/>
      <c r="J96" s="453"/>
      <c r="K96" s="454"/>
    </row>
    <row r="97" spans="2:11" ht="9.9499999999999993" customHeight="1"/>
    <row r="98" spans="2:11" ht="16.5" customHeight="1">
      <c r="B98" s="5" t="s">
        <v>128</v>
      </c>
      <c r="C98" s="455" t="s">
        <v>122</v>
      </c>
      <c r="D98" s="455"/>
      <c r="E98" s="455" t="s">
        <v>121</v>
      </c>
      <c r="F98" s="455"/>
      <c r="G98" s="5" t="s">
        <v>123</v>
      </c>
      <c r="H98" s="5" t="s">
        <v>124</v>
      </c>
      <c r="I98" s="5" t="s">
        <v>125</v>
      </c>
      <c r="J98" s="5" t="s">
        <v>126</v>
      </c>
      <c r="K98" s="5" t="s">
        <v>127</v>
      </c>
    </row>
    <row r="99" spans="2:11" ht="16.5" customHeight="1">
      <c r="B99" s="18">
        <v>1</v>
      </c>
      <c r="C99" s="456"/>
      <c r="D99" s="456"/>
      <c r="E99" s="457"/>
      <c r="F99" s="458"/>
      <c r="G99" s="117"/>
      <c r="H99" s="117"/>
      <c r="I99" s="33"/>
      <c r="J99" s="34"/>
      <c r="K99" s="35"/>
    </row>
    <row r="101" spans="2:11" ht="16.5" customHeight="1">
      <c r="B101" s="248" t="s">
        <v>50</v>
      </c>
      <c r="C101" s="259"/>
      <c r="D101" s="248" t="s">
        <v>5</v>
      </c>
      <c r="E101" s="259"/>
      <c r="F101" s="136" t="s">
        <v>51</v>
      </c>
      <c r="G101" s="136" t="s">
        <v>52</v>
      </c>
      <c r="H101" s="5" t="s">
        <v>815</v>
      </c>
      <c r="I101" s="5" t="s">
        <v>53</v>
      </c>
      <c r="J101" s="5" t="s">
        <v>325</v>
      </c>
      <c r="K101" s="5" t="s">
        <v>54</v>
      </c>
    </row>
    <row r="102" spans="2:11" ht="16.5" customHeight="1">
      <c r="B102" s="246"/>
      <c r="C102" s="247"/>
      <c r="D102" s="246"/>
      <c r="E102" s="247"/>
      <c r="F102" s="169"/>
      <c r="G102" s="64"/>
      <c r="H102" s="92"/>
      <c r="I102" s="92"/>
      <c r="J102" s="17"/>
      <c r="K102" s="177">
        <v>0</v>
      </c>
    </row>
    <row r="103" spans="2:11" ht="16.5" customHeight="1">
      <c r="B103" s="246"/>
      <c r="C103" s="247"/>
      <c r="D103" s="246"/>
      <c r="E103" s="247"/>
      <c r="F103" s="169"/>
      <c r="G103" s="64"/>
      <c r="H103" s="92"/>
      <c r="I103" s="92"/>
      <c r="J103" s="17"/>
      <c r="K103" s="177">
        <v>0</v>
      </c>
    </row>
    <row r="104" spans="2:11" ht="9.9499999999999993" customHeight="1">
      <c r="I104" s="38"/>
    </row>
    <row r="105" spans="2:11" ht="16.5" customHeight="1">
      <c r="B105" s="353" t="s">
        <v>55</v>
      </c>
      <c r="C105" s="353"/>
      <c r="D105" s="20"/>
      <c r="E105" s="20"/>
      <c r="F105" s="21"/>
    </row>
    <row r="106" spans="2:11" ht="16.5" customHeight="1">
      <c r="B106" s="22"/>
      <c r="C106" s="459"/>
      <c r="D106" s="460"/>
      <c r="E106" s="460"/>
      <c r="F106" s="460"/>
      <c r="G106" s="460"/>
      <c r="H106" s="460"/>
      <c r="I106" s="460"/>
      <c r="J106" s="460"/>
      <c r="K106" s="460"/>
    </row>
    <row r="107" spans="2:11" ht="9.9499999999999993" customHeight="1"/>
    <row r="108" spans="2:11" ht="9.9499999999999993" customHeight="1" thickBot="1"/>
    <row r="109" spans="2:11" ht="44.25" customHeight="1" thickBot="1">
      <c r="B109" s="461" t="s">
        <v>397</v>
      </c>
      <c r="C109" s="447"/>
      <c r="D109" s="447"/>
      <c r="E109" s="447"/>
      <c r="F109" s="447"/>
      <c r="G109" s="447"/>
      <c r="H109" s="447"/>
      <c r="I109" s="447"/>
      <c r="J109" s="447"/>
      <c r="K109" s="448"/>
    </row>
    <row r="110" spans="2:11" ht="9.9499999999999993" customHeight="1"/>
    <row r="111" spans="2:11" ht="16.5" customHeight="1">
      <c r="B111" s="5" t="s">
        <v>129</v>
      </c>
      <c r="C111" s="383"/>
      <c r="D111" s="384"/>
      <c r="E111" s="384"/>
      <c r="F111" s="385"/>
      <c r="G111" s="5"/>
      <c r="H111" s="452"/>
      <c r="I111" s="453"/>
      <c r="J111" s="453"/>
      <c r="K111" s="454"/>
    </row>
    <row r="112" spans="2:11" ht="9.9499999999999993" customHeight="1"/>
    <row r="113" spans="2:11" ht="16.5" customHeight="1">
      <c r="B113" s="5" t="s">
        <v>128</v>
      </c>
      <c r="C113" s="455" t="s">
        <v>122</v>
      </c>
      <c r="D113" s="455"/>
      <c r="E113" s="455" t="s">
        <v>121</v>
      </c>
      <c r="F113" s="455"/>
      <c r="G113" s="5" t="s">
        <v>123</v>
      </c>
      <c r="H113" s="5" t="s">
        <v>124</v>
      </c>
      <c r="I113" s="5" t="s">
        <v>125</v>
      </c>
      <c r="J113" s="5" t="s">
        <v>126</v>
      </c>
      <c r="K113" s="5" t="s">
        <v>127</v>
      </c>
    </row>
    <row r="114" spans="2:11" ht="16.5" customHeight="1">
      <c r="B114" s="18">
        <v>1</v>
      </c>
      <c r="C114" s="456"/>
      <c r="D114" s="456"/>
      <c r="E114" s="457"/>
      <c r="F114" s="458"/>
      <c r="G114" s="117"/>
      <c r="H114" s="117"/>
      <c r="I114" s="33"/>
      <c r="J114" s="34"/>
      <c r="K114" s="35"/>
    </row>
    <row r="115" spans="2:11" ht="9.9499999999999993" customHeight="1"/>
    <row r="116" spans="2:11" ht="16.5" customHeight="1">
      <c r="B116" s="248" t="s">
        <v>50</v>
      </c>
      <c r="C116" s="259"/>
      <c r="D116" s="248" t="s">
        <v>5</v>
      </c>
      <c r="E116" s="259"/>
      <c r="F116" s="136" t="s">
        <v>51</v>
      </c>
      <c r="G116" s="136" t="s">
        <v>52</v>
      </c>
      <c r="H116" s="5" t="s">
        <v>815</v>
      </c>
      <c r="I116" s="5" t="s">
        <v>53</v>
      </c>
      <c r="J116" s="5" t="s">
        <v>325</v>
      </c>
      <c r="K116" s="5" t="s">
        <v>54</v>
      </c>
    </row>
    <row r="117" spans="2:11" ht="16.5" customHeight="1">
      <c r="B117" s="246"/>
      <c r="C117" s="247"/>
      <c r="D117" s="246"/>
      <c r="E117" s="247"/>
      <c r="F117" s="169"/>
      <c r="G117" s="64"/>
      <c r="H117" s="92"/>
      <c r="I117" s="92"/>
      <c r="J117" s="17"/>
      <c r="K117" s="177">
        <v>0</v>
      </c>
    </row>
    <row r="118" spans="2:11" ht="16.5" customHeight="1">
      <c r="B118" s="246"/>
      <c r="C118" s="247"/>
      <c r="D118" s="246"/>
      <c r="E118" s="247"/>
      <c r="F118" s="169"/>
      <c r="G118" s="64"/>
      <c r="H118" s="92"/>
      <c r="I118" s="92"/>
      <c r="J118" s="17"/>
      <c r="K118" s="177">
        <v>0</v>
      </c>
    </row>
    <row r="119" spans="2:11" ht="9.9499999999999993" customHeight="1"/>
    <row r="120" spans="2:11" ht="16.5" customHeight="1">
      <c r="B120" s="353" t="s">
        <v>55</v>
      </c>
      <c r="C120" s="353"/>
      <c r="D120" s="20"/>
      <c r="E120" s="20"/>
      <c r="F120" s="21"/>
    </row>
    <row r="121" spans="2:11" ht="16.5" customHeight="1">
      <c r="B121" s="22"/>
      <c r="C121" s="459"/>
      <c r="D121" s="460"/>
      <c r="E121" s="460"/>
      <c r="F121" s="460"/>
      <c r="G121" s="460"/>
      <c r="H121" s="460"/>
      <c r="I121" s="460"/>
      <c r="J121" s="460"/>
      <c r="K121" s="460"/>
    </row>
    <row r="122" spans="2:11" ht="9.9499999999999993" customHeight="1"/>
    <row r="123" spans="2:11" ht="9.9499999999999993" customHeight="1" thickBot="1"/>
    <row r="124" spans="2:11" ht="44.25" customHeight="1" thickBot="1">
      <c r="B124" s="461" t="s">
        <v>210</v>
      </c>
      <c r="C124" s="447"/>
      <c r="D124" s="447"/>
      <c r="E124" s="447"/>
      <c r="F124" s="447"/>
      <c r="G124" s="447"/>
      <c r="H124" s="447"/>
      <c r="I124" s="447"/>
      <c r="J124" s="447"/>
      <c r="K124" s="448"/>
    </row>
    <row r="125" spans="2:11" ht="9.9499999999999993" customHeight="1"/>
    <row r="126" spans="2:11" ht="16.5" customHeight="1">
      <c r="B126" s="5" t="s">
        <v>129</v>
      </c>
      <c r="C126" s="383"/>
      <c r="D126" s="384"/>
      <c r="E126" s="384"/>
      <c r="F126" s="385"/>
      <c r="G126" s="5"/>
      <c r="H126" s="452"/>
      <c r="I126" s="453"/>
      <c r="J126" s="453"/>
      <c r="K126" s="454"/>
    </row>
    <row r="127" spans="2:11" ht="9.9499999999999993" customHeight="1"/>
    <row r="128" spans="2:11" ht="16.5" customHeight="1">
      <c r="B128" s="5" t="s">
        <v>128</v>
      </c>
      <c r="C128" s="455" t="s">
        <v>122</v>
      </c>
      <c r="D128" s="455"/>
      <c r="E128" s="455" t="s">
        <v>121</v>
      </c>
      <c r="F128" s="455"/>
      <c r="G128" s="5" t="s">
        <v>123</v>
      </c>
      <c r="H128" s="5" t="s">
        <v>124</v>
      </c>
      <c r="I128" s="5" t="s">
        <v>125</v>
      </c>
      <c r="J128" s="5" t="s">
        <v>126</v>
      </c>
      <c r="K128" s="5" t="s">
        <v>127</v>
      </c>
    </row>
    <row r="129" spans="2:11" ht="16.5" customHeight="1">
      <c r="B129" s="18">
        <v>1</v>
      </c>
      <c r="C129" s="456"/>
      <c r="D129" s="456"/>
      <c r="E129" s="457"/>
      <c r="F129" s="458"/>
      <c r="G129" s="117"/>
      <c r="H129" s="117"/>
      <c r="I129" s="33"/>
      <c r="J129" s="34"/>
      <c r="K129" s="35"/>
    </row>
    <row r="130" spans="2:11" ht="9.9499999999999993" customHeight="1"/>
    <row r="131" spans="2:11" ht="16.5" customHeight="1">
      <c r="B131" s="248" t="s">
        <v>50</v>
      </c>
      <c r="C131" s="259"/>
      <c r="D131" s="248" t="s">
        <v>5</v>
      </c>
      <c r="E131" s="259"/>
      <c r="F131" s="136" t="s">
        <v>51</v>
      </c>
      <c r="G131" s="136" t="s">
        <v>52</v>
      </c>
      <c r="H131" s="5" t="s">
        <v>815</v>
      </c>
      <c r="I131" s="5" t="s">
        <v>53</v>
      </c>
      <c r="J131" s="5" t="s">
        <v>325</v>
      </c>
      <c r="K131" s="5" t="s">
        <v>54</v>
      </c>
    </row>
    <row r="132" spans="2:11" ht="16.5" customHeight="1">
      <c r="B132" s="246"/>
      <c r="C132" s="247"/>
      <c r="D132" s="246"/>
      <c r="E132" s="247"/>
      <c r="F132" s="169"/>
      <c r="G132" s="64"/>
      <c r="H132" s="92"/>
      <c r="I132" s="92"/>
      <c r="J132" s="17"/>
      <c r="K132" s="177">
        <v>0</v>
      </c>
    </row>
    <row r="133" spans="2:11" ht="16.5" customHeight="1">
      <c r="B133" s="246"/>
      <c r="C133" s="247"/>
      <c r="D133" s="246"/>
      <c r="E133" s="247"/>
      <c r="F133" s="169"/>
      <c r="G133" s="64"/>
      <c r="H133" s="92"/>
      <c r="I133" s="92"/>
      <c r="J133" s="17"/>
      <c r="K133" s="177">
        <v>0</v>
      </c>
    </row>
    <row r="134" spans="2:11" ht="9.9499999999999993" customHeight="1"/>
    <row r="135" spans="2:11" ht="16.5" customHeight="1">
      <c r="B135" s="353" t="s">
        <v>55</v>
      </c>
      <c r="C135" s="353"/>
      <c r="D135" s="20"/>
      <c r="E135" s="20"/>
      <c r="F135" s="21"/>
    </row>
    <row r="136" spans="2:11" ht="16.5" customHeight="1">
      <c r="B136" s="22"/>
      <c r="C136" s="459"/>
      <c r="D136" s="460"/>
      <c r="E136" s="460"/>
      <c r="F136" s="460"/>
      <c r="G136" s="460"/>
      <c r="H136" s="460"/>
      <c r="I136" s="460"/>
      <c r="J136" s="460"/>
      <c r="K136" s="460"/>
    </row>
    <row r="137" spans="2:11" ht="9.9499999999999993" customHeight="1"/>
    <row r="138" spans="2:11" ht="9.9499999999999993" customHeight="1" thickBot="1"/>
    <row r="139" spans="2:11" ht="44.25" customHeight="1" thickBot="1">
      <c r="B139" s="461" t="s">
        <v>398</v>
      </c>
      <c r="C139" s="447"/>
      <c r="D139" s="447"/>
      <c r="E139" s="447"/>
      <c r="F139" s="447"/>
      <c r="G139" s="447"/>
      <c r="H139" s="447"/>
      <c r="I139" s="447"/>
      <c r="J139" s="447"/>
      <c r="K139" s="448"/>
    </row>
    <row r="140" spans="2:11" ht="9.9499999999999993" customHeight="1"/>
    <row r="141" spans="2:11" ht="16.5" customHeight="1">
      <c r="B141" s="5" t="s">
        <v>129</v>
      </c>
      <c r="C141" s="383"/>
      <c r="D141" s="384"/>
      <c r="E141" s="384"/>
      <c r="F141" s="385"/>
      <c r="G141" s="5"/>
      <c r="H141" s="452"/>
      <c r="I141" s="453"/>
      <c r="J141" s="453"/>
      <c r="K141" s="454"/>
    </row>
    <row r="142" spans="2:11" ht="9.9499999999999993" customHeight="1"/>
    <row r="143" spans="2:11" ht="16.5" customHeight="1">
      <c r="B143" s="5" t="s">
        <v>128</v>
      </c>
      <c r="C143" s="455" t="s">
        <v>122</v>
      </c>
      <c r="D143" s="455"/>
      <c r="E143" s="455" t="s">
        <v>121</v>
      </c>
      <c r="F143" s="455"/>
      <c r="G143" s="5" t="s">
        <v>123</v>
      </c>
      <c r="H143" s="5" t="s">
        <v>124</v>
      </c>
      <c r="I143" s="5" t="s">
        <v>125</v>
      </c>
      <c r="J143" s="5" t="s">
        <v>126</v>
      </c>
      <c r="K143" s="5" t="s">
        <v>127</v>
      </c>
    </row>
    <row r="144" spans="2:11" ht="16.5" customHeight="1">
      <c r="B144" s="18">
        <v>1</v>
      </c>
      <c r="C144" s="456"/>
      <c r="D144" s="456"/>
      <c r="E144" s="457"/>
      <c r="F144" s="458"/>
      <c r="G144" s="117"/>
      <c r="H144" s="117"/>
      <c r="I144" s="33"/>
      <c r="J144" s="34"/>
      <c r="K144" s="35"/>
    </row>
    <row r="145" spans="2:11" ht="9.9499999999999993" customHeight="1"/>
    <row r="146" spans="2:11" ht="16.5" customHeight="1">
      <c r="B146" s="248" t="s">
        <v>50</v>
      </c>
      <c r="C146" s="259"/>
      <c r="D146" s="248" t="s">
        <v>5</v>
      </c>
      <c r="E146" s="259"/>
      <c r="F146" s="136" t="s">
        <v>51</v>
      </c>
      <c r="G146" s="136" t="s">
        <v>52</v>
      </c>
      <c r="H146" s="5" t="s">
        <v>815</v>
      </c>
      <c r="I146" s="5" t="s">
        <v>53</v>
      </c>
      <c r="J146" s="5" t="s">
        <v>325</v>
      </c>
      <c r="K146" s="5" t="s">
        <v>54</v>
      </c>
    </row>
    <row r="147" spans="2:11" ht="16.5" customHeight="1">
      <c r="B147" s="246"/>
      <c r="C147" s="247"/>
      <c r="D147" s="246"/>
      <c r="E147" s="247"/>
      <c r="F147" s="169"/>
      <c r="G147" s="64"/>
      <c r="H147" s="92"/>
      <c r="I147" s="92"/>
      <c r="J147" s="17"/>
      <c r="K147" s="177">
        <v>0</v>
      </c>
    </row>
    <row r="148" spans="2:11" ht="16.5" customHeight="1">
      <c r="B148" s="246"/>
      <c r="C148" s="247"/>
      <c r="D148" s="246"/>
      <c r="E148" s="247"/>
      <c r="F148" s="169"/>
      <c r="G148" s="64"/>
      <c r="H148" s="92"/>
      <c r="I148" s="92"/>
      <c r="J148" s="17"/>
      <c r="K148" s="177">
        <v>0</v>
      </c>
    </row>
    <row r="149" spans="2:11" ht="9.9499999999999993" customHeight="1"/>
    <row r="150" spans="2:11" ht="16.5" customHeight="1">
      <c r="B150" s="353" t="s">
        <v>55</v>
      </c>
      <c r="C150" s="353"/>
      <c r="D150" s="20"/>
      <c r="E150" s="20"/>
      <c r="F150" s="21"/>
    </row>
    <row r="151" spans="2:11" ht="16.5" customHeight="1">
      <c r="B151" s="22"/>
      <c r="C151" s="459"/>
      <c r="D151" s="460"/>
      <c r="E151" s="460"/>
      <c r="F151" s="460"/>
      <c r="G151" s="460"/>
      <c r="H151" s="460"/>
      <c r="I151" s="460"/>
      <c r="J151" s="460"/>
      <c r="K151" s="460"/>
    </row>
    <row r="152" spans="2:11" ht="9.9499999999999993" customHeight="1"/>
    <row r="153" spans="2:11" ht="9.9499999999999993" customHeight="1" thickBot="1"/>
    <row r="154" spans="2:11" ht="44.25" customHeight="1" thickBot="1">
      <c r="B154" s="461" t="s">
        <v>177</v>
      </c>
      <c r="C154" s="447"/>
      <c r="D154" s="447"/>
      <c r="E154" s="447"/>
      <c r="F154" s="447"/>
      <c r="G154" s="447"/>
      <c r="H154" s="447"/>
      <c r="I154" s="447"/>
      <c r="J154" s="447"/>
      <c r="K154" s="448"/>
    </row>
    <row r="155" spans="2:11" ht="9.9499999999999993" customHeight="1"/>
    <row r="156" spans="2:11" ht="16.5" customHeight="1">
      <c r="B156" s="5" t="s">
        <v>129</v>
      </c>
      <c r="C156" s="383"/>
      <c r="D156" s="384"/>
      <c r="E156" s="384"/>
      <c r="F156" s="385"/>
      <c r="G156" s="5"/>
      <c r="H156" s="452"/>
      <c r="I156" s="453"/>
      <c r="J156" s="453"/>
      <c r="K156" s="454"/>
    </row>
    <row r="157" spans="2:11" ht="9.9499999999999993" customHeight="1"/>
    <row r="158" spans="2:11" ht="16.5" customHeight="1">
      <c r="B158" s="5" t="s">
        <v>128</v>
      </c>
      <c r="C158" s="455" t="s">
        <v>122</v>
      </c>
      <c r="D158" s="455"/>
      <c r="E158" s="455" t="s">
        <v>121</v>
      </c>
      <c r="F158" s="455"/>
      <c r="G158" s="5" t="s">
        <v>123</v>
      </c>
      <c r="H158" s="5" t="s">
        <v>124</v>
      </c>
      <c r="I158" s="5" t="s">
        <v>125</v>
      </c>
      <c r="J158" s="5" t="s">
        <v>126</v>
      </c>
      <c r="K158" s="5" t="s">
        <v>127</v>
      </c>
    </row>
    <row r="159" spans="2:11" ht="16.5" customHeight="1">
      <c r="B159" s="18">
        <v>1</v>
      </c>
      <c r="C159" s="456"/>
      <c r="D159" s="456"/>
      <c r="E159" s="457"/>
      <c r="F159" s="458"/>
      <c r="G159" s="117"/>
      <c r="H159" s="117"/>
      <c r="I159" s="33"/>
      <c r="J159" s="34"/>
      <c r="K159" s="35"/>
    </row>
    <row r="161" spans="2:11" ht="16.5" customHeight="1">
      <c r="B161" s="248" t="s">
        <v>50</v>
      </c>
      <c r="C161" s="259"/>
      <c r="D161" s="248" t="s">
        <v>5</v>
      </c>
      <c r="E161" s="259"/>
      <c r="F161" s="136" t="s">
        <v>51</v>
      </c>
      <c r="G161" s="136" t="s">
        <v>52</v>
      </c>
      <c r="H161" s="5" t="s">
        <v>815</v>
      </c>
      <c r="I161" s="5" t="s">
        <v>53</v>
      </c>
      <c r="J161" s="5" t="s">
        <v>325</v>
      </c>
      <c r="K161" s="5" t="s">
        <v>54</v>
      </c>
    </row>
    <row r="162" spans="2:11" ht="16.5" customHeight="1">
      <c r="B162" s="246"/>
      <c r="C162" s="247"/>
      <c r="D162" s="246"/>
      <c r="E162" s="247"/>
      <c r="F162" s="169"/>
      <c r="G162" s="64"/>
      <c r="H162" s="92"/>
      <c r="I162" s="92"/>
      <c r="J162" s="17"/>
      <c r="K162" s="177">
        <v>0</v>
      </c>
    </row>
    <row r="163" spans="2:11" ht="16.5" customHeight="1">
      <c r="B163" s="246"/>
      <c r="C163" s="247"/>
      <c r="D163" s="246"/>
      <c r="E163" s="247"/>
      <c r="F163" s="169"/>
      <c r="G163" s="64"/>
      <c r="H163" s="92"/>
      <c r="I163" s="92"/>
      <c r="J163" s="17"/>
      <c r="K163" s="177">
        <v>0</v>
      </c>
    </row>
    <row r="164" spans="2:11" ht="9.9499999999999993" customHeight="1">
      <c r="B164" s="37"/>
      <c r="C164" s="37"/>
      <c r="D164" s="37"/>
      <c r="E164" s="37"/>
      <c r="F164" s="37"/>
      <c r="G164" s="37"/>
      <c r="H164" s="37"/>
      <c r="I164" s="37"/>
      <c r="J164" s="37"/>
      <c r="K164" s="37"/>
    </row>
    <row r="165" spans="2:11" ht="16.5" customHeight="1">
      <c r="B165" s="353" t="s">
        <v>55</v>
      </c>
      <c r="C165" s="353"/>
      <c r="D165" s="20"/>
      <c r="E165" s="20"/>
      <c r="F165" s="21"/>
    </row>
    <row r="166" spans="2:11" ht="16.5" customHeight="1">
      <c r="B166" s="22"/>
      <c r="C166" s="459"/>
      <c r="D166" s="460"/>
      <c r="E166" s="460"/>
      <c r="F166" s="460"/>
      <c r="G166" s="460"/>
      <c r="H166" s="460"/>
      <c r="I166" s="460"/>
      <c r="J166" s="460"/>
      <c r="K166" s="460"/>
    </row>
    <row r="167" spans="2:11" ht="9.9499999999999993" customHeight="1"/>
    <row r="168" spans="2:11" ht="9.9499999999999993" customHeight="1" thickBot="1"/>
    <row r="169" spans="2:11" ht="44.25" customHeight="1" thickBot="1">
      <c r="B169" s="461" t="s">
        <v>178</v>
      </c>
      <c r="C169" s="447"/>
      <c r="D169" s="447"/>
      <c r="E169" s="447"/>
      <c r="F169" s="447"/>
      <c r="G169" s="447"/>
      <c r="H169" s="447"/>
      <c r="I169" s="447"/>
      <c r="J169" s="447"/>
      <c r="K169" s="448"/>
    </row>
    <row r="170" spans="2:11" ht="9.9499999999999993" customHeight="1"/>
    <row r="171" spans="2:11" ht="16.5" customHeight="1">
      <c r="B171" s="5" t="s">
        <v>129</v>
      </c>
      <c r="C171" s="383"/>
      <c r="D171" s="384"/>
      <c r="E171" s="384"/>
      <c r="F171" s="385"/>
      <c r="G171" s="5"/>
      <c r="H171" s="452"/>
      <c r="I171" s="453"/>
      <c r="J171" s="453"/>
      <c r="K171" s="454"/>
    </row>
    <row r="172" spans="2:11" ht="9.9499999999999993" customHeight="1"/>
    <row r="173" spans="2:11" ht="16.5" customHeight="1">
      <c r="B173" s="5" t="s">
        <v>128</v>
      </c>
      <c r="C173" s="455" t="s">
        <v>122</v>
      </c>
      <c r="D173" s="455"/>
      <c r="E173" s="455" t="s">
        <v>121</v>
      </c>
      <c r="F173" s="455"/>
      <c r="G173" s="5" t="s">
        <v>123</v>
      </c>
      <c r="H173" s="5" t="s">
        <v>124</v>
      </c>
      <c r="I173" s="5" t="s">
        <v>125</v>
      </c>
      <c r="J173" s="5" t="s">
        <v>126</v>
      </c>
      <c r="K173" s="5" t="s">
        <v>127</v>
      </c>
    </row>
    <row r="174" spans="2:11" ht="16.5" customHeight="1">
      <c r="B174" s="18">
        <v>1</v>
      </c>
      <c r="C174" s="456"/>
      <c r="D174" s="456"/>
      <c r="E174" s="457"/>
      <c r="F174" s="458"/>
      <c r="G174" s="117"/>
      <c r="H174" s="117"/>
      <c r="I174" s="33"/>
      <c r="J174" s="34"/>
      <c r="K174" s="35"/>
    </row>
    <row r="175" spans="2:11" ht="9.9499999999999993" customHeight="1"/>
    <row r="176" spans="2:11" ht="16.5" customHeight="1">
      <c r="B176" s="248" t="s">
        <v>50</v>
      </c>
      <c r="C176" s="259"/>
      <c r="D176" s="248" t="s">
        <v>5</v>
      </c>
      <c r="E176" s="259"/>
      <c r="F176" s="136" t="s">
        <v>51</v>
      </c>
      <c r="G176" s="136" t="s">
        <v>52</v>
      </c>
      <c r="H176" s="5" t="s">
        <v>815</v>
      </c>
      <c r="I176" s="5" t="s">
        <v>53</v>
      </c>
      <c r="J176" s="5" t="s">
        <v>325</v>
      </c>
      <c r="K176" s="5" t="s">
        <v>54</v>
      </c>
    </row>
    <row r="177" spans="2:11" ht="16.5" customHeight="1">
      <c r="B177" s="246"/>
      <c r="C177" s="247"/>
      <c r="D177" s="246"/>
      <c r="E177" s="247"/>
      <c r="F177" s="169"/>
      <c r="G177" s="64"/>
      <c r="H177" s="92"/>
      <c r="I177" s="92"/>
      <c r="J177" s="17"/>
      <c r="K177" s="177">
        <v>0</v>
      </c>
    </row>
    <row r="178" spans="2:11" ht="16.5" customHeight="1">
      <c r="B178" s="246"/>
      <c r="C178" s="247"/>
      <c r="D178" s="246"/>
      <c r="E178" s="247"/>
      <c r="F178" s="169"/>
      <c r="G178" s="64"/>
      <c r="H178" s="92"/>
      <c r="I178" s="92"/>
      <c r="J178" s="17"/>
      <c r="K178" s="177">
        <v>0</v>
      </c>
    </row>
    <row r="179" spans="2:11" ht="9.9499999999999993" customHeight="1">
      <c r="B179" s="37"/>
      <c r="C179" s="37"/>
      <c r="D179" s="37"/>
      <c r="E179" s="37"/>
      <c r="F179" s="37"/>
      <c r="G179" s="37"/>
      <c r="H179" s="37"/>
      <c r="I179" s="91"/>
      <c r="J179" s="37"/>
      <c r="K179" s="37"/>
    </row>
    <row r="180" spans="2:11" ht="16.5" customHeight="1">
      <c r="B180" s="353" t="s">
        <v>55</v>
      </c>
      <c r="C180" s="353"/>
      <c r="D180" s="20"/>
      <c r="E180" s="20"/>
      <c r="F180" s="21"/>
    </row>
    <row r="181" spans="2:11" ht="16.5" customHeight="1">
      <c r="B181" s="22"/>
      <c r="C181" s="459"/>
      <c r="D181" s="460"/>
      <c r="E181" s="460"/>
      <c r="F181" s="460"/>
      <c r="G181" s="460"/>
      <c r="H181" s="460"/>
      <c r="I181" s="460"/>
      <c r="J181" s="460"/>
      <c r="K181" s="460"/>
    </row>
    <row r="182" spans="2:11" ht="9.9499999999999993" customHeight="1"/>
    <row r="183" spans="2:11" ht="9.9499999999999993" customHeight="1" thickBot="1"/>
    <row r="184" spans="2:11" ht="44.25" customHeight="1" thickBot="1">
      <c r="B184" s="461" t="s">
        <v>399</v>
      </c>
      <c r="C184" s="447"/>
      <c r="D184" s="447"/>
      <c r="E184" s="447"/>
      <c r="F184" s="447"/>
      <c r="G184" s="447"/>
      <c r="H184" s="447"/>
      <c r="I184" s="447"/>
      <c r="J184" s="447"/>
      <c r="K184" s="448"/>
    </row>
    <row r="185" spans="2:11" ht="9.9499999999999993" customHeight="1"/>
    <row r="186" spans="2:11" ht="16.5" customHeight="1">
      <c r="B186" s="5" t="s">
        <v>129</v>
      </c>
      <c r="C186" s="383"/>
      <c r="D186" s="384"/>
      <c r="E186" s="384"/>
      <c r="F186" s="385"/>
      <c r="G186" s="5"/>
      <c r="H186" s="452"/>
      <c r="I186" s="453"/>
      <c r="J186" s="453"/>
      <c r="K186" s="454"/>
    </row>
    <row r="187" spans="2:11" ht="9.9499999999999993" customHeight="1"/>
    <row r="188" spans="2:11" ht="16.5" customHeight="1">
      <c r="B188" s="5" t="s">
        <v>128</v>
      </c>
      <c r="C188" s="455" t="s">
        <v>122</v>
      </c>
      <c r="D188" s="455"/>
      <c r="E188" s="455" t="s">
        <v>121</v>
      </c>
      <c r="F188" s="455"/>
      <c r="G188" s="5" t="s">
        <v>123</v>
      </c>
      <c r="H188" s="5" t="s">
        <v>124</v>
      </c>
      <c r="I188" s="5" t="s">
        <v>125</v>
      </c>
      <c r="J188" s="5" t="s">
        <v>126</v>
      </c>
      <c r="K188" s="5" t="s">
        <v>127</v>
      </c>
    </row>
    <row r="189" spans="2:11" ht="16.5" customHeight="1">
      <c r="B189" s="18">
        <v>1</v>
      </c>
      <c r="C189" s="456"/>
      <c r="D189" s="456"/>
      <c r="E189" s="457"/>
      <c r="F189" s="458"/>
      <c r="G189" s="117"/>
      <c r="H189" s="117"/>
      <c r="I189" s="33"/>
      <c r="J189" s="34"/>
      <c r="K189" s="35"/>
    </row>
    <row r="190" spans="2:11" ht="9.9499999999999993" customHeight="1"/>
    <row r="191" spans="2:11" ht="16.5" customHeight="1">
      <c r="B191" s="248" t="s">
        <v>50</v>
      </c>
      <c r="C191" s="259"/>
      <c r="D191" s="248" t="s">
        <v>5</v>
      </c>
      <c r="E191" s="259"/>
      <c r="F191" s="136" t="s">
        <v>51</v>
      </c>
      <c r="G191" s="136" t="s">
        <v>52</v>
      </c>
      <c r="H191" s="5" t="s">
        <v>815</v>
      </c>
      <c r="I191" s="5" t="s">
        <v>53</v>
      </c>
      <c r="J191" s="5" t="s">
        <v>325</v>
      </c>
      <c r="K191" s="5" t="s">
        <v>54</v>
      </c>
    </row>
    <row r="192" spans="2:11" ht="16.5" customHeight="1">
      <c r="B192" s="246"/>
      <c r="C192" s="247"/>
      <c r="D192" s="246"/>
      <c r="E192" s="247"/>
      <c r="F192" s="169"/>
      <c r="G192" s="64"/>
      <c r="H192" s="92"/>
      <c r="I192" s="92"/>
      <c r="J192" s="17"/>
      <c r="K192" s="177">
        <v>0</v>
      </c>
    </row>
    <row r="193" spans="2:11" ht="16.5" customHeight="1">
      <c r="B193" s="246"/>
      <c r="C193" s="247"/>
      <c r="D193" s="246"/>
      <c r="E193" s="247"/>
      <c r="F193" s="169"/>
      <c r="G193" s="64"/>
      <c r="H193" s="92"/>
      <c r="I193" s="92"/>
      <c r="J193" s="17"/>
      <c r="K193" s="177">
        <v>0</v>
      </c>
    </row>
    <row r="194" spans="2:11" ht="9.9499999999999993" customHeight="1"/>
    <row r="195" spans="2:11" ht="16.5" customHeight="1">
      <c r="B195" s="353" t="s">
        <v>55</v>
      </c>
      <c r="C195" s="353"/>
      <c r="D195" s="20"/>
      <c r="E195" s="20"/>
      <c r="F195" s="21"/>
    </row>
    <row r="196" spans="2:11" ht="16.5" customHeight="1">
      <c r="B196" s="22"/>
      <c r="C196" s="459"/>
      <c r="D196" s="460"/>
      <c r="E196" s="460"/>
      <c r="F196" s="460"/>
      <c r="G196" s="460"/>
      <c r="H196" s="460"/>
      <c r="I196" s="460"/>
      <c r="J196" s="460"/>
      <c r="K196" s="460"/>
    </row>
    <row r="197" spans="2:11" ht="9.9499999999999993" customHeight="1"/>
    <row r="198" spans="2:11" ht="9.9499999999999993" customHeight="1" thickBot="1"/>
    <row r="199" spans="2:11" ht="44.25" customHeight="1" thickBot="1">
      <c r="B199" s="462" t="s">
        <v>56</v>
      </c>
      <c r="C199" s="463"/>
      <c r="D199" s="463"/>
      <c r="E199" s="463"/>
      <c r="F199" s="463"/>
      <c r="G199" s="463"/>
      <c r="H199" s="463"/>
      <c r="I199" s="463"/>
      <c r="J199" s="463"/>
      <c r="K199" s="464"/>
    </row>
    <row r="200" spans="2:11" ht="9.9499999999999993" customHeight="1"/>
    <row r="201" spans="2:11" ht="16.5" customHeight="1">
      <c r="B201" s="5" t="s">
        <v>129</v>
      </c>
      <c r="C201" s="383"/>
      <c r="D201" s="384"/>
      <c r="E201" s="384"/>
      <c r="F201" s="385"/>
      <c r="G201" s="5"/>
      <c r="H201" s="452"/>
      <c r="I201" s="453"/>
      <c r="J201" s="453"/>
      <c r="K201" s="454"/>
    </row>
    <row r="202" spans="2:11" ht="9.9499999999999993" customHeight="1"/>
    <row r="203" spans="2:11" ht="16.5" customHeight="1">
      <c r="B203" s="5" t="s">
        <v>128</v>
      </c>
      <c r="C203" s="455" t="s">
        <v>122</v>
      </c>
      <c r="D203" s="455"/>
      <c r="E203" s="455" t="s">
        <v>121</v>
      </c>
      <c r="F203" s="455"/>
      <c r="G203" s="5" t="s">
        <v>123</v>
      </c>
      <c r="H203" s="5" t="s">
        <v>124</v>
      </c>
      <c r="I203" s="5" t="s">
        <v>125</v>
      </c>
      <c r="J203" s="5" t="s">
        <v>126</v>
      </c>
      <c r="K203" s="5" t="s">
        <v>127</v>
      </c>
    </row>
    <row r="204" spans="2:11" ht="16.5" customHeight="1">
      <c r="B204" s="18">
        <v>1</v>
      </c>
      <c r="C204" s="456"/>
      <c r="D204" s="456"/>
      <c r="E204" s="457"/>
      <c r="F204" s="458"/>
      <c r="G204" s="117"/>
      <c r="H204" s="117"/>
      <c r="I204" s="33"/>
      <c r="J204" s="34"/>
      <c r="K204" s="35"/>
    </row>
    <row r="205" spans="2:11" ht="9.9499999999999993" customHeight="1"/>
    <row r="206" spans="2:11" ht="16.5" customHeight="1">
      <c r="B206" s="248" t="s">
        <v>50</v>
      </c>
      <c r="C206" s="259"/>
      <c r="D206" s="248" t="s">
        <v>5</v>
      </c>
      <c r="E206" s="259"/>
      <c r="F206" s="136" t="s">
        <v>51</v>
      </c>
      <c r="G206" s="136" t="s">
        <v>52</v>
      </c>
      <c r="H206" s="5" t="s">
        <v>815</v>
      </c>
      <c r="I206" s="5" t="s">
        <v>53</v>
      </c>
      <c r="J206" s="5" t="s">
        <v>325</v>
      </c>
      <c r="K206" s="5" t="s">
        <v>54</v>
      </c>
    </row>
    <row r="207" spans="2:11" ht="16.5" customHeight="1">
      <c r="B207" s="246"/>
      <c r="C207" s="247"/>
      <c r="D207" s="246"/>
      <c r="E207" s="247"/>
      <c r="F207" s="169"/>
      <c r="G207" s="64"/>
      <c r="H207" s="92"/>
      <c r="I207" s="92"/>
      <c r="J207" s="17"/>
      <c r="K207" s="177">
        <v>0</v>
      </c>
    </row>
    <row r="208" spans="2:11" ht="16.5" customHeight="1">
      <c r="B208" s="246"/>
      <c r="C208" s="247"/>
      <c r="D208" s="246"/>
      <c r="E208" s="247"/>
      <c r="F208" s="169"/>
      <c r="G208" s="64"/>
      <c r="H208" s="92"/>
      <c r="I208" s="92"/>
      <c r="J208" s="17"/>
      <c r="K208" s="177">
        <v>0</v>
      </c>
    </row>
    <row r="209" spans="2:11" ht="9.9499999999999993" customHeight="1"/>
    <row r="210" spans="2:11" ht="16.5" customHeight="1">
      <c r="B210" s="465" t="s">
        <v>57</v>
      </c>
      <c r="C210" s="466"/>
      <c r="D210" s="466"/>
      <c r="E210" s="466"/>
      <c r="F210" s="466"/>
      <c r="G210" s="466"/>
      <c r="H210" s="466"/>
      <c r="I210" s="466"/>
      <c r="J210" s="467"/>
      <c r="K210" s="39" t="s">
        <v>153</v>
      </c>
    </row>
    <row r="211" spans="2:11" ht="50.1" customHeight="1">
      <c r="B211" s="468" t="s">
        <v>400</v>
      </c>
      <c r="C211" s="469"/>
      <c r="D211" s="469"/>
      <c r="E211" s="469"/>
      <c r="F211" s="469"/>
      <c r="G211" s="469"/>
      <c r="H211" s="469"/>
      <c r="I211" s="469"/>
      <c r="J211" s="470"/>
      <c r="K211" s="48" t="s">
        <v>64</v>
      </c>
    </row>
    <row r="212" spans="2:11" ht="9.9499999999999993" customHeight="1"/>
    <row r="213" spans="2:11" ht="16.5" customHeight="1">
      <c r="B213" s="93">
        <v>0</v>
      </c>
      <c r="C213" s="23" t="s">
        <v>67</v>
      </c>
    </row>
    <row r="214" spans="2:11" ht="16.5" customHeight="1">
      <c r="B214" s="5" t="s">
        <v>58</v>
      </c>
      <c r="C214" s="455" t="s">
        <v>59</v>
      </c>
      <c r="D214" s="455"/>
      <c r="E214" s="455"/>
      <c r="F214" s="5" t="s">
        <v>60</v>
      </c>
      <c r="G214" s="5" t="s">
        <v>61</v>
      </c>
      <c r="H214" s="5" t="s">
        <v>62</v>
      </c>
      <c r="I214" s="5" t="s">
        <v>17</v>
      </c>
      <c r="J214" s="455" t="s">
        <v>63</v>
      </c>
      <c r="K214" s="455"/>
    </row>
    <row r="215" spans="2:11" ht="16.5" customHeight="1">
      <c r="B215" s="32" t="s">
        <v>144</v>
      </c>
      <c r="C215" s="471" t="s">
        <v>142</v>
      </c>
      <c r="D215" s="471"/>
      <c r="E215" s="471"/>
      <c r="F215" s="32" t="s">
        <v>145</v>
      </c>
      <c r="G215" s="32" t="s">
        <v>64</v>
      </c>
      <c r="H215" s="32" t="s">
        <v>86</v>
      </c>
      <c r="I215" s="32" t="s">
        <v>146</v>
      </c>
      <c r="J215" s="475"/>
      <c r="K215" s="476"/>
    </row>
    <row r="216" spans="2:11" ht="16.5" customHeight="1">
      <c r="B216" s="32" t="s">
        <v>144</v>
      </c>
      <c r="C216" s="471" t="s">
        <v>143</v>
      </c>
      <c r="D216" s="471"/>
      <c r="E216" s="471"/>
      <c r="F216" s="32" t="s">
        <v>145</v>
      </c>
      <c r="G216" s="32" t="s">
        <v>64</v>
      </c>
      <c r="H216" s="32" t="s">
        <v>86</v>
      </c>
      <c r="I216" s="32" t="s">
        <v>146</v>
      </c>
      <c r="J216" s="471"/>
      <c r="K216" s="471"/>
    </row>
    <row r="217" spans="2:11" ht="16.5" customHeight="1">
      <c r="B217" s="32" t="s">
        <v>401</v>
      </c>
      <c r="C217" s="471" t="s">
        <v>402</v>
      </c>
      <c r="D217" s="471"/>
      <c r="E217" s="471"/>
      <c r="F217" s="32"/>
      <c r="G217" s="32" t="s">
        <v>64</v>
      </c>
      <c r="H217" s="32" t="s">
        <v>86</v>
      </c>
      <c r="I217" s="32" t="s">
        <v>146</v>
      </c>
      <c r="J217" s="471"/>
      <c r="K217" s="471"/>
    </row>
    <row r="218" spans="2:11" ht="16.5" customHeight="1">
      <c r="B218" s="32"/>
      <c r="C218" s="471"/>
      <c r="D218" s="471"/>
      <c r="E218" s="471"/>
      <c r="F218" s="32"/>
      <c r="G218" s="32"/>
      <c r="H218" s="32"/>
      <c r="I218" s="32"/>
      <c r="J218" s="471"/>
      <c r="K218" s="471"/>
    </row>
    <row r="219" spans="2:11" ht="9.9499999999999993" customHeight="1"/>
    <row r="220" spans="2:11" ht="16.5" customHeight="1">
      <c r="B220" s="4" t="s">
        <v>925</v>
      </c>
      <c r="C220" s="23"/>
    </row>
    <row r="221" spans="2:11" ht="26.1" customHeight="1">
      <c r="B221" s="472" t="s">
        <v>179</v>
      </c>
      <c r="C221" s="473"/>
      <c r="D221" s="473"/>
      <c r="E221" s="473"/>
      <c r="F221" s="473"/>
      <c r="G221" s="473"/>
      <c r="H221" s="473"/>
      <c r="I221" s="473"/>
      <c r="J221" s="473"/>
      <c r="K221" s="474"/>
    </row>
    <row r="222" spans="2:11" ht="9.9499999999999993" customHeight="1"/>
    <row r="223" spans="2:11" ht="9.9499999999999993" customHeight="1" thickBot="1"/>
    <row r="224" spans="2:11" ht="42" customHeight="1" thickBot="1">
      <c r="B224" s="462" t="s">
        <v>66</v>
      </c>
      <c r="C224" s="463"/>
      <c r="D224" s="463"/>
      <c r="E224" s="463"/>
      <c r="F224" s="463"/>
      <c r="G224" s="463"/>
      <c r="H224" s="463"/>
      <c r="I224" s="463"/>
      <c r="J224" s="463"/>
      <c r="K224" s="464"/>
    </row>
    <row r="225" spans="2:11" ht="9.9499999999999993" customHeight="1"/>
    <row r="226" spans="2:11" ht="16.5" customHeight="1">
      <c r="B226" s="5" t="s">
        <v>129</v>
      </c>
      <c r="C226" s="560"/>
      <c r="D226" s="561"/>
      <c r="E226" s="561"/>
      <c r="F226" s="562"/>
      <c r="G226" s="5"/>
      <c r="H226" s="452"/>
      <c r="I226" s="453"/>
      <c r="J226" s="453"/>
      <c r="K226" s="454"/>
    </row>
    <row r="227" spans="2:11" ht="9.9499999999999993" customHeight="1"/>
    <row r="228" spans="2:11" ht="16.5" customHeight="1">
      <c r="B228" s="5" t="s">
        <v>128</v>
      </c>
      <c r="C228" s="455" t="s">
        <v>122</v>
      </c>
      <c r="D228" s="455"/>
      <c r="E228" s="455" t="s">
        <v>121</v>
      </c>
      <c r="F228" s="455"/>
      <c r="G228" s="5" t="s">
        <v>123</v>
      </c>
      <c r="H228" s="5" t="s">
        <v>124</v>
      </c>
      <c r="I228" s="5" t="s">
        <v>125</v>
      </c>
      <c r="J228" s="5" t="s">
        <v>126</v>
      </c>
      <c r="K228" s="5" t="s">
        <v>127</v>
      </c>
    </row>
    <row r="229" spans="2:11" ht="16.5" customHeight="1">
      <c r="B229" s="5">
        <v>1</v>
      </c>
      <c r="C229" s="456"/>
      <c r="D229" s="456"/>
      <c r="E229" s="457"/>
      <c r="F229" s="458"/>
      <c r="G229" s="117"/>
      <c r="H229" s="117"/>
      <c r="I229" s="33"/>
      <c r="J229" s="34"/>
      <c r="K229" s="35"/>
    </row>
    <row r="230" spans="2:11" ht="9.9499999999999993" customHeight="1"/>
    <row r="231" spans="2:11" ht="16.5" customHeight="1">
      <c r="B231" s="248" t="s">
        <v>50</v>
      </c>
      <c r="C231" s="259"/>
      <c r="D231" s="248" t="s">
        <v>5</v>
      </c>
      <c r="E231" s="259"/>
      <c r="F231" s="136" t="s">
        <v>51</v>
      </c>
      <c r="G231" s="136" t="s">
        <v>52</v>
      </c>
      <c r="H231" s="5" t="s">
        <v>815</v>
      </c>
      <c r="I231" s="5" t="s">
        <v>53</v>
      </c>
      <c r="J231" s="5" t="s">
        <v>325</v>
      </c>
      <c r="K231" s="5" t="s">
        <v>54</v>
      </c>
    </row>
    <row r="232" spans="2:11" ht="16.5" customHeight="1">
      <c r="B232" s="246"/>
      <c r="C232" s="247"/>
      <c r="D232" s="246"/>
      <c r="E232" s="247"/>
      <c r="F232" s="169"/>
      <c r="G232" s="64"/>
      <c r="H232" s="92"/>
      <c r="I232" s="92"/>
      <c r="J232" s="17"/>
      <c r="K232" s="177">
        <v>0</v>
      </c>
    </row>
    <row r="233" spans="2:11" ht="16.5" customHeight="1">
      <c r="B233" s="246"/>
      <c r="C233" s="247"/>
      <c r="D233" s="246"/>
      <c r="E233" s="247"/>
      <c r="F233" s="169"/>
      <c r="G233" s="64"/>
      <c r="H233" s="92"/>
      <c r="I233" s="92"/>
      <c r="J233" s="17"/>
      <c r="K233" s="177">
        <v>0</v>
      </c>
    </row>
    <row r="234" spans="2:11" ht="9.9499999999999993" customHeight="1"/>
    <row r="235" spans="2:11" ht="16.5" customHeight="1">
      <c r="B235" s="480" t="s">
        <v>155</v>
      </c>
      <c r="C235" s="480"/>
      <c r="D235" s="480"/>
      <c r="E235" s="480"/>
      <c r="F235" s="480"/>
      <c r="G235" s="480"/>
      <c r="H235" s="480"/>
      <c r="I235" s="480"/>
      <c r="J235" s="480"/>
      <c r="K235" s="41" t="s">
        <v>156</v>
      </c>
    </row>
    <row r="236" spans="2:11" ht="50.1" customHeight="1">
      <c r="B236" s="481" t="s">
        <v>403</v>
      </c>
      <c r="C236" s="482"/>
      <c r="D236" s="482"/>
      <c r="E236" s="482"/>
      <c r="F236" s="482"/>
      <c r="G236" s="482"/>
      <c r="H236" s="482"/>
      <c r="I236" s="482"/>
      <c r="J236" s="482"/>
      <c r="K236" s="40" t="s">
        <v>154</v>
      </c>
    </row>
    <row r="237" spans="2:11" ht="9.9499999999999993" customHeight="1"/>
    <row r="238" spans="2:11" ht="16.5" customHeight="1">
      <c r="B238" s="93">
        <v>0</v>
      </c>
      <c r="C238" s="23" t="s">
        <v>67</v>
      </c>
      <c r="D238" s="96">
        <v>0</v>
      </c>
      <c r="E238" s="23" t="s">
        <v>404</v>
      </c>
      <c r="G238" s="96">
        <v>0</v>
      </c>
      <c r="H238" s="23" t="s">
        <v>910</v>
      </c>
    </row>
    <row r="239" spans="2:11" ht="16.5" customHeight="1">
      <c r="B239" s="5" t="s">
        <v>68</v>
      </c>
      <c r="C239" s="483" t="s">
        <v>59</v>
      </c>
      <c r="D239" s="484"/>
      <c r="E239" s="484"/>
      <c r="F239" s="485"/>
      <c r="G239" s="5" t="s">
        <v>61</v>
      </c>
      <c r="H239" s="5" t="s">
        <v>69</v>
      </c>
      <c r="I239" s="5" t="s">
        <v>70</v>
      </c>
      <c r="J239" s="455" t="s">
        <v>63</v>
      </c>
      <c r="K239" s="455"/>
    </row>
    <row r="240" spans="2:11" ht="16.5" customHeight="1">
      <c r="B240" s="22" t="s">
        <v>67</v>
      </c>
      <c r="C240" s="477" t="s">
        <v>71</v>
      </c>
      <c r="D240" s="478"/>
      <c r="E240" s="478"/>
      <c r="F240" s="479"/>
      <c r="G240" s="22" t="s">
        <v>65</v>
      </c>
      <c r="H240" s="32" t="s">
        <v>86</v>
      </c>
      <c r="I240" s="32" t="s">
        <v>86</v>
      </c>
      <c r="J240" s="471"/>
      <c r="K240" s="471"/>
    </row>
    <row r="241" spans="2:11" ht="16.5" customHeight="1">
      <c r="B241" s="22" t="s">
        <v>67</v>
      </c>
      <c r="C241" s="477" t="s">
        <v>72</v>
      </c>
      <c r="D241" s="478"/>
      <c r="E241" s="478"/>
      <c r="F241" s="479"/>
      <c r="G241" s="22" t="s">
        <v>65</v>
      </c>
      <c r="H241" s="32" t="s">
        <v>86</v>
      </c>
      <c r="I241" s="32" t="s">
        <v>86</v>
      </c>
      <c r="J241" s="471"/>
      <c r="K241" s="471"/>
    </row>
    <row r="242" spans="2:11" ht="16.5" customHeight="1">
      <c r="B242" s="22" t="s">
        <v>67</v>
      </c>
      <c r="C242" s="477" t="s">
        <v>73</v>
      </c>
      <c r="D242" s="478"/>
      <c r="E242" s="478"/>
      <c r="F242" s="479"/>
      <c r="G242" s="22" t="s">
        <v>65</v>
      </c>
      <c r="H242" s="32" t="s">
        <v>86</v>
      </c>
      <c r="I242" s="32" t="s">
        <v>86</v>
      </c>
      <c r="J242" s="471"/>
      <c r="K242" s="471"/>
    </row>
    <row r="243" spans="2:11" ht="16.5" customHeight="1">
      <c r="B243" s="22" t="s">
        <v>67</v>
      </c>
      <c r="C243" s="477" t="s">
        <v>74</v>
      </c>
      <c r="D243" s="478"/>
      <c r="E243" s="478"/>
      <c r="F243" s="479"/>
      <c r="G243" s="22" t="s">
        <v>65</v>
      </c>
      <c r="H243" s="32" t="s">
        <v>86</v>
      </c>
      <c r="I243" s="32" t="s">
        <v>86</v>
      </c>
      <c r="J243" s="471"/>
      <c r="K243" s="471"/>
    </row>
    <row r="244" spans="2:11" ht="9.9499999999999993" customHeight="1"/>
    <row r="245" spans="2:11" ht="16.5" customHeight="1">
      <c r="B245" s="4" t="s">
        <v>925</v>
      </c>
      <c r="C245" s="23"/>
    </row>
    <row r="246" spans="2:11" ht="26.1" customHeight="1">
      <c r="B246" s="472" t="s">
        <v>179</v>
      </c>
      <c r="C246" s="473"/>
      <c r="D246" s="473"/>
      <c r="E246" s="473"/>
      <c r="F246" s="473"/>
      <c r="G246" s="473"/>
      <c r="H246" s="473"/>
      <c r="I246" s="473"/>
      <c r="J246" s="473"/>
      <c r="K246" s="474"/>
    </row>
    <row r="247" spans="2:11" ht="9.9499999999999993" customHeight="1"/>
    <row r="248" spans="2:11" ht="9.9499999999999993" customHeight="1" thickBot="1"/>
    <row r="249" spans="2:11" ht="44.25" customHeight="1" thickBot="1">
      <c r="B249" s="462" t="s">
        <v>89</v>
      </c>
      <c r="C249" s="463"/>
      <c r="D249" s="463"/>
      <c r="E249" s="463"/>
      <c r="F249" s="463"/>
      <c r="G249" s="463"/>
      <c r="H249" s="463"/>
      <c r="I249" s="463"/>
      <c r="J249" s="463"/>
      <c r="K249" s="464"/>
    </row>
    <row r="250" spans="2:11" ht="9.9499999999999993" customHeight="1"/>
    <row r="251" spans="2:11" ht="16.5" customHeight="1">
      <c r="B251" s="5" t="s">
        <v>129</v>
      </c>
      <c r="C251" s="383"/>
      <c r="D251" s="384"/>
      <c r="E251" s="384"/>
      <c r="F251" s="385"/>
      <c r="G251" s="5"/>
      <c r="H251" s="452"/>
      <c r="I251" s="453"/>
      <c r="J251" s="453"/>
      <c r="K251" s="454"/>
    </row>
    <row r="253" spans="2:11" ht="16.5" customHeight="1">
      <c r="B253" s="5" t="s">
        <v>128</v>
      </c>
      <c r="C253" s="455" t="s">
        <v>122</v>
      </c>
      <c r="D253" s="455"/>
      <c r="E253" s="455" t="s">
        <v>121</v>
      </c>
      <c r="F253" s="455"/>
      <c r="G253" s="5" t="s">
        <v>123</v>
      </c>
      <c r="H253" s="5" t="s">
        <v>124</v>
      </c>
      <c r="I253" s="5" t="s">
        <v>125</v>
      </c>
      <c r="J253" s="5" t="s">
        <v>126</v>
      </c>
      <c r="K253" s="5" t="s">
        <v>127</v>
      </c>
    </row>
    <row r="254" spans="2:11" ht="16.5" customHeight="1">
      <c r="B254" s="18">
        <v>1</v>
      </c>
      <c r="C254" s="456"/>
      <c r="D254" s="456"/>
      <c r="E254" s="457"/>
      <c r="F254" s="458"/>
      <c r="G254" s="117"/>
      <c r="H254" s="117"/>
      <c r="I254" s="33"/>
      <c r="J254" s="34"/>
      <c r="K254" s="35"/>
    </row>
    <row r="255" spans="2:11" ht="9.9499999999999993" customHeight="1"/>
    <row r="256" spans="2:11" ht="16.5" customHeight="1">
      <c r="B256" s="248" t="s">
        <v>50</v>
      </c>
      <c r="C256" s="259"/>
      <c r="D256" s="248" t="s">
        <v>5</v>
      </c>
      <c r="E256" s="259"/>
      <c r="F256" s="136" t="s">
        <v>51</v>
      </c>
      <c r="G256" s="136" t="s">
        <v>52</v>
      </c>
      <c r="H256" s="5" t="s">
        <v>815</v>
      </c>
      <c r="I256" s="5" t="s">
        <v>53</v>
      </c>
      <c r="J256" s="5" t="s">
        <v>325</v>
      </c>
      <c r="K256" s="5" t="s">
        <v>54</v>
      </c>
    </row>
    <row r="257" spans="2:11" ht="16.5" customHeight="1">
      <c r="B257" s="246"/>
      <c r="C257" s="247"/>
      <c r="D257" s="246"/>
      <c r="E257" s="247"/>
      <c r="F257" s="169"/>
      <c r="G257" s="64"/>
      <c r="H257" s="92"/>
      <c r="I257" s="92"/>
      <c r="J257" s="17"/>
      <c r="K257" s="177">
        <v>0</v>
      </c>
    </row>
    <row r="258" spans="2:11" ht="16.5" customHeight="1">
      <c r="B258" s="246"/>
      <c r="C258" s="247"/>
      <c r="D258" s="246"/>
      <c r="E258" s="247"/>
      <c r="F258" s="169"/>
      <c r="G258" s="64"/>
      <c r="H258" s="92"/>
      <c r="I258" s="92"/>
      <c r="J258" s="17"/>
      <c r="K258" s="177">
        <v>0</v>
      </c>
    </row>
    <row r="259" spans="2:11" ht="9.9499999999999993" customHeight="1"/>
    <row r="260" spans="2:11" ht="16.5" customHeight="1">
      <c r="B260" s="480" t="s">
        <v>155</v>
      </c>
      <c r="C260" s="480"/>
      <c r="D260" s="480"/>
      <c r="E260" s="480"/>
      <c r="F260" s="480"/>
      <c r="G260" s="480"/>
      <c r="H260" s="480"/>
      <c r="I260" s="480"/>
      <c r="J260" s="480"/>
      <c r="K260" s="41" t="s">
        <v>156</v>
      </c>
    </row>
    <row r="261" spans="2:11" ht="50.1" customHeight="1">
      <c r="B261" s="481" t="s">
        <v>405</v>
      </c>
      <c r="C261" s="482"/>
      <c r="D261" s="482"/>
      <c r="E261" s="482"/>
      <c r="F261" s="482"/>
      <c r="G261" s="482"/>
      <c r="H261" s="482"/>
      <c r="I261" s="482"/>
      <c r="J261" s="482"/>
      <c r="K261" s="40" t="s">
        <v>157</v>
      </c>
    </row>
    <row r="262" spans="2:11" ht="9.9499999999999993" customHeight="1"/>
    <row r="263" spans="2:11" ht="16.5" customHeight="1">
      <c r="B263" s="93">
        <v>0</v>
      </c>
      <c r="C263" s="23" t="s">
        <v>265</v>
      </c>
    </row>
    <row r="264" spans="2:11" ht="16.5" customHeight="1">
      <c r="B264" s="5" t="s">
        <v>91</v>
      </c>
      <c r="C264" s="483" t="s">
        <v>92</v>
      </c>
      <c r="D264" s="484"/>
      <c r="E264" s="484"/>
      <c r="F264" s="485"/>
      <c r="G264" s="5" t="s">
        <v>61</v>
      </c>
      <c r="H264" s="5" t="s">
        <v>93</v>
      </c>
      <c r="I264" s="5" t="s">
        <v>94</v>
      </c>
      <c r="J264" s="455" t="s">
        <v>63</v>
      </c>
      <c r="K264" s="455"/>
    </row>
    <row r="265" spans="2:11" ht="16.5" customHeight="1">
      <c r="B265" s="32" t="s">
        <v>95</v>
      </c>
      <c r="C265" s="475" t="s">
        <v>96</v>
      </c>
      <c r="D265" s="486"/>
      <c r="E265" s="486"/>
      <c r="F265" s="476"/>
      <c r="G265" s="32" t="s">
        <v>64</v>
      </c>
      <c r="H265" s="32" t="s">
        <v>86</v>
      </c>
      <c r="I265" s="32" t="s">
        <v>86</v>
      </c>
      <c r="J265" s="475"/>
      <c r="K265" s="476"/>
    </row>
    <row r="267" spans="2:11" ht="16.5" customHeight="1">
      <c r="B267" s="93">
        <v>0</v>
      </c>
      <c r="C267" s="23" t="s">
        <v>266</v>
      </c>
    </row>
    <row r="268" spans="2:11" ht="16.5" customHeight="1">
      <c r="B268" s="5" t="s">
        <v>91</v>
      </c>
      <c r="C268" s="483" t="s">
        <v>92</v>
      </c>
      <c r="D268" s="484"/>
      <c r="E268" s="484"/>
      <c r="F268" s="485"/>
      <c r="G268" s="5" t="s">
        <v>61</v>
      </c>
      <c r="H268" s="5" t="s">
        <v>93</v>
      </c>
      <c r="I268" s="5" t="s">
        <v>94</v>
      </c>
      <c r="J268" s="455" t="s">
        <v>63</v>
      </c>
      <c r="K268" s="455"/>
    </row>
    <row r="269" spans="2:11" ht="16.5" customHeight="1">
      <c r="B269" s="32" t="s">
        <v>98</v>
      </c>
      <c r="C269" s="475" t="s">
        <v>86</v>
      </c>
      <c r="D269" s="486"/>
      <c r="E269" s="486"/>
      <c r="F269" s="476"/>
      <c r="G269" s="32" t="s">
        <v>64</v>
      </c>
      <c r="H269" s="32" t="s">
        <v>86</v>
      </c>
      <c r="I269" s="32" t="s">
        <v>86</v>
      </c>
      <c r="J269" s="475"/>
      <c r="K269" s="476"/>
    </row>
    <row r="271" spans="2:11" ht="16.5" customHeight="1">
      <c r="B271" s="93">
        <v>0</v>
      </c>
      <c r="C271" s="23" t="s">
        <v>406</v>
      </c>
    </row>
    <row r="272" spans="2:11" ht="16.5" customHeight="1">
      <c r="B272" s="5" t="s">
        <v>91</v>
      </c>
      <c r="C272" s="483" t="s">
        <v>92</v>
      </c>
      <c r="D272" s="484"/>
      <c r="E272" s="484"/>
      <c r="F272" s="485"/>
      <c r="G272" s="5" t="s">
        <v>61</v>
      </c>
      <c r="H272" s="5" t="s">
        <v>93</v>
      </c>
      <c r="I272" s="5" t="s">
        <v>94</v>
      </c>
      <c r="J272" s="455" t="s">
        <v>63</v>
      </c>
      <c r="K272" s="455"/>
    </row>
    <row r="273" spans="2:11" ht="16.5" customHeight="1">
      <c r="B273" s="32" t="s">
        <v>100</v>
      </c>
      <c r="C273" s="475" t="s">
        <v>86</v>
      </c>
      <c r="D273" s="486"/>
      <c r="E273" s="486"/>
      <c r="F273" s="476"/>
      <c r="G273" s="32" t="s">
        <v>64</v>
      </c>
      <c r="H273" s="32" t="s">
        <v>86</v>
      </c>
      <c r="I273" s="32" t="s">
        <v>86</v>
      </c>
      <c r="J273" s="475"/>
      <c r="K273" s="476"/>
    </row>
    <row r="275" spans="2:11" ht="16.5" customHeight="1">
      <c r="B275" s="4" t="s">
        <v>925</v>
      </c>
      <c r="C275" s="23"/>
    </row>
    <row r="276" spans="2:11" ht="26.1" customHeight="1">
      <c r="B276" s="487" t="s">
        <v>179</v>
      </c>
      <c r="C276" s="473"/>
      <c r="D276" s="473"/>
      <c r="E276" s="473"/>
      <c r="F276" s="473"/>
      <c r="G276" s="473"/>
      <c r="H276" s="473"/>
      <c r="I276" s="473"/>
      <c r="J276" s="473"/>
      <c r="K276" s="474"/>
    </row>
    <row r="277" spans="2:11" ht="9.9499999999999993" customHeight="1"/>
    <row r="278" spans="2:11" ht="9.9499999999999993" customHeight="1" thickBot="1"/>
    <row r="279" spans="2:11" ht="44.25" customHeight="1" thickBot="1">
      <c r="B279" s="462" t="s">
        <v>101</v>
      </c>
      <c r="C279" s="463"/>
      <c r="D279" s="463"/>
      <c r="E279" s="463"/>
      <c r="F279" s="463"/>
      <c r="G279" s="463"/>
      <c r="H279" s="463"/>
      <c r="I279" s="463"/>
      <c r="J279" s="463"/>
      <c r="K279" s="464"/>
    </row>
    <row r="280" spans="2:11" ht="9.9499999999999993" customHeight="1"/>
    <row r="281" spans="2:11" ht="16.5" customHeight="1">
      <c r="B281" s="5" t="s">
        <v>129</v>
      </c>
      <c r="C281" s="383"/>
      <c r="D281" s="384"/>
      <c r="E281" s="384"/>
      <c r="F281" s="385"/>
      <c r="G281" s="5"/>
      <c r="H281" s="452"/>
      <c r="I281" s="453"/>
      <c r="J281" s="453"/>
      <c r="K281" s="454"/>
    </row>
    <row r="282" spans="2:11" ht="9.9499999999999993" customHeight="1"/>
    <row r="283" spans="2:11" ht="16.5" customHeight="1">
      <c r="B283" s="5" t="s">
        <v>128</v>
      </c>
      <c r="C283" s="455" t="s">
        <v>122</v>
      </c>
      <c r="D283" s="455"/>
      <c r="E283" s="455" t="s">
        <v>121</v>
      </c>
      <c r="F283" s="455"/>
      <c r="G283" s="5" t="s">
        <v>123</v>
      </c>
      <c r="H283" s="5" t="s">
        <v>124</v>
      </c>
      <c r="I283" s="5" t="s">
        <v>125</v>
      </c>
      <c r="J283" s="5" t="s">
        <v>126</v>
      </c>
      <c r="K283" s="5" t="s">
        <v>127</v>
      </c>
    </row>
    <row r="284" spans="2:11" ht="16.5" customHeight="1">
      <c r="B284" s="18">
        <v>1</v>
      </c>
      <c r="C284" s="456"/>
      <c r="D284" s="456"/>
      <c r="E284" s="457"/>
      <c r="F284" s="458"/>
      <c r="G284" s="117"/>
      <c r="H284" s="117"/>
      <c r="I284" s="33"/>
      <c r="J284" s="34"/>
      <c r="K284" s="35"/>
    </row>
    <row r="285" spans="2:11" ht="9.9499999999999993" customHeight="1"/>
    <row r="286" spans="2:11" ht="16.5" customHeight="1">
      <c r="B286" s="248" t="s">
        <v>50</v>
      </c>
      <c r="C286" s="259"/>
      <c r="D286" s="248" t="s">
        <v>5</v>
      </c>
      <c r="E286" s="259"/>
      <c r="F286" s="136" t="s">
        <v>51</v>
      </c>
      <c r="G286" s="136" t="s">
        <v>52</v>
      </c>
      <c r="H286" s="5" t="s">
        <v>815</v>
      </c>
      <c r="I286" s="5" t="s">
        <v>53</v>
      </c>
      <c r="J286" s="5" t="s">
        <v>325</v>
      </c>
      <c r="K286" s="5" t="s">
        <v>54</v>
      </c>
    </row>
    <row r="287" spans="2:11" ht="16.5" customHeight="1">
      <c r="B287" s="246"/>
      <c r="C287" s="247"/>
      <c r="D287" s="246"/>
      <c r="E287" s="247"/>
      <c r="F287" s="169"/>
      <c r="G287" s="64"/>
      <c r="H287" s="92"/>
      <c r="I287" s="92"/>
      <c r="J287" s="17"/>
      <c r="K287" s="177">
        <v>0</v>
      </c>
    </row>
    <row r="288" spans="2:11" ht="16.5" customHeight="1">
      <c r="B288" s="246"/>
      <c r="C288" s="247"/>
      <c r="D288" s="246"/>
      <c r="E288" s="247"/>
      <c r="F288" s="169"/>
      <c r="G288" s="64"/>
      <c r="H288" s="92"/>
      <c r="I288" s="92"/>
      <c r="J288" s="17"/>
      <c r="K288" s="177">
        <v>0</v>
      </c>
    </row>
    <row r="289" spans="2:11" ht="9.9499999999999993" customHeight="1"/>
    <row r="290" spans="2:11" ht="16.5" customHeight="1">
      <c r="B290" s="480" t="s">
        <v>155</v>
      </c>
      <c r="C290" s="480"/>
      <c r="D290" s="480"/>
      <c r="E290" s="480"/>
      <c r="F290" s="480"/>
      <c r="G290" s="480"/>
      <c r="H290" s="480"/>
      <c r="I290" s="480"/>
      <c r="J290" s="480"/>
      <c r="K290" s="41" t="s">
        <v>156</v>
      </c>
    </row>
    <row r="291" spans="2:11" ht="50.1" customHeight="1">
      <c r="B291" s="481" t="s">
        <v>407</v>
      </c>
      <c r="C291" s="482"/>
      <c r="D291" s="482"/>
      <c r="E291" s="482"/>
      <c r="F291" s="482"/>
      <c r="G291" s="482"/>
      <c r="H291" s="482"/>
      <c r="I291" s="482"/>
      <c r="J291" s="482"/>
      <c r="K291" s="40" t="s">
        <v>214</v>
      </c>
    </row>
    <row r="292" spans="2:11" ht="9.9499999999999993" customHeight="1"/>
    <row r="293" spans="2:11" ht="16.5" customHeight="1">
      <c r="B293" s="93">
        <v>0</v>
      </c>
      <c r="C293" s="23" t="s">
        <v>408</v>
      </c>
    </row>
    <row r="294" spans="2:11" ht="16.5" customHeight="1">
      <c r="B294" s="5" t="s">
        <v>91</v>
      </c>
      <c r="C294" s="483" t="s">
        <v>92</v>
      </c>
      <c r="D294" s="484"/>
      <c r="E294" s="484"/>
      <c r="F294" s="485"/>
      <c r="G294" s="5" t="s">
        <v>61</v>
      </c>
      <c r="H294" s="5" t="s">
        <v>93</v>
      </c>
      <c r="I294" s="5" t="s">
        <v>94</v>
      </c>
      <c r="J294" s="455" t="s">
        <v>63</v>
      </c>
      <c r="K294" s="455"/>
    </row>
    <row r="295" spans="2:11" ht="16.5" customHeight="1">
      <c r="B295" s="32" t="s">
        <v>95</v>
      </c>
      <c r="C295" s="475" t="s">
        <v>96</v>
      </c>
      <c r="D295" s="486"/>
      <c r="E295" s="486"/>
      <c r="F295" s="476"/>
      <c r="G295" s="32" t="s">
        <v>64</v>
      </c>
      <c r="H295" s="32" t="s">
        <v>86</v>
      </c>
      <c r="I295" s="32" t="s">
        <v>86</v>
      </c>
      <c r="J295" s="475"/>
      <c r="K295" s="476"/>
    </row>
    <row r="296" spans="2:11" ht="16.5" customHeight="1">
      <c r="B296" s="32" t="s">
        <v>95</v>
      </c>
      <c r="C296" s="475" t="s">
        <v>102</v>
      </c>
      <c r="D296" s="486"/>
      <c r="E296" s="486"/>
      <c r="F296" s="476"/>
      <c r="G296" s="32" t="s">
        <v>64</v>
      </c>
      <c r="H296" s="32" t="s">
        <v>86</v>
      </c>
      <c r="I296" s="32" t="s">
        <v>86</v>
      </c>
      <c r="J296" s="475"/>
      <c r="K296" s="476"/>
    </row>
    <row r="297" spans="2:11" ht="16.5" customHeight="1">
      <c r="B297" s="32" t="s">
        <v>95</v>
      </c>
      <c r="C297" s="475" t="s">
        <v>103</v>
      </c>
      <c r="D297" s="486"/>
      <c r="E297" s="486"/>
      <c r="F297" s="476"/>
      <c r="G297" s="32" t="s">
        <v>64</v>
      </c>
      <c r="H297" s="32" t="s">
        <v>86</v>
      </c>
      <c r="I297" s="32" t="s">
        <v>86</v>
      </c>
      <c r="J297" s="475"/>
      <c r="K297" s="476"/>
    </row>
    <row r="299" spans="2:11" ht="16.5" customHeight="1">
      <c r="B299" s="93">
        <v>0</v>
      </c>
      <c r="C299" s="23" t="s">
        <v>409</v>
      </c>
    </row>
    <row r="300" spans="2:11" ht="16.5" customHeight="1">
      <c r="B300" s="5" t="s">
        <v>91</v>
      </c>
      <c r="C300" s="483" t="s">
        <v>92</v>
      </c>
      <c r="D300" s="484"/>
      <c r="E300" s="484"/>
      <c r="F300" s="485"/>
      <c r="G300" s="5" t="s">
        <v>61</v>
      </c>
      <c r="H300" s="5" t="s">
        <v>93</v>
      </c>
      <c r="I300" s="5" t="s">
        <v>94</v>
      </c>
      <c r="J300" s="455" t="s">
        <v>63</v>
      </c>
      <c r="K300" s="455"/>
    </row>
    <row r="301" spans="2:11" ht="16.5" customHeight="1">
      <c r="B301" s="32" t="s">
        <v>109</v>
      </c>
      <c r="C301" s="475" t="s">
        <v>86</v>
      </c>
      <c r="D301" s="486"/>
      <c r="E301" s="486"/>
      <c r="F301" s="476"/>
      <c r="G301" s="32" t="s">
        <v>64</v>
      </c>
      <c r="H301" s="32" t="s">
        <v>86</v>
      </c>
      <c r="I301" s="32" t="s">
        <v>86</v>
      </c>
      <c r="J301" s="475"/>
      <c r="K301" s="476"/>
    </row>
    <row r="303" spans="2:11" ht="16.5" customHeight="1">
      <c r="B303" s="4" t="s">
        <v>925</v>
      </c>
      <c r="C303" s="4"/>
      <c r="D303" s="29"/>
      <c r="E303" s="29"/>
      <c r="F303" s="29"/>
      <c r="G303" s="29"/>
      <c r="H303" s="29"/>
      <c r="I303" s="29"/>
      <c r="J303" s="29"/>
      <c r="K303" s="29"/>
    </row>
    <row r="304" spans="2:11" ht="26.1" customHeight="1">
      <c r="B304" s="488" t="s">
        <v>179</v>
      </c>
      <c r="C304" s="489"/>
      <c r="D304" s="489"/>
      <c r="E304" s="489"/>
      <c r="F304" s="489"/>
      <c r="G304" s="489"/>
      <c r="H304" s="489"/>
      <c r="I304" s="489"/>
      <c r="J304" s="489"/>
      <c r="K304" s="490"/>
    </row>
    <row r="305" spans="2:11" ht="9.9499999999999993" customHeight="1"/>
    <row r="306" spans="2:11" ht="9.9499999999999993" customHeight="1" thickBot="1"/>
    <row r="307" spans="2:11" ht="44.25" customHeight="1" thickBot="1">
      <c r="B307" s="462" t="s">
        <v>105</v>
      </c>
      <c r="C307" s="463"/>
      <c r="D307" s="463"/>
      <c r="E307" s="463"/>
      <c r="F307" s="463"/>
      <c r="G307" s="463"/>
      <c r="H307" s="463"/>
      <c r="I307" s="463"/>
      <c r="J307" s="463"/>
      <c r="K307" s="464"/>
    </row>
    <row r="308" spans="2:11" ht="9.9499999999999993" customHeight="1"/>
    <row r="309" spans="2:11" ht="16.5" customHeight="1">
      <c r="B309" s="5" t="s">
        <v>129</v>
      </c>
      <c r="C309" s="383"/>
      <c r="D309" s="384"/>
      <c r="E309" s="384"/>
      <c r="F309" s="385"/>
      <c r="G309" s="5"/>
      <c r="H309" s="452"/>
      <c r="I309" s="453"/>
      <c r="J309" s="453"/>
      <c r="K309" s="454"/>
    </row>
    <row r="310" spans="2:11" ht="9.9499999999999993" customHeight="1"/>
    <row r="311" spans="2:11" ht="16.5" customHeight="1">
      <c r="B311" s="5" t="s">
        <v>128</v>
      </c>
      <c r="C311" s="455" t="s">
        <v>122</v>
      </c>
      <c r="D311" s="455"/>
      <c r="E311" s="455" t="s">
        <v>121</v>
      </c>
      <c r="F311" s="455"/>
      <c r="G311" s="5" t="s">
        <v>123</v>
      </c>
      <c r="H311" s="5" t="s">
        <v>124</v>
      </c>
      <c r="I311" s="5" t="s">
        <v>125</v>
      </c>
      <c r="J311" s="5" t="s">
        <v>126</v>
      </c>
      <c r="K311" s="5" t="s">
        <v>127</v>
      </c>
    </row>
    <row r="312" spans="2:11" ht="16.5" customHeight="1">
      <c r="B312" s="18">
        <v>1</v>
      </c>
      <c r="C312" s="456"/>
      <c r="D312" s="456"/>
      <c r="E312" s="457"/>
      <c r="F312" s="458"/>
      <c r="G312" s="117"/>
      <c r="H312" s="117"/>
      <c r="I312" s="33"/>
      <c r="J312" s="34"/>
      <c r="K312" s="35"/>
    </row>
    <row r="313" spans="2:11" ht="9.9499999999999993" customHeight="1"/>
    <row r="314" spans="2:11" ht="16.5" customHeight="1">
      <c r="B314" s="248" t="s">
        <v>50</v>
      </c>
      <c r="C314" s="259"/>
      <c r="D314" s="248" t="s">
        <v>5</v>
      </c>
      <c r="E314" s="259"/>
      <c r="F314" s="136" t="s">
        <v>51</v>
      </c>
      <c r="G314" s="136" t="s">
        <v>52</v>
      </c>
      <c r="H314" s="5" t="s">
        <v>815</v>
      </c>
      <c r="I314" s="5" t="s">
        <v>53</v>
      </c>
      <c r="J314" s="5" t="s">
        <v>325</v>
      </c>
      <c r="K314" s="5" t="s">
        <v>54</v>
      </c>
    </row>
    <row r="315" spans="2:11" ht="16.5" customHeight="1">
      <c r="B315" s="246"/>
      <c r="C315" s="247"/>
      <c r="D315" s="246"/>
      <c r="E315" s="247"/>
      <c r="F315" s="169"/>
      <c r="G315" s="64"/>
      <c r="H315" s="92"/>
      <c r="I315" s="92"/>
      <c r="J315" s="17"/>
      <c r="K315" s="177">
        <v>0</v>
      </c>
    </row>
    <row r="316" spans="2:11" ht="16.5" customHeight="1">
      <c r="B316" s="246"/>
      <c r="C316" s="247"/>
      <c r="D316" s="246"/>
      <c r="E316" s="247"/>
      <c r="F316" s="169"/>
      <c r="G316" s="64"/>
      <c r="H316" s="92"/>
      <c r="I316" s="92"/>
      <c r="J316" s="17"/>
      <c r="K316" s="177">
        <v>0</v>
      </c>
    </row>
    <row r="317" spans="2:11" ht="9.9499999999999993" customHeight="1"/>
    <row r="318" spans="2:11" ht="16.5" customHeight="1">
      <c r="B318" s="480" t="s">
        <v>155</v>
      </c>
      <c r="C318" s="480"/>
      <c r="D318" s="480"/>
      <c r="E318" s="480"/>
      <c r="F318" s="480"/>
      <c r="G318" s="480"/>
      <c r="H318" s="480"/>
      <c r="I318" s="480"/>
      <c r="J318" s="480"/>
      <c r="K318" s="41" t="s">
        <v>156</v>
      </c>
    </row>
    <row r="319" spans="2:11" ht="76.5" customHeight="1">
      <c r="B319" s="481" t="s">
        <v>410</v>
      </c>
      <c r="C319" s="482"/>
      <c r="D319" s="482"/>
      <c r="E319" s="482"/>
      <c r="F319" s="482"/>
      <c r="G319" s="482"/>
      <c r="H319" s="482"/>
      <c r="I319" s="482"/>
      <c r="J319" s="482"/>
      <c r="K319" s="40" t="s">
        <v>328</v>
      </c>
    </row>
    <row r="320" spans="2:11" ht="9.9499999999999993" customHeight="1"/>
    <row r="321" spans="2:11" ht="16.5" customHeight="1">
      <c r="B321" s="93">
        <v>0</v>
      </c>
      <c r="C321" s="23" t="s">
        <v>411</v>
      </c>
      <c r="F321" s="96">
        <v>0</v>
      </c>
      <c r="G321" s="23" t="s">
        <v>412</v>
      </c>
      <c r="H321" s="96">
        <v>0</v>
      </c>
      <c r="I321" s="23" t="s">
        <v>413</v>
      </c>
    </row>
    <row r="322" spans="2:11" ht="16.5" customHeight="1">
      <c r="B322" s="5" t="s">
        <v>91</v>
      </c>
      <c r="C322" s="483" t="s">
        <v>92</v>
      </c>
      <c r="D322" s="484"/>
      <c r="E322" s="485"/>
      <c r="F322" s="19" t="s">
        <v>106</v>
      </c>
      <c r="G322" s="5" t="s">
        <v>61</v>
      </c>
      <c r="H322" s="483" t="s">
        <v>107</v>
      </c>
      <c r="I322" s="485"/>
      <c r="J322" s="455" t="s">
        <v>63</v>
      </c>
      <c r="K322" s="455"/>
    </row>
    <row r="323" spans="2:11" ht="16.5" customHeight="1">
      <c r="B323" s="32" t="s">
        <v>95</v>
      </c>
      <c r="C323" s="475" t="s">
        <v>108</v>
      </c>
      <c r="D323" s="486"/>
      <c r="E323" s="476"/>
      <c r="F323" s="54" t="s">
        <v>86</v>
      </c>
      <c r="G323" s="32" t="s">
        <v>65</v>
      </c>
      <c r="H323" s="475" t="s">
        <v>86</v>
      </c>
      <c r="I323" s="476"/>
      <c r="J323" s="475"/>
      <c r="K323" s="476"/>
    </row>
    <row r="325" spans="2:11" ht="16.5" customHeight="1">
      <c r="B325" s="93">
        <v>0</v>
      </c>
      <c r="C325" s="23" t="s">
        <v>414</v>
      </c>
      <c r="F325" s="96">
        <v>0</v>
      </c>
      <c r="G325" s="23" t="s">
        <v>412</v>
      </c>
      <c r="H325" s="96">
        <v>0</v>
      </c>
      <c r="I325" s="23" t="s">
        <v>413</v>
      </c>
    </row>
    <row r="326" spans="2:11" ht="16.5" customHeight="1">
      <c r="B326" s="5" t="s">
        <v>91</v>
      </c>
      <c r="C326" s="483" t="s">
        <v>92</v>
      </c>
      <c r="D326" s="484"/>
      <c r="E326" s="485"/>
      <c r="F326" s="19" t="s">
        <v>106</v>
      </c>
      <c r="G326" s="5" t="s">
        <v>61</v>
      </c>
      <c r="H326" s="483" t="s">
        <v>107</v>
      </c>
      <c r="I326" s="485"/>
      <c r="J326" s="455" t="s">
        <v>63</v>
      </c>
      <c r="K326" s="455"/>
    </row>
    <row r="327" spans="2:11" ht="16.5" customHeight="1">
      <c r="B327" s="32" t="s">
        <v>98</v>
      </c>
      <c r="C327" s="475" t="s">
        <v>86</v>
      </c>
      <c r="D327" s="486"/>
      <c r="E327" s="476"/>
      <c r="F327" s="54" t="s">
        <v>86</v>
      </c>
      <c r="G327" s="32" t="s">
        <v>65</v>
      </c>
      <c r="H327" s="475" t="s">
        <v>86</v>
      </c>
      <c r="I327" s="476"/>
      <c r="J327" s="475"/>
      <c r="K327" s="476"/>
    </row>
    <row r="329" spans="2:11" ht="16.5" customHeight="1">
      <c r="B329" s="93">
        <v>0</v>
      </c>
      <c r="C329" s="23" t="s">
        <v>406</v>
      </c>
      <c r="F329" s="96">
        <v>0</v>
      </c>
      <c r="G329" s="23" t="s">
        <v>412</v>
      </c>
      <c r="H329" s="96">
        <v>0</v>
      </c>
      <c r="I329" s="23" t="s">
        <v>413</v>
      </c>
    </row>
    <row r="330" spans="2:11" ht="16.5" customHeight="1">
      <c r="B330" s="5" t="s">
        <v>91</v>
      </c>
      <c r="C330" s="483" t="s">
        <v>92</v>
      </c>
      <c r="D330" s="484"/>
      <c r="E330" s="485"/>
      <c r="F330" s="19" t="s">
        <v>106</v>
      </c>
      <c r="G330" s="5" t="s">
        <v>61</v>
      </c>
      <c r="H330" s="483" t="s">
        <v>107</v>
      </c>
      <c r="I330" s="485"/>
      <c r="J330" s="455" t="s">
        <v>63</v>
      </c>
      <c r="K330" s="455"/>
    </row>
    <row r="331" spans="2:11" ht="16.5" customHeight="1">
      <c r="B331" s="32" t="s">
        <v>109</v>
      </c>
      <c r="C331" s="475" t="s">
        <v>86</v>
      </c>
      <c r="D331" s="486"/>
      <c r="E331" s="476"/>
      <c r="F331" s="54" t="s">
        <v>86</v>
      </c>
      <c r="G331" s="32" t="s">
        <v>65</v>
      </c>
      <c r="H331" s="475" t="s">
        <v>86</v>
      </c>
      <c r="I331" s="476"/>
      <c r="J331" s="475"/>
      <c r="K331" s="476"/>
    </row>
    <row r="333" spans="2:11" ht="16.5" customHeight="1">
      <c r="B333" s="4" t="s">
        <v>925</v>
      </c>
      <c r="C333" s="4"/>
      <c r="D333" s="29"/>
      <c r="E333" s="29"/>
      <c r="F333" s="29"/>
      <c r="G333" s="29"/>
      <c r="H333" s="29"/>
      <c r="I333" s="29"/>
      <c r="J333" s="29"/>
      <c r="K333" s="29"/>
    </row>
    <row r="334" spans="2:11" ht="26.1" customHeight="1">
      <c r="B334" s="488" t="s">
        <v>179</v>
      </c>
      <c r="C334" s="489"/>
      <c r="D334" s="489"/>
      <c r="E334" s="489"/>
      <c r="F334" s="489"/>
      <c r="G334" s="489"/>
      <c r="H334" s="489"/>
      <c r="I334" s="489"/>
      <c r="J334" s="489"/>
      <c r="K334" s="490"/>
    </row>
    <row r="335" spans="2:11" ht="9.9499999999999993" customHeight="1"/>
    <row r="336" spans="2:11" ht="14.25" thickBot="1"/>
    <row r="337" spans="2:11" ht="44.25" customHeight="1" thickBot="1">
      <c r="B337" s="462" t="s">
        <v>117</v>
      </c>
      <c r="C337" s="463"/>
      <c r="D337" s="463"/>
      <c r="E337" s="463"/>
      <c r="F337" s="463"/>
      <c r="G337" s="463"/>
      <c r="H337" s="463"/>
      <c r="I337" s="463"/>
      <c r="J337" s="463"/>
      <c r="K337" s="464"/>
    </row>
    <row r="338" spans="2:11" ht="9.9499999999999993" customHeight="1"/>
    <row r="339" spans="2:11" ht="16.5" customHeight="1">
      <c r="B339" s="5" t="s">
        <v>129</v>
      </c>
      <c r="C339" s="383"/>
      <c r="D339" s="384"/>
      <c r="E339" s="384"/>
      <c r="F339" s="385"/>
      <c r="G339" s="5"/>
      <c r="H339" s="452"/>
      <c r="I339" s="453"/>
      <c r="J339" s="453"/>
      <c r="K339" s="454"/>
    </row>
    <row r="341" spans="2:11" ht="16.5" customHeight="1">
      <c r="B341" s="5" t="s">
        <v>128</v>
      </c>
      <c r="C341" s="455" t="s">
        <v>122</v>
      </c>
      <c r="D341" s="455"/>
      <c r="E341" s="455" t="s">
        <v>121</v>
      </c>
      <c r="F341" s="455"/>
      <c r="G341" s="5" t="s">
        <v>123</v>
      </c>
      <c r="H341" s="5" t="s">
        <v>124</v>
      </c>
      <c r="I341" s="5" t="s">
        <v>125</v>
      </c>
      <c r="J341" s="5" t="s">
        <v>126</v>
      </c>
      <c r="K341" s="5" t="s">
        <v>127</v>
      </c>
    </row>
    <row r="342" spans="2:11" ht="16.5" customHeight="1">
      <c r="B342" s="18">
        <v>1</v>
      </c>
      <c r="C342" s="456"/>
      <c r="D342" s="456"/>
      <c r="E342" s="457"/>
      <c r="F342" s="458"/>
      <c r="G342" s="117"/>
      <c r="H342" s="117"/>
      <c r="I342" s="33"/>
      <c r="J342" s="34"/>
      <c r="K342" s="35"/>
    </row>
    <row r="343" spans="2:11" ht="9.9499999999999993" customHeight="1"/>
    <row r="344" spans="2:11" ht="16.5" customHeight="1">
      <c r="B344" s="248" t="s">
        <v>50</v>
      </c>
      <c r="C344" s="259"/>
      <c r="D344" s="248" t="s">
        <v>5</v>
      </c>
      <c r="E344" s="259"/>
      <c r="F344" s="136" t="s">
        <v>51</v>
      </c>
      <c r="G344" s="136" t="s">
        <v>52</v>
      </c>
      <c r="H344" s="5" t="s">
        <v>815</v>
      </c>
      <c r="I344" s="5" t="s">
        <v>53</v>
      </c>
      <c r="J344" s="5" t="s">
        <v>325</v>
      </c>
      <c r="K344" s="5" t="s">
        <v>54</v>
      </c>
    </row>
    <row r="345" spans="2:11" ht="16.5" customHeight="1">
      <c r="B345" s="246"/>
      <c r="C345" s="247"/>
      <c r="D345" s="246"/>
      <c r="E345" s="247"/>
      <c r="F345" s="169"/>
      <c r="G345" s="64"/>
      <c r="H345" s="92"/>
      <c r="I345" s="92"/>
      <c r="J345" s="17"/>
      <c r="K345" s="177">
        <v>0</v>
      </c>
    </row>
    <row r="346" spans="2:11" ht="16.5" customHeight="1">
      <c r="B346" s="246"/>
      <c r="C346" s="247"/>
      <c r="D346" s="246"/>
      <c r="E346" s="247"/>
      <c r="F346" s="169"/>
      <c r="G346" s="64"/>
      <c r="H346" s="92"/>
      <c r="I346" s="92"/>
      <c r="J346" s="17"/>
      <c r="K346" s="177">
        <v>0</v>
      </c>
    </row>
    <row r="347" spans="2:11" ht="9.9499999999999993" customHeight="1"/>
    <row r="348" spans="2:11" ht="16.5" customHeight="1">
      <c r="B348" s="480" t="s">
        <v>155</v>
      </c>
      <c r="C348" s="480"/>
      <c r="D348" s="480"/>
      <c r="E348" s="480"/>
      <c r="F348" s="480"/>
      <c r="G348" s="480"/>
      <c r="H348" s="480"/>
      <c r="I348" s="480"/>
      <c r="J348" s="480"/>
      <c r="K348" s="41" t="s">
        <v>156</v>
      </c>
    </row>
    <row r="349" spans="2:11" ht="50.1" customHeight="1">
      <c r="B349" s="481" t="s">
        <v>415</v>
      </c>
      <c r="C349" s="482"/>
      <c r="D349" s="482"/>
      <c r="E349" s="482"/>
      <c r="F349" s="482"/>
      <c r="G349" s="482"/>
      <c r="H349" s="482"/>
      <c r="I349" s="482"/>
      <c r="J349" s="482"/>
      <c r="K349" s="40" t="s">
        <v>416</v>
      </c>
    </row>
    <row r="350" spans="2:11" ht="9.9499999999999993" customHeight="1"/>
    <row r="351" spans="2:11" ht="16.5" customHeight="1">
      <c r="B351" s="93">
        <v>0</v>
      </c>
      <c r="C351" s="23" t="s">
        <v>90</v>
      </c>
    </row>
    <row r="352" spans="2:11" ht="16.5" customHeight="1">
      <c r="B352" s="5" t="s">
        <v>91</v>
      </c>
      <c r="C352" s="483" t="s">
        <v>92</v>
      </c>
      <c r="D352" s="484"/>
      <c r="E352" s="485"/>
      <c r="F352" s="19" t="s">
        <v>118</v>
      </c>
      <c r="G352" s="5" t="s">
        <v>61</v>
      </c>
      <c r="H352" s="483" t="s">
        <v>62</v>
      </c>
      <c r="I352" s="485"/>
      <c r="J352" s="455" t="s">
        <v>63</v>
      </c>
      <c r="K352" s="455"/>
    </row>
    <row r="353" spans="2:11" ht="16.5" customHeight="1">
      <c r="B353" s="73" t="s">
        <v>95</v>
      </c>
      <c r="C353" s="494" t="s">
        <v>252</v>
      </c>
      <c r="D353" s="495"/>
      <c r="E353" s="496"/>
      <c r="F353" s="74" t="s">
        <v>256</v>
      </c>
      <c r="G353" s="73" t="s">
        <v>104</v>
      </c>
      <c r="H353" s="494" t="s">
        <v>86</v>
      </c>
      <c r="I353" s="496"/>
      <c r="J353" s="494"/>
      <c r="K353" s="496"/>
    </row>
    <row r="354" spans="2:11" ht="16.5" customHeight="1">
      <c r="B354" s="73" t="s">
        <v>95</v>
      </c>
      <c r="C354" s="494" t="s">
        <v>253</v>
      </c>
      <c r="D354" s="495"/>
      <c r="E354" s="496"/>
      <c r="F354" s="74" t="s">
        <v>417</v>
      </c>
      <c r="G354" s="73" t="s">
        <v>104</v>
      </c>
      <c r="H354" s="494" t="s">
        <v>86</v>
      </c>
      <c r="I354" s="496"/>
      <c r="J354" s="494"/>
      <c r="K354" s="496"/>
    </row>
    <row r="355" spans="2:11" ht="16.5" customHeight="1">
      <c r="B355" s="73" t="s">
        <v>95</v>
      </c>
      <c r="C355" s="494" t="s">
        <v>254</v>
      </c>
      <c r="D355" s="495"/>
      <c r="E355" s="496"/>
      <c r="F355" s="74" t="s">
        <v>257</v>
      </c>
      <c r="G355" s="73" t="s">
        <v>104</v>
      </c>
      <c r="H355" s="494" t="s">
        <v>86</v>
      </c>
      <c r="I355" s="496"/>
      <c r="J355" s="494"/>
      <c r="K355" s="496"/>
    </row>
    <row r="356" spans="2:11" ht="9.9499999999999993" customHeight="1"/>
    <row r="357" spans="2:11" ht="16.5" customHeight="1">
      <c r="B357" s="4" t="s">
        <v>925</v>
      </c>
      <c r="C357" s="4"/>
      <c r="D357" s="29"/>
      <c r="E357" s="29"/>
      <c r="F357" s="29"/>
      <c r="G357" s="29"/>
      <c r="H357" s="29"/>
      <c r="I357" s="29"/>
      <c r="J357" s="29"/>
      <c r="K357" s="29"/>
    </row>
    <row r="358" spans="2:11" ht="26.1" customHeight="1">
      <c r="B358" s="491" t="s">
        <v>179</v>
      </c>
      <c r="C358" s="492"/>
      <c r="D358" s="492"/>
      <c r="E358" s="492"/>
      <c r="F358" s="492"/>
      <c r="G358" s="492"/>
      <c r="H358" s="492"/>
      <c r="I358" s="492"/>
      <c r="J358" s="492"/>
      <c r="K358" s="493"/>
    </row>
    <row r="359" spans="2:11" ht="9.9499999999999993" customHeight="1"/>
  </sheetData>
  <dataConsolidate link="1"/>
  <mergeCells count="415">
    <mergeCell ref="A1:L3"/>
    <mergeCell ref="C5:D5"/>
    <mergeCell ref="I5:J5"/>
    <mergeCell ref="C8:D8"/>
    <mergeCell ref="F8:G8"/>
    <mergeCell ref="C9:G9"/>
    <mergeCell ref="I9:J9"/>
    <mergeCell ref="C11:G11"/>
    <mergeCell ref="C12:G12"/>
    <mergeCell ref="H12:J12"/>
    <mergeCell ref="H16:J16"/>
    <mergeCell ref="C17:G17"/>
    <mergeCell ref="H17:J17"/>
    <mergeCell ref="C18:G18"/>
    <mergeCell ref="H18:J18"/>
    <mergeCell ref="H23:J23"/>
    <mergeCell ref="C24:G24"/>
    <mergeCell ref="H24:J24"/>
    <mergeCell ref="C25:G25"/>
    <mergeCell ref="H25:J25"/>
    <mergeCell ref="C26:G26"/>
    <mergeCell ref="H26:J26"/>
    <mergeCell ref="C19:G19"/>
    <mergeCell ref="H19:J19"/>
    <mergeCell ref="C20:G20"/>
    <mergeCell ref="H20:J20"/>
    <mergeCell ref="B39:E39"/>
    <mergeCell ref="F39:K39"/>
    <mergeCell ref="B40:E40"/>
    <mergeCell ref="F40:K40"/>
    <mergeCell ref="B13:B20"/>
    <mergeCell ref="C13:G13"/>
    <mergeCell ref="H13:J13"/>
    <mergeCell ref="C14:G14"/>
    <mergeCell ref="H14:J14"/>
    <mergeCell ref="C15:G15"/>
    <mergeCell ref="H15:J15"/>
    <mergeCell ref="B21:B26"/>
    <mergeCell ref="C21:G21"/>
    <mergeCell ref="H21:J21"/>
    <mergeCell ref="C22:G22"/>
    <mergeCell ref="H22:J22"/>
    <mergeCell ref="C23:G23"/>
    <mergeCell ref="C16:G16"/>
    <mergeCell ref="B41:E41"/>
    <mergeCell ref="G41:K41"/>
    <mergeCell ref="C27:K27"/>
    <mergeCell ref="B30:K30"/>
    <mergeCell ref="B31:K31"/>
    <mergeCell ref="B33:K33"/>
    <mergeCell ref="B36:K36"/>
    <mergeCell ref="B37:E38"/>
    <mergeCell ref="B50:K50"/>
    <mergeCell ref="C51:D51"/>
    <mergeCell ref="E51:K51"/>
    <mergeCell ref="C52:D52"/>
    <mergeCell ref="E52:K52"/>
    <mergeCell ref="B53:K53"/>
    <mergeCell ref="B42:E42"/>
    <mergeCell ref="G42:K42"/>
    <mergeCell ref="B43:K43"/>
    <mergeCell ref="B44:K44"/>
    <mergeCell ref="B47:K47"/>
    <mergeCell ref="B49:K49"/>
    <mergeCell ref="C58:D58"/>
    <mergeCell ref="E58:F58"/>
    <mergeCell ref="G58:H58"/>
    <mergeCell ref="B59:K59"/>
    <mergeCell ref="B61:K61"/>
    <mergeCell ref="B62:K62"/>
    <mergeCell ref="B55:K55"/>
    <mergeCell ref="C56:D56"/>
    <mergeCell ref="E56:F56"/>
    <mergeCell ref="G56:H56"/>
    <mergeCell ref="C57:D57"/>
    <mergeCell ref="E57:F57"/>
    <mergeCell ref="G57:H57"/>
    <mergeCell ref="B65:C65"/>
    <mergeCell ref="D65:E65"/>
    <mergeCell ref="F65:G65"/>
    <mergeCell ref="H65:I65"/>
    <mergeCell ref="J65:K65"/>
    <mergeCell ref="B67:K67"/>
    <mergeCell ref="B63:C63"/>
    <mergeCell ref="D63:E63"/>
    <mergeCell ref="F63:G63"/>
    <mergeCell ref="H63:I63"/>
    <mergeCell ref="J63:K63"/>
    <mergeCell ref="B64:C64"/>
    <mergeCell ref="D64:E64"/>
    <mergeCell ref="F64:G64"/>
    <mergeCell ref="H64:I64"/>
    <mergeCell ref="J64:K64"/>
    <mergeCell ref="B68:C68"/>
    <mergeCell ref="D68:E68"/>
    <mergeCell ref="F68:G68"/>
    <mergeCell ref="H68:I68"/>
    <mergeCell ref="J68:K68"/>
    <mergeCell ref="B69:C69"/>
    <mergeCell ref="D69:E69"/>
    <mergeCell ref="F69:G69"/>
    <mergeCell ref="H69:I69"/>
    <mergeCell ref="J69:K69"/>
    <mergeCell ref="B72:K72"/>
    <mergeCell ref="B73:E73"/>
    <mergeCell ref="F73:I73"/>
    <mergeCell ref="J73:K73"/>
    <mergeCell ref="B74:C74"/>
    <mergeCell ref="D74:E74"/>
    <mergeCell ref="F74:G74"/>
    <mergeCell ref="H74:I74"/>
    <mergeCell ref="B70:C70"/>
    <mergeCell ref="D70:E70"/>
    <mergeCell ref="F70:G70"/>
    <mergeCell ref="H70:I70"/>
    <mergeCell ref="J70:K70"/>
    <mergeCell ref="B71:K71"/>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90:C90"/>
    <mergeCell ref="C91:K91"/>
    <mergeCell ref="B94:K94"/>
    <mergeCell ref="C96:F96"/>
    <mergeCell ref="H96:K96"/>
    <mergeCell ref="C98:D98"/>
    <mergeCell ref="E98:F98"/>
    <mergeCell ref="B86:C86"/>
    <mergeCell ref="D86:E86"/>
    <mergeCell ref="B87:C87"/>
    <mergeCell ref="D87:E87"/>
    <mergeCell ref="B88:C88"/>
    <mergeCell ref="D88:E88"/>
    <mergeCell ref="B103:C103"/>
    <mergeCell ref="D103:E103"/>
    <mergeCell ref="B105:C105"/>
    <mergeCell ref="C106:K106"/>
    <mergeCell ref="B109:K109"/>
    <mergeCell ref="C111:F111"/>
    <mergeCell ref="H111:K111"/>
    <mergeCell ref="C99:D99"/>
    <mergeCell ref="E99:F99"/>
    <mergeCell ref="B101:C101"/>
    <mergeCell ref="D101:E101"/>
    <mergeCell ref="B102:C102"/>
    <mergeCell ref="D102:E102"/>
    <mergeCell ref="B117:C117"/>
    <mergeCell ref="D117:E117"/>
    <mergeCell ref="B118:C118"/>
    <mergeCell ref="D118:E118"/>
    <mergeCell ref="B120:C120"/>
    <mergeCell ref="C121:K121"/>
    <mergeCell ref="C113:D113"/>
    <mergeCell ref="E113:F113"/>
    <mergeCell ref="C114:D114"/>
    <mergeCell ref="E114:F114"/>
    <mergeCell ref="B116:C116"/>
    <mergeCell ref="D116:E116"/>
    <mergeCell ref="B131:C131"/>
    <mergeCell ref="D131:E131"/>
    <mergeCell ref="B132:C132"/>
    <mergeCell ref="D132:E132"/>
    <mergeCell ref="B133:C133"/>
    <mergeCell ref="D133:E133"/>
    <mergeCell ref="B124:K124"/>
    <mergeCell ref="C126:F126"/>
    <mergeCell ref="H126:K126"/>
    <mergeCell ref="C128:D128"/>
    <mergeCell ref="E128:F128"/>
    <mergeCell ref="C129:D129"/>
    <mergeCell ref="E129:F129"/>
    <mergeCell ref="C144:D144"/>
    <mergeCell ref="E144:F144"/>
    <mergeCell ref="B146:C146"/>
    <mergeCell ref="D146:E146"/>
    <mergeCell ref="B147:C147"/>
    <mergeCell ref="D147:E147"/>
    <mergeCell ref="B135:C135"/>
    <mergeCell ref="C136:K136"/>
    <mergeCell ref="B139:K139"/>
    <mergeCell ref="C141:F141"/>
    <mergeCell ref="H141:K141"/>
    <mergeCell ref="C143:D143"/>
    <mergeCell ref="E143:F143"/>
    <mergeCell ref="C158:D158"/>
    <mergeCell ref="E158:F158"/>
    <mergeCell ref="C159:D159"/>
    <mergeCell ref="E159:F159"/>
    <mergeCell ref="B161:C161"/>
    <mergeCell ref="D161:E161"/>
    <mergeCell ref="B148:C148"/>
    <mergeCell ref="D148:E148"/>
    <mergeCell ref="B150:C150"/>
    <mergeCell ref="C151:K151"/>
    <mergeCell ref="B154:K154"/>
    <mergeCell ref="C156:F156"/>
    <mergeCell ref="H156:K156"/>
    <mergeCell ref="B169:K169"/>
    <mergeCell ref="C171:F171"/>
    <mergeCell ref="H171:K171"/>
    <mergeCell ref="C173:D173"/>
    <mergeCell ref="E173:F173"/>
    <mergeCell ref="C174:D174"/>
    <mergeCell ref="E174:F174"/>
    <mergeCell ref="B162:C162"/>
    <mergeCell ref="D162:E162"/>
    <mergeCell ref="B163:C163"/>
    <mergeCell ref="D163:E163"/>
    <mergeCell ref="B165:C165"/>
    <mergeCell ref="C166:K166"/>
    <mergeCell ref="B180:C180"/>
    <mergeCell ref="C181:K181"/>
    <mergeCell ref="B184:K184"/>
    <mergeCell ref="C186:F186"/>
    <mergeCell ref="H186:K186"/>
    <mergeCell ref="C188:D188"/>
    <mergeCell ref="E188:F188"/>
    <mergeCell ref="B176:C176"/>
    <mergeCell ref="D176:E176"/>
    <mergeCell ref="B177:C177"/>
    <mergeCell ref="D177:E177"/>
    <mergeCell ref="B178:C178"/>
    <mergeCell ref="D178:E178"/>
    <mergeCell ref="B193:C193"/>
    <mergeCell ref="D193:E193"/>
    <mergeCell ref="B195:C195"/>
    <mergeCell ref="C196:K196"/>
    <mergeCell ref="B199:K199"/>
    <mergeCell ref="C201:F201"/>
    <mergeCell ref="H201:K201"/>
    <mergeCell ref="C189:D189"/>
    <mergeCell ref="E189:F189"/>
    <mergeCell ref="B191:C191"/>
    <mergeCell ref="D191:E191"/>
    <mergeCell ref="B192:C192"/>
    <mergeCell ref="D192:E192"/>
    <mergeCell ref="B207:C207"/>
    <mergeCell ref="D207:E207"/>
    <mergeCell ref="B208:C208"/>
    <mergeCell ref="D208:E208"/>
    <mergeCell ref="B210:J210"/>
    <mergeCell ref="B211:J211"/>
    <mergeCell ref="C203:D203"/>
    <mergeCell ref="E203:F203"/>
    <mergeCell ref="C204:D204"/>
    <mergeCell ref="E204:F204"/>
    <mergeCell ref="B206:C206"/>
    <mergeCell ref="D206:E206"/>
    <mergeCell ref="C217:E217"/>
    <mergeCell ref="J217:K217"/>
    <mergeCell ref="C218:E218"/>
    <mergeCell ref="J218:K218"/>
    <mergeCell ref="B221:K221"/>
    <mergeCell ref="B224:K224"/>
    <mergeCell ref="C214:E214"/>
    <mergeCell ref="J214:K214"/>
    <mergeCell ref="C215:E215"/>
    <mergeCell ref="J215:K215"/>
    <mergeCell ref="C216:E216"/>
    <mergeCell ref="J216:K216"/>
    <mergeCell ref="B231:C231"/>
    <mergeCell ref="D231:E231"/>
    <mergeCell ref="B232:C232"/>
    <mergeCell ref="D232:E232"/>
    <mergeCell ref="B233:C233"/>
    <mergeCell ref="D233:E233"/>
    <mergeCell ref="C226:F226"/>
    <mergeCell ref="H226:K226"/>
    <mergeCell ref="C228:D228"/>
    <mergeCell ref="E228:F228"/>
    <mergeCell ref="C229:D229"/>
    <mergeCell ref="E229:F229"/>
    <mergeCell ref="C241:F241"/>
    <mergeCell ref="J241:K241"/>
    <mergeCell ref="C242:F242"/>
    <mergeCell ref="J242:K242"/>
    <mergeCell ref="C243:F243"/>
    <mergeCell ref="J243:K243"/>
    <mergeCell ref="B235:J235"/>
    <mergeCell ref="B236:J236"/>
    <mergeCell ref="C239:F239"/>
    <mergeCell ref="J239:K239"/>
    <mergeCell ref="C240:F240"/>
    <mergeCell ref="J240:K240"/>
    <mergeCell ref="C254:D254"/>
    <mergeCell ref="E254:F254"/>
    <mergeCell ref="B256:C256"/>
    <mergeCell ref="D256:E256"/>
    <mergeCell ref="B257:C257"/>
    <mergeCell ref="D257:E257"/>
    <mergeCell ref="B246:K246"/>
    <mergeCell ref="B249:K249"/>
    <mergeCell ref="C251:F251"/>
    <mergeCell ref="H251:K251"/>
    <mergeCell ref="C253:D253"/>
    <mergeCell ref="E253:F253"/>
    <mergeCell ref="C265:F265"/>
    <mergeCell ref="J265:K265"/>
    <mergeCell ref="C268:F268"/>
    <mergeCell ref="J268:K268"/>
    <mergeCell ref="C269:F269"/>
    <mergeCell ref="J269:K269"/>
    <mergeCell ref="B258:C258"/>
    <mergeCell ref="D258:E258"/>
    <mergeCell ref="B260:J260"/>
    <mergeCell ref="B261:J261"/>
    <mergeCell ref="C264:F264"/>
    <mergeCell ref="J264:K264"/>
    <mergeCell ref="C281:F281"/>
    <mergeCell ref="H281:K281"/>
    <mergeCell ref="C283:D283"/>
    <mergeCell ref="E283:F283"/>
    <mergeCell ref="C284:D284"/>
    <mergeCell ref="E284:F284"/>
    <mergeCell ref="C272:F272"/>
    <mergeCell ref="J272:K272"/>
    <mergeCell ref="C273:F273"/>
    <mergeCell ref="J273:K273"/>
    <mergeCell ref="B276:K276"/>
    <mergeCell ref="B279:K279"/>
    <mergeCell ref="B290:J290"/>
    <mergeCell ref="B291:J291"/>
    <mergeCell ref="C294:F294"/>
    <mergeCell ref="J294:K294"/>
    <mergeCell ref="C295:F295"/>
    <mergeCell ref="J295:K295"/>
    <mergeCell ref="B286:C286"/>
    <mergeCell ref="D286:E286"/>
    <mergeCell ref="B287:C287"/>
    <mergeCell ref="D287:E287"/>
    <mergeCell ref="B288:C288"/>
    <mergeCell ref="D288:E288"/>
    <mergeCell ref="C301:F301"/>
    <mergeCell ref="J301:K301"/>
    <mergeCell ref="B304:K304"/>
    <mergeCell ref="B307:K307"/>
    <mergeCell ref="C309:F309"/>
    <mergeCell ref="H309:K309"/>
    <mergeCell ref="C296:F296"/>
    <mergeCell ref="J296:K296"/>
    <mergeCell ref="C297:F297"/>
    <mergeCell ref="J297:K297"/>
    <mergeCell ref="C300:F300"/>
    <mergeCell ref="J300:K300"/>
    <mergeCell ref="B315:C315"/>
    <mergeCell ref="D315:E315"/>
    <mergeCell ref="B316:C316"/>
    <mergeCell ref="D316:E316"/>
    <mergeCell ref="B318:J318"/>
    <mergeCell ref="B319:J319"/>
    <mergeCell ref="C311:D311"/>
    <mergeCell ref="E311:F311"/>
    <mergeCell ref="C312:D312"/>
    <mergeCell ref="E312:F312"/>
    <mergeCell ref="B314:C314"/>
    <mergeCell ref="D314:E314"/>
    <mergeCell ref="C326:E326"/>
    <mergeCell ref="H326:I326"/>
    <mergeCell ref="J326:K326"/>
    <mergeCell ref="C327:E327"/>
    <mergeCell ref="H327:I327"/>
    <mergeCell ref="J327:K327"/>
    <mergeCell ref="C322:E322"/>
    <mergeCell ref="H322:I322"/>
    <mergeCell ref="J322:K322"/>
    <mergeCell ref="C323:E323"/>
    <mergeCell ref="H323:I323"/>
    <mergeCell ref="J323:K323"/>
    <mergeCell ref="B334:K334"/>
    <mergeCell ref="B337:K337"/>
    <mergeCell ref="C339:F339"/>
    <mergeCell ref="H339:K339"/>
    <mergeCell ref="C341:D341"/>
    <mergeCell ref="E341:F341"/>
    <mergeCell ref="C330:E330"/>
    <mergeCell ref="H330:I330"/>
    <mergeCell ref="J330:K330"/>
    <mergeCell ref="C331:E331"/>
    <mergeCell ref="H331:I331"/>
    <mergeCell ref="J331:K331"/>
    <mergeCell ref="B346:C346"/>
    <mergeCell ref="D346:E346"/>
    <mergeCell ref="B348:J348"/>
    <mergeCell ref="B349:J349"/>
    <mergeCell ref="C352:E352"/>
    <mergeCell ref="H352:I352"/>
    <mergeCell ref="J352:K352"/>
    <mergeCell ref="C342:D342"/>
    <mergeCell ref="E342:F342"/>
    <mergeCell ref="B344:C344"/>
    <mergeCell ref="D344:E344"/>
    <mergeCell ref="B345:C345"/>
    <mergeCell ref="D345:E345"/>
    <mergeCell ref="C355:E355"/>
    <mergeCell ref="H355:I355"/>
    <mergeCell ref="J355:K355"/>
    <mergeCell ref="B358:K358"/>
    <mergeCell ref="C353:E353"/>
    <mergeCell ref="H353:I353"/>
    <mergeCell ref="J353:K353"/>
    <mergeCell ref="C354:E354"/>
    <mergeCell ref="H354:I354"/>
    <mergeCell ref="J354:K354"/>
  </mergeCells>
  <phoneticPr fontId="3" type="noConversion"/>
  <dataValidations count="38">
    <dataValidation type="list" allowBlank="1" showInputMessage="1" showErrorMessage="1" sqref="I9:J9" xr:uid="{08B032BB-96AF-4BAD-8ADB-42493796933C}">
      <formula1>reviewer_list</formula1>
    </dataValidation>
    <dataValidation type="list" allowBlank="1" showInputMessage="1" showErrorMessage="1" sqref="I5:J5" xr:uid="{68A65E92-4E1F-4DD2-9FE5-88D02CFCB3D7}">
      <formula1>tester_list</formula1>
    </dataValidation>
    <dataValidation type="list" allowBlank="1" showInputMessage="1" sqref="G312:H312 G284:H284 G254:H254 G229:H229 G204:H204 G189:H189 G174:H174 G159:H159 G144:H144 G129:H129 G114:H114 G99:H99 G84:H84 G342:H342" xr:uid="{A11E275F-BADB-47BD-BE70-C880671A19F3}">
      <formula1>"00:00, 01:00, 02:00, 03:00, 04:00, 05:00, 06:00, 07:00, 08:00, 09:00, 10:00, 11:00, 12:00, 13:00, 14:00, 15:00, 16:00, 17:00, 18:00, 19:00, 20:00, 21:00, 22:00, 23:00, 24:00"</formula1>
    </dataValidation>
    <dataValidation type="list" allowBlank="1" showInputMessage="1" sqref="F38:K38 F41:F42 D46 K162:K163 K177:K178 K192:K193 K207:K208 K232:K233 K257:K258 K345:K346 K102:K103 K117:K118 B351 F329 B329 H329 B325 F325 H325 B321 F321 H321 B299 B293 B271 B267 B263 B238 D238 G238 B213 K147:K148 K132:K133 K315:K316 K287:K288 K87:K88" xr:uid="{1948BC25-14EC-4276-9718-2DFDA187AB7D}">
      <formula1>"1, TRUE, 0, FALSE,"</formula1>
    </dataValidation>
    <dataValidation type="list" allowBlank="1" showInputMessage="1" showErrorMessage="1" sqref="C171:F171 C156:F156" xr:uid="{25135C82-249B-4316-B6A1-50A5E8C1B6AC}">
      <formula1>"미래동, 열정동, 기술융합, 창의동"</formula1>
    </dataValidation>
    <dataValidation type="list" allowBlank="1" showInputMessage="1" sqref="F39:K39" xr:uid="{95C18710-C292-4745-BC75-2EFF770AF9DF}">
      <formula1>"탁상형, 바닥형, 조합형"</formula1>
    </dataValidation>
    <dataValidation type="list" showInputMessage="1" sqref="F40:K40" xr:uid="{5813FDBD-B54C-47EB-8BF4-7246C684E2E7}">
      <formula1>" Hz, kHz, MHz, GHz"</formula1>
    </dataValidation>
    <dataValidation type="list" allowBlank="1" showInputMessage="1" showErrorMessage="1" sqref="C309 C81 C339 C96 C126 C186 C201 C141 C251 C281 C111" xr:uid="{D60C19B5-CC09-42E3-8D0B-89E58C0D7E0F}">
      <formula1>"미래동, 혁신동, 기술융합, 창의동"</formula1>
    </dataValidation>
    <dataValidation type="list" allowBlank="1" showInputMessage="1" showErrorMessage="1" sqref="I57:J58" xr:uid="{0177FBD2-6F96-488D-98F7-37D7E21A5B68}">
      <formula1>"Yes, No"</formula1>
    </dataValidation>
    <dataValidation type="list" allowBlank="1" showInputMessage="1" sqref="K13:K26" xr:uid="{A783D2FB-1709-4F1B-99C7-16990BC4E503}">
      <formula1>"주1), 주2), 주3), 주4), 주5), 주6), 주7), 주8), 주9), 주10)"</formula1>
    </dataValidation>
    <dataValidation type="list" allowBlank="1" showInputMessage="1" showErrorMessage="1" sqref="G42:K42" xr:uid="{4993C468-E76A-4C43-9577-6204DCB9785D}">
      <formula1>"구성품 이원화, 기술 변경, 기술 파생"</formula1>
    </dataValidation>
    <dataValidation type="list" allowBlank="1" showInputMessage="1" showErrorMessage="1" sqref="B75:C76 F75:G76" xr:uid="{F8BB00D5-65F9-494A-9D8D-51A186F9A49E}">
      <formula1>OFFSET($B$63, 1, 0, ROWS(Total_Config)-1)</formula1>
    </dataValidation>
    <dataValidation type="list" allowBlank="1" showInputMessage="1" sqref="K75:K76" xr:uid="{7C057CEC-9A31-406A-963C-B84E75B0B714}">
      <formula1>"차폐, 비차폐"</formula1>
    </dataValidation>
    <dataValidation type="list" allowBlank="1" showInputMessage="1" showErrorMessage="1" sqref="H215:H218" xr:uid="{36A61588-0E07-4624-A906-309CB7D276D0}">
      <formula1>"해당무, A, B, C, ,"</formula1>
    </dataValidation>
    <dataValidation type="list" allowBlank="1" showInputMessage="1" showErrorMessage="1" sqref="F215:F218" xr:uid="{F264E35A-4848-420E-B93D-790ABCC28E23}">
      <formula1>"접촉방전, 기중방전"</formula1>
    </dataValidation>
    <dataValidation type="list" allowBlank="1" showInputMessage="1" showErrorMessage="1" sqref="G215:G218 G265 G269 G273 G295:G297 G301" xr:uid="{8D9AD7F1-5D69-434E-AE57-290E894FFC3A}">
      <formula1>"B"</formula1>
    </dataValidation>
    <dataValidation type="list" allowBlank="1" showInputMessage="1" sqref="I215:I218" xr:uid="{5AFF153F-0594-4FB2-990E-F78D75C78247}">
      <formula1>"-, 주1), 주2), 주3), 주4), 주5)"</formula1>
    </dataValidation>
    <dataValidation type="list" allowBlank="1" showInputMessage="1" showErrorMessage="1" sqref="B215:B218" xr:uid="{AC905522-AE7D-4695-BC4B-ADEA1AAB4959}">
      <formula1>"간접인가, 직접인가"</formula1>
    </dataValidation>
    <dataValidation type="list" allowBlank="1" showInputMessage="1" sqref="H240:I243" xr:uid="{C6A1F667-39F5-4E14-8803-EEC518B8C090}">
      <formula1>"A, 해당무"</formula1>
    </dataValidation>
    <dataValidation type="list" allowBlank="1" showInputMessage="1" showErrorMessage="1" sqref="C240:F243" xr:uid="{2D7C5B7D-031A-432F-94F5-D979F4867FF4}">
      <formula1>"전  면, 후  면, 우측면, 좌측면"</formula1>
    </dataValidation>
    <dataValidation type="list" allowBlank="1" showInputMessage="1" showErrorMessage="1" sqref="G240:G243 G323 G327 G331" xr:uid="{0391678E-83F3-4FEF-9D69-AD2527965D71}">
      <formula1>"A"</formula1>
    </dataValidation>
    <dataValidation type="list" allowBlank="1" showInputMessage="1" showErrorMessage="1" sqref="H265:I265 H269:I269 H273:I273" xr:uid="{3CDFA1E4-7FA3-490F-BC68-D9CA796CFE69}">
      <formula1>"A, B 주1), B 주2), B 주3), 해당무"</formula1>
    </dataValidation>
    <dataValidation type="list" allowBlank="1" showInputMessage="1" sqref="C265:F265" xr:uid="{86F31A73-1D77-42AC-9DE2-C237238932F3}">
      <formula1>"N - L1, N - L1 - PE, L1 - L2 - L3, L1 - L2 - L3 - N, L1 - L2 - L3 - PE, L1 - L2 - L3 - N - PE"</formula1>
    </dataValidation>
    <dataValidation type="list" allowBlank="1" showInputMessage="1" showErrorMessage="1" sqref="B265 B295:B297" xr:uid="{7D51310C-C5EC-4290-A0EE-B715B9D22766}">
      <formula1>"AC"</formula1>
    </dataValidation>
    <dataValidation type="list" allowBlank="1" showInputMessage="1" sqref="C269:F269" xr:uid="{F80F6A39-2398-41F6-84E2-D6C53410E59F}">
      <formula1>"DC (+) - DC (-), DC (+) - DC (-) - PE, 해당무"</formula1>
    </dataValidation>
    <dataValidation type="list" allowBlank="1" showInputMessage="1" showErrorMessage="1" sqref="B269" xr:uid="{958996A5-57B5-4D63-A860-72A4AF31CF79}">
      <formula1>"DC"</formula1>
    </dataValidation>
    <dataValidation type="list" allowBlank="1" showInputMessage="1" sqref="C273:F273" xr:uid="{086FC3AB-6727-4AF5-8FF6-A726F8487F5F}">
      <formula1>"해당무, LAN, RJ45, HDMI, DP,"</formula1>
    </dataValidation>
    <dataValidation type="list" allowBlank="1" showInputMessage="1" showErrorMessage="1" sqref="B273 B301" xr:uid="{48AC3014-1403-4D15-8CF9-21351E8EE70C}">
      <formula1>"I/O"</formula1>
    </dataValidation>
    <dataValidation type="list" allowBlank="1" showInputMessage="1" sqref="H295:I297 H301:I301" xr:uid="{C7AF5A71-E066-45EC-836A-D432F6A4D5FD}">
      <formula1>"A, B, B 주1), B 주2), 해당무"</formula1>
    </dataValidation>
    <dataValidation type="list" allowBlank="1" showInputMessage="1" sqref="C295:F297" xr:uid="{2337079B-C57B-4307-83B6-B7A4A29DB04F}">
      <formula1>"N - L, N - PE, L - PE"</formula1>
    </dataValidation>
    <dataValidation type="list" allowBlank="1" showInputMessage="1" sqref="C301:F301" xr:uid="{99A64ADD-BDF0-4260-8274-69AA33774AF8}">
      <formula1>"해당무, 신호선"</formula1>
    </dataValidation>
    <dataValidation type="list" allowBlank="1" showInputMessage="1" sqref="C323:E323" xr:uid="{70FE8518-78B1-4ACE-94A2-988A69FFEE46}">
      <formula1>"주 전원 포트"</formula1>
    </dataValidation>
    <dataValidation type="list" allowBlank="1" showInputMessage="1" showErrorMessage="1" sqref="H323:I323 H327:I327 H331:I331" xr:uid="{DEE1F07C-385B-4784-AB17-B1040E22245D}">
      <formula1>"A, B, C, 해당무"</formula1>
    </dataValidation>
    <dataValidation type="list" allowBlank="1" showInputMessage="1" sqref="F323 F327" xr:uid="{EA56C2B8-D9F9-438B-B5BA-A0C95F60C71C}">
      <formula1>"해당무, CDN M2, CDN M3,  CDN M4, ,  CDN M5,  EM CLAMP"</formula1>
    </dataValidation>
    <dataValidation type="list" allowBlank="1" showInputMessage="1" sqref="C327:E327" xr:uid="{C4A7D998-50D7-468F-AE5F-13A2A3B57979}">
      <formula1>"해당무, 주 전원 포트, 직류 전원 입력 포트, DC 입력 포트"</formula1>
    </dataValidation>
    <dataValidation type="list" allowBlank="1" showInputMessage="1" sqref="C331:E331" xr:uid="{6BD870C6-DBAB-4B02-AEB8-D6339C977A2B}">
      <formula1>"해당무, LAN, RJ 45, HDMI, DVI"</formula1>
    </dataValidation>
    <dataValidation type="list" allowBlank="1" showInputMessage="1" sqref="F331" xr:uid="{21AFF0AE-E0D4-4328-87F1-E30119B0A126}">
      <formula1>"해당무, CDN T8, CDN T4,  CDN T2, EM CLAMP, BCI CLAMP"</formula1>
    </dataValidation>
    <dataValidation type="list" allowBlank="1" showInputMessage="1" showErrorMessage="1" sqref="C226:F226" xr:uid="{707036C5-5692-4519-942E-7544F8BD4653}">
      <formula1>"미래동, 미래동RS, 기술융합, 혁신동, 우정동"</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2" manualBreakCount="12">
    <brk id="48" max="16383" man="1"/>
    <brk id="60" max="16383" man="1"/>
    <brk id="77" max="16383" man="1"/>
    <brk id="107" max="16383" man="1"/>
    <brk id="137" max="16383" man="1"/>
    <brk id="167" max="16383" man="1"/>
    <brk id="197" max="16383" man="1"/>
    <brk id="222" max="16383" man="1"/>
    <brk id="247" max="16383" man="1"/>
    <brk id="277" max="16383" man="1"/>
    <brk id="305" max="16383" man="1"/>
    <brk id="33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352258"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352259"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352260" r:id="rId7" name="CLICK">
              <controlPr defaultSize="0" autoFill="0" autoLine="0" autoPict="0">
                <anchor moveWithCells="1">
                  <from>
                    <xdr:col>2</xdr:col>
                    <xdr:colOff>0</xdr:colOff>
                    <xdr:row>15</xdr:row>
                    <xdr:rowOff>0</xdr:rowOff>
                  </from>
                  <to>
                    <xdr:col>3</xdr:col>
                    <xdr:colOff>352425</xdr:colOff>
                    <xdr:row>16</xdr:row>
                    <xdr:rowOff>0</xdr:rowOff>
                  </to>
                </anchor>
              </controlPr>
            </control>
          </mc:Choice>
        </mc:AlternateContent>
        <mc:AlternateContent xmlns:mc="http://schemas.openxmlformats.org/markup-compatibility/2006">
          <mc:Choice Requires="x14">
            <control shapeId="352261" r:id="rId8" name="RE">
              <controlPr defaultSize="0" autoFill="0" autoLine="0" autoPict="0">
                <anchor moveWithCells="1">
                  <from>
                    <xdr:col>2</xdr:col>
                    <xdr:colOff>0</xdr:colOff>
                    <xdr:row>18</xdr:row>
                    <xdr:rowOff>0</xdr:rowOff>
                  </from>
                  <to>
                    <xdr:col>4</xdr:col>
                    <xdr:colOff>257175</xdr:colOff>
                    <xdr:row>19</xdr:row>
                    <xdr:rowOff>0</xdr:rowOff>
                  </to>
                </anchor>
              </controlPr>
            </control>
          </mc:Choice>
        </mc:AlternateContent>
        <mc:AlternateContent xmlns:mc="http://schemas.openxmlformats.org/markup-compatibility/2006">
          <mc:Choice Requires="x14">
            <control shapeId="352262" r:id="rId9" name="GH">
              <controlPr defaultSize="0" autoFill="0" autoLine="0" autoPict="0">
                <anchor moveWithCells="1">
                  <from>
                    <xdr:col>2</xdr:col>
                    <xdr:colOff>0</xdr:colOff>
                    <xdr:row>19</xdr:row>
                    <xdr:rowOff>0</xdr:rowOff>
                  </from>
                  <to>
                    <xdr:col>3</xdr:col>
                    <xdr:colOff>895350</xdr:colOff>
                    <xdr:row>20</xdr:row>
                    <xdr:rowOff>0</xdr:rowOff>
                  </to>
                </anchor>
              </controlPr>
            </control>
          </mc:Choice>
        </mc:AlternateContent>
        <mc:AlternateContent xmlns:mc="http://schemas.openxmlformats.org/markup-compatibility/2006">
          <mc:Choice Requires="x14">
            <control shapeId="352263" r:id="rId10" name="ESD">
              <controlPr defaultSize="0" autoFill="0" autoLine="0" autoPict="0">
                <anchor moveWithCells="1">
                  <from>
                    <xdr:col>2</xdr:col>
                    <xdr:colOff>0</xdr:colOff>
                    <xdr:row>20</xdr:row>
                    <xdr:rowOff>0</xdr:rowOff>
                  </from>
                  <to>
                    <xdr:col>3</xdr:col>
                    <xdr:colOff>342900</xdr:colOff>
                    <xdr:row>21</xdr:row>
                    <xdr:rowOff>0</xdr:rowOff>
                  </to>
                </anchor>
              </controlPr>
            </control>
          </mc:Choice>
        </mc:AlternateContent>
        <mc:AlternateContent xmlns:mc="http://schemas.openxmlformats.org/markup-compatibility/2006">
          <mc:Choice Requires="x14">
            <control shapeId="352264" r:id="rId11" name="R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52265" r:id="rId12" name="EFT">
              <controlPr defaultSize="0" autoFill="0" autoLine="0" autoPict="0">
                <anchor moveWithCells="1">
                  <from>
                    <xdr:col>2</xdr:col>
                    <xdr:colOff>0</xdr:colOff>
                    <xdr:row>22</xdr:row>
                    <xdr:rowOff>0</xdr:rowOff>
                  </from>
                  <to>
                    <xdr:col>4</xdr:col>
                    <xdr:colOff>352425</xdr:colOff>
                    <xdr:row>23</xdr:row>
                    <xdr:rowOff>0</xdr:rowOff>
                  </to>
                </anchor>
              </controlPr>
            </control>
          </mc:Choice>
        </mc:AlternateContent>
        <mc:AlternateContent xmlns:mc="http://schemas.openxmlformats.org/markup-compatibility/2006">
          <mc:Choice Requires="x14">
            <control shapeId="352266" r:id="rId13" name="SURGE">
              <controlPr defaultSize="0" autoFill="0" autoLine="0" autoPict="0">
                <anchor moveWithCells="1">
                  <from>
                    <xdr:col>2</xdr:col>
                    <xdr:colOff>0</xdr:colOff>
                    <xdr:row>23</xdr:row>
                    <xdr:rowOff>0</xdr:rowOff>
                  </from>
                  <to>
                    <xdr:col>2</xdr:col>
                    <xdr:colOff>838200</xdr:colOff>
                    <xdr:row>24</xdr:row>
                    <xdr:rowOff>0</xdr:rowOff>
                  </to>
                </anchor>
              </controlPr>
            </control>
          </mc:Choice>
        </mc:AlternateContent>
        <mc:AlternateContent xmlns:mc="http://schemas.openxmlformats.org/markup-compatibility/2006">
          <mc:Choice Requires="x14">
            <control shapeId="352267" r:id="rId14" name="CS">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mc:AlternateContent xmlns:mc="http://schemas.openxmlformats.org/markup-compatibility/2006">
          <mc:Choice Requires="x14">
            <control shapeId="352268" r:id="rId15" name="DIP">
              <controlPr defaultSize="0" autoFill="0" autoLine="0" autoPict="0">
                <anchor moveWithCells="1">
                  <from>
                    <xdr:col>2</xdr:col>
                    <xdr:colOff>0</xdr:colOff>
                    <xdr:row>25</xdr:row>
                    <xdr:rowOff>0</xdr:rowOff>
                  </from>
                  <to>
                    <xdr:col>3</xdr:col>
                    <xdr:colOff>857250</xdr:colOff>
                    <xdr:row>26</xdr:row>
                    <xdr:rowOff>0</xdr:rowOff>
                  </to>
                </anchor>
              </controlPr>
            </control>
          </mc:Choice>
        </mc:AlternateContent>
        <mc:AlternateContent xmlns:mc="http://schemas.openxmlformats.org/markup-compatibility/2006">
          <mc:Choice Requires="x14">
            <control shapeId="352269" r:id="rId16" name="DP">
              <controlPr defaultSize="0" autoFill="0" autoLine="0" autoPict="0">
                <anchor moveWithCells="1">
                  <from>
                    <xdr:col>2</xdr:col>
                    <xdr:colOff>0</xdr:colOff>
                    <xdr:row>16</xdr:row>
                    <xdr:rowOff>0</xdr:rowOff>
                  </from>
                  <to>
                    <xdr:col>3</xdr:col>
                    <xdr:colOff>95250</xdr:colOff>
                    <xdr:row>17</xdr:row>
                    <xdr:rowOff>0</xdr:rowOff>
                  </to>
                </anchor>
              </controlPr>
            </control>
          </mc:Choice>
        </mc:AlternateContent>
        <mc:AlternateContent xmlns:mc="http://schemas.openxmlformats.org/markup-compatibility/2006">
          <mc:Choice Requires="x14">
            <control shapeId="352270" r:id="rId17" name="LOOP">
              <controlPr defaultSize="0" autoFill="0" autoLine="0" autoPict="0">
                <anchor moveWithCells="1">
                  <from>
                    <xdr:col>2</xdr:col>
                    <xdr:colOff>0</xdr:colOff>
                    <xdr:row>17</xdr:row>
                    <xdr:rowOff>0</xdr:rowOff>
                  </from>
                  <to>
                    <xdr:col>4</xdr:col>
                    <xdr:colOff>266700</xdr:colOff>
                    <xdr:row>18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2BE78-582F-4B9F-AA1C-07D0E9DC5E37}">
  <sheetPr codeName="Sheet22"/>
  <dimension ref="A1:P509"/>
  <sheetViews>
    <sheetView showGridLines="0" zoomScaleNormal="100" zoomScaleSheetLayoutView="100" workbookViewId="0">
      <pane ySplit="3" topLeftCell="A4" activePane="bottomLeft" state="frozen"/>
      <selection activeCell="K13" sqref="B13:K24"/>
      <selection pane="bottomLeft" activeCell="S9" sqref="S9"/>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37.28515625" hidden="1" customWidth="1"/>
    <col min="16" max="16" width="29" hidden="1" customWidth="1"/>
  </cols>
  <sheetData>
    <row r="1" spans="1:16" ht="13.5">
      <c r="A1" s="238"/>
      <c r="B1" s="238"/>
      <c r="C1" s="238"/>
      <c r="D1" s="238"/>
      <c r="E1" s="238"/>
      <c r="F1" s="238"/>
      <c r="G1" s="238"/>
      <c r="H1" s="238"/>
      <c r="I1" s="238"/>
      <c r="J1" s="238"/>
      <c r="K1" s="238"/>
      <c r="L1" s="238"/>
    </row>
    <row r="2" spans="1:16" ht="13.5">
      <c r="A2" s="238"/>
      <c r="B2" s="238"/>
      <c r="C2" s="238"/>
      <c r="D2" s="238"/>
      <c r="E2" s="238"/>
      <c r="F2" s="238"/>
      <c r="G2" s="238"/>
      <c r="H2" s="238"/>
      <c r="I2" s="238"/>
      <c r="J2" s="238"/>
      <c r="K2" s="238"/>
      <c r="L2" s="238"/>
    </row>
    <row r="3" spans="1:16" ht="13.5">
      <c r="A3" s="238"/>
      <c r="B3" s="238"/>
      <c r="C3" s="238"/>
      <c r="D3" s="238"/>
      <c r="E3" s="238"/>
      <c r="F3" s="238"/>
      <c r="G3" s="238"/>
      <c r="H3" s="238"/>
      <c r="I3" s="238"/>
      <c r="J3" s="238"/>
      <c r="K3" s="238"/>
      <c r="L3" s="238"/>
    </row>
    <row r="4" spans="1:16" ht="9.9499999999999993" customHeight="1">
      <c r="A4" s="31"/>
      <c r="B4" s="31"/>
      <c r="C4" s="31"/>
      <c r="D4" s="31"/>
      <c r="E4" s="31"/>
      <c r="F4" s="31"/>
      <c r="G4" s="31"/>
      <c r="H4" s="31"/>
      <c r="I4" s="31"/>
      <c r="J4" s="31"/>
      <c r="K4" s="31"/>
      <c r="L4" s="31"/>
    </row>
    <row r="5" spans="1:16" ht="16.5" customHeight="1">
      <c r="B5" s="55" t="s">
        <v>540</v>
      </c>
      <c r="C5" s="390"/>
      <c r="D5" s="390"/>
      <c r="H5" s="2" t="s">
        <v>551</v>
      </c>
      <c r="I5" s="390"/>
      <c r="J5" s="390"/>
      <c r="K5" s="3" t="s">
        <v>552</v>
      </c>
      <c r="O5" t="s">
        <v>957</v>
      </c>
      <c r="P5" t="s">
        <v>753</v>
      </c>
    </row>
    <row r="6" spans="1:16" ht="9.9499999999999993" customHeight="1">
      <c r="O6" t="s">
        <v>958</v>
      </c>
      <c r="P6" t="s">
        <v>754</v>
      </c>
    </row>
    <row r="7" spans="1:16" ht="13.5">
      <c r="B7" s="4" t="s">
        <v>541</v>
      </c>
      <c r="O7" t="s">
        <v>959</v>
      </c>
      <c r="P7" t="s">
        <v>755</v>
      </c>
    </row>
    <row r="8" spans="1:16" ht="24.95" customHeight="1">
      <c r="B8" s="5" t="s">
        <v>545</v>
      </c>
      <c r="C8" s="391"/>
      <c r="D8" s="391"/>
      <c r="E8" s="5" t="s">
        <v>548</v>
      </c>
      <c r="F8" s="391"/>
      <c r="G8" s="391"/>
      <c r="H8" s="5" t="s">
        <v>549</v>
      </c>
      <c r="I8" s="6"/>
      <c r="J8" s="7" t="s">
        <v>7</v>
      </c>
      <c r="K8" s="8"/>
      <c r="O8" t="s">
        <v>960</v>
      </c>
      <c r="P8" t="s">
        <v>756</v>
      </c>
    </row>
    <row r="9" spans="1:16" ht="24.95" customHeight="1">
      <c r="B9" s="5" t="s">
        <v>546</v>
      </c>
      <c r="C9" s="391"/>
      <c r="D9" s="391"/>
      <c r="E9" s="391"/>
      <c r="F9" s="391"/>
      <c r="G9" s="391"/>
      <c r="H9" s="125" t="s">
        <v>550</v>
      </c>
      <c r="I9" s="392"/>
      <c r="J9" s="393"/>
      <c r="K9" s="81" t="s">
        <v>552</v>
      </c>
      <c r="P9" t="s">
        <v>757</v>
      </c>
    </row>
    <row r="10" spans="1:16" ht="9.9499999999999993" customHeight="1">
      <c r="P10" t="s">
        <v>1042</v>
      </c>
    </row>
    <row r="11" spans="1:16" ht="20.100000000000001" customHeight="1">
      <c r="B11" s="4" t="s">
        <v>542</v>
      </c>
      <c r="C11" s="394" t="s">
        <v>978</v>
      </c>
      <c r="D11" s="394"/>
      <c r="E11" s="394"/>
      <c r="F11" s="394"/>
      <c r="G11" s="191"/>
      <c r="H11" s="161"/>
      <c r="J11" s="191"/>
      <c r="K11" s="161"/>
      <c r="P11" t="s">
        <v>758</v>
      </c>
    </row>
    <row r="12" spans="1:16" ht="15.95" customHeight="1">
      <c r="B12" s="10" t="s">
        <v>543</v>
      </c>
      <c r="C12" s="465" t="s">
        <v>544</v>
      </c>
      <c r="D12" s="466"/>
      <c r="E12" s="466"/>
      <c r="F12" s="467"/>
      <c r="G12" s="466" t="s">
        <v>197</v>
      </c>
      <c r="H12" s="466"/>
      <c r="I12" s="466"/>
      <c r="J12" s="467"/>
      <c r="K12" s="10" t="s">
        <v>14</v>
      </c>
      <c r="P12" t="s">
        <v>759</v>
      </c>
    </row>
    <row r="13" spans="1:16" ht="20.100000000000001" customHeight="1">
      <c r="B13" s="378" t="s">
        <v>15</v>
      </c>
      <c r="C13" s="395" t="b">
        <v>0</v>
      </c>
      <c r="D13" s="396"/>
      <c r="E13" s="396"/>
      <c r="F13" s="548"/>
      <c r="G13" s="384" t="str">
        <f>IF(CE_CHECK,"ANSI C63.4 : 2014", "") &amp; IF(AND(CE_CHECK, ICES), ", CAN/CSA-CISPR 32:17", "")</f>
        <v/>
      </c>
      <c r="H13" s="384"/>
      <c r="I13" s="384"/>
      <c r="J13" s="385"/>
      <c r="K13" s="111"/>
      <c r="P13" t="s">
        <v>760</v>
      </c>
    </row>
    <row r="14" spans="1:16" ht="20.100000000000001" customHeight="1">
      <c r="B14" s="379"/>
      <c r="C14" s="381" t="b">
        <v>0</v>
      </c>
      <c r="D14" s="382"/>
      <c r="E14" s="382"/>
      <c r="F14" s="541"/>
      <c r="G14" s="384" t="str">
        <f>IF(RE_CHECK,"ANSI C63.4 : 2014", "") &amp; IF(AND(RE_CHECK, ICES), ", CAN/CSA-CISPR 32:17", "")</f>
        <v/>
      </c>
      <c r="H14" s="384"/>
      <c r="I14" s="384"/>
      <c r="J14" s="385"/>
      <c r="K14" s="111"/>
      <c r="P14" t="s">
        <v>761</v>
      </c>
    </row>
    <row r="15" spans="1:16" ht="20.100000000000001" customHeight="1">
      <c r="B15" s="380"/>
      <c r="C15" s="381" t="b">
        <v>0</v>
      </c>
      <c r="D15" s="382"/>
      <c r="E15" s="382"/>
      <c r="F15" s="541"/>
      <c r="G15" s="384" t="str">
        <f>IF(CDVE_CHECK,"ANSI C63.4 : 2014", "") &amp; IF(AND(CDVE_CHECK, ICES), ", CAN/CSA-CISPR 32:17", "")</f>
        <v/>
      </c>
      <c r="H15" s="384"/>
      <c r="I15" s="384"/>
      <c r="J15" s="385"/>
      <c r="K15" s="111"/>
      <c r="P15" s="162" t="s">
        <v>762</v>
      </c>
    </row>
    <row r="16" spans="1:16" ht="39.950000000000003" customHeight="1">
      <c r="B16" s="10" t="s">
        <v>14</v>
      </c>
      <c r="C16" s="588"/>
      <c r="D16" s="589"/>
      <c r="E16" s="589"/>
      <c r="F16" s="589"/>
      <c r="G16" s="589"/>
      <c r="H16" s="589"/>
      <c r="I16" s="589"/>
      <c r="J16" s="589"/>
      <c r="K16" s="377"/>
      <c r="P16" t="s">
        <v>763</v>
      </c>
    </row>
    <row r="17" spans="2:16" ht="9.9499999999999993" customHeight="1">
      <c r="P17" t="s">
        <v>764</v>
      </c>
    </row>
    <row r="18" spans="2:16" ht="13.5">
      <c r="B18" s="4" t="s">
        <v>553</v>
      </c>
      <c r="P18" t="s">
        <v>765</v>
      </c>
    </row>
    <row r="19" spans="2:16" ht="20.100000000000001" customHeight="1">
      <c r="B19" s="366" t="s">
        <v>554</v>
      </c>
      <c r="C19" s="367"/>
      <c r="D19" s="367"/>
      <c r="E19" s="367"/>
      <c r="F19" s="367"/>
      <c r="G19" s="367"/>
      <c r="H19" s="367"/>
      <c r="I19" s="367"/>
      <c r="J19" s="367"/>
      <c r="K19" s="368"/>
      <c r="P19" t="s">
        <v>766</v>
      </c>
    </row>
    <row r="20" spans="2:16" ht="20.100000000000001" customHeight="1">
      <c r="B20" s="372"/>
      <c r="C20" s="373"/>
      <c r="D20" s="373"/>
      <c r="E20" s="373"/>
      <c r="F20" s="373"/>
      <c r="G20" s="373"/>
      <c r="H20" s="373"/>
      <c r="I20" s="373"/>
      <c r="J20" s="373"/>
      <c r="K20" s="374"/>
      <c r="P20" t="s">
        <v>767</v>
      </c>
    </row>
    <row r="21" spans="2:16" ht="9.9499999999999993" customHeight="1"/>
    <row r="22" spans="2:16" ht="13.5">
      <c r="B22" s="353" t="s">
        <v>555</v>
      </c>
      <c r="C22" s="353"/>
      <c r="D22" s="353"/>
      <c r="E22" s="353"/>
      <c r="F22" s="353"/>
      <c r="G22" s="353"/>
      <c r="H22" s="353"/>
      <c r="I22" s="353"/>
      <c r="J22" s="353"/>
      <c r="K22" s="353"/>
    </row>
    <row r="23" spans="2:16" ht="9.9499999999999993" customHeight="1"/>
    <row r="24" spans="2:16" ht="13.5">
      <c r="B24" s="4" t="s">
        <v>556</v>
      </c>
    </row>
    <row r="25" spans="2:16" ht="20.100000000000001" customHeight="1">
      <c r="B25" s="366" t="s">
        <v>557</v>
      </c>
      <c r="C25" s="367"/>
      <c r="D25" s="367"/>
      <c r="E25" s="367"/>
      <c r="F25" s="367"/>
      <c r="G25" s="367"/>
      <c r="H25" s="367"/>
      <c r="I25" s="367"/>
      <c r="J25" s="367"/>
      <c r="K25" s="368"/>
    </row>
    <row r="26" spans="2:16" ht="20.100000000000001" customHeight="1">
      <c r="B26" s="361" t="s">
        <v>558</v>
      </c>
      <c r="C26" s="362"/>
      <c r="D26" s="362"/>
      <c r="E26" s="363"/>
      <c r="F26" s="93">
        <v>0</v>
      </c>
      <c r="G26" s="386" t="s">
        <v>560</v>
      </c>
      <c r="H26" s="386"/>
      <c r="I26" s="93">
        <v>0</v>
      </c>
      <c r="J26" s="386" t="s">
        <v>561</v>
      </c>
      <c r="K26" s="387"/>
    </row>
    <row r="27" spans="2:16" ht="20.100000000000001" customHeight="1">
      <c r="B27" s="361" t="s">
        <v>752</v>
      </c>
      <c r="C27" s="362"/>
      <c r="D27" s="362"/>
      <c r="E27" s="363"/>
      <c r="F27" s="590"/>
      <c r="G27" s="591"/>
      <c r="H27" s="591"/>
      <c r="I27" s="591"/>
      <c r="J27" s="591"/>
      <c r="K27" s="592"/>
    </row>
    <row r="28" spans="2:16" ht="20.100000000000001" customHeight="1">
      <c r="B28" s="361" t="s">
        <v>559</v>
      </c>
      <c r="C28" s="362"/>
      <c r="D28" s="362"/>
      <c r="E28" s="363"/>
      <c r="F28" s="373"/>
      <c r="G28" s="373"/>
      <c r="H28" s="373"/>
      <c r="I28" s="373"/>
      <c r="J28" s="373"/>
      <c r="K28" s="374"/>
    </row>
    <row r="29" spans="2:16" ht="20.100000000000001" customHeight="1">
      <c r="B29" s="361" t="s">
        <v>562</v>
      </c>
      <c r="C29" s="362"/>
      <c r="D29" s="362"/>
      <c r="E29" s="363"/>
      <c r="F29" s="372"/>
      <c r="G29" s="373"/>
      <c r="H29" s="373"/>
      <c r="I29" s="373"/>
      <c r="J29" s="373"/>
      <c r="K29" s="374"/>
    </row>
    <row r="30" spans="2:16" ht="20.100000000000001" customHeight="1">
      <c r="B30" s="361" t="s">
        <v>563</v>
      </c>
      <c r="C30" s="362"/>
      <c r="D30" s="362"/>
      <c r="E30" s="363"/>
      <c r="F30" s="93">
        <v>0</v>
      </c>
      <c r="G30" s="364"/>
      <c r="H30" s="364"/>
      <c r="I30" s="364"/>
      <c r="J30" s="364"/>
      <c r="K30" s="365"/>
    </row>
    <row r="31" spans="2:16" ht="20.100000000000001" customHeight="1">
      <c r="B31" s="361" t="s">
        <v>564</v>
      </c>
      <c r="C31" s="362"/>
      <c r="D31" s="362"/>
      <c r="E31" s="363"/>
      <c r="F31" s="93">
        <v>0</v>
      </c>
      <c r="G31" s="364"/>
      <c r="H31" s="364"/>
      <c r="I31" s="364"/>
      <c r="J31" s="364"/>
      <c r="K31" s="365"/>
    </row>
    <row r="32" spans="2:16" ht="20.100000000000001" customHeight="1">
      <c r="B32" s="366" t="s">
        <v>17</v>
      </c>
      <c r="C32" s="367"/>
      <c r="D32" s="367"/>
      <c r="E32" s="367"/>
      <c r="F32" s="367"/>
      <c r="G32" s="367"/>
      <c r="H32" s="367"/>
      <c r="I32" s="367"/>
      <c r="J32" s="367"/>
      <c r="K32" s="368"/>
    </row>
    <row r="33" spans="2:13" ht="44.25" customHeight="1">
      <c r="B33" s="369"/>
      <c r="C33" s="370"/>
      <c r="D33" s="370"/>
      <c r="E33" s="370"/>
      <c r="F33" s="370"/>
      <c r="G33" s="370"/>
      <c r="H33" s="370"/>
      <c r="I33" s="370"/>
      <c r="J33" s="370"/>
      <c r="K33" s="371"/>
    </row>
    <row r="34" spans="2:13" ht="9.9499999999999993" customHeight="1"/>
    <row r="35" spans="2:13" ht="13.5" customHeight="1">
      <c r="B35" s="4" t="s">
        <v>565</v>
      </c>
      <c r="D35" s="93">
        <v>0</v>
      </c>
    </row>
    <row r="36" spans="2:13" ht="16.5" customHeight="1">
      <c r="B36" s="355" t="s">
        <v>566</v>
      </c>
      <c r="C36" s="356"/>
      <c r="D36" s="356"/>
      <c r="E36" s="356"/>
      <c r="F36" s="356"/>
      <c r="G36" s="356"/>
      <c r="H36" s="356"/>
      <c r="I36" s="356"/>
      <c r="J36" s="356"/>
      <c r="K36" s="357"/>
    </row>
    <row r="37" spans="2:13" ht="9.9499999999999993" customHeight="1"/>
    <row r="38" spans="2:13" ht="9.9499999999999993" customHeight="1"/>
    <row r="39" spans="2:13" ht="16.5" customHeight="1">
      <c r="B39" s="353" t="s">
        <v>567</v>
      </c>
      <c r="C39" s="353"/>
      <c r="D39" s="353"/>
      <c r="E39" s="353"/>
      <c r="F39" s="353"/>
      <c r="G39" s="353"/>
      <c r="H39" s="353"/>
      <c r="I39" s="353"/>
      <c r="J39" s="353"/>
      <c r="K39" s="353"/>
    </row>
    <row r="40" spans="2:13" ht="16.5" customHeight="1">
      <c r="B40" s="71" t="s">
        <v>188</v>
      </c>
      <c r="C40" s="358"/>
      <c r="D40" s="359"/>
      <c r="E40" s="360"/>
      <c r="F40" s="351"/>
      <c r="G40" s="351"/>
      <c r="H40" s="351"/>
      <c r="I40" s="351"/>
      <c r="J40" s="351"/>
      <c r="K40" s="352"/>
      <c r="M40" s="36">
        <f>E40</f>
        <v>0</v>
      </c>
    </row>
    <row r="41" spans="2:13" ht="16.5" customHeight="1">
      <c r="B41" s="71"/>
      <c r="C41" s="358"/>
      <c r="D41" s="593"/>
      <c r="E41" s="104"/>
      <c r="F41" s="100"/>
      <c r="G41" s="100"/>
      <c r="H41" s="100"/>
      <c r="I41" s="100"/>
      <c r="J41" s="100"/>
      <c r="K41" s="101"/>
      <c r="M41" s="36"/>
    </row>
    <row r="42" spans="2:13" ht="16.5" customHeight="1">
      <c r="B42" s="350" t="s">
        <v>251</v>
      </c>
      <c r="C42" s="351"/>
      <c r="D42" s="351"/>
      <c r="E42" s="351"/>
      <c r="F42" s="351"/>
      <c r="G42" s="351"/>
      <c r="H42" s="351"/>
      <c r="I42" s="351"/>
      <c r="J42" s="351"/>
      <c r="K42" s="352"/>
    </row>
    <row r="43" spans="2:13" ht="9.9499999999999993" customHeight="1"/>
    <row r="44" spans="2:13" ht="16.5" customHeight="1">
      <c r="B44" s="326" t="s">
        <v>571</v>
      </c>
      <c r="C44" s="326"/>
      <c r="D44" s="326"/>
      <c r="E44" s="326"/>
      <c r="F44" s="326"/>
      <c r="G44" s="326"/>
      <c r="H44" s="326"/>
      <c r="I44" s="326"/>
      <c r="J44" s="326"/>
      <c r="K44" s="326"/>
    </row>
    <row r="45" spans="2:13" ht="16.5" customHeight="1">
      <c r="B45" s="337" t="s">
        <v>572</v>
      </c>
      <c r="C45" s="337"/>
      <c r="D45" s="337" t="s">
        <v>573</v>
      </c>
      <c r="E45" s="337"/>
      <c r="F45" s="555" t="s">
        <v>547</v>
      </c>
      <c r="G45" s="555"/>
      <c r="H45" s="337" t="s">
        <v>574</v>
      </c>
      <c r="I45" s="337"/>
      <c r="J45" s="337" t="s">
        <v>14</v>
      </c>
      <c r="K45" s="337"/>
    </row>
    <row r="46" spans="2:13" ht="16.5" customHeight="1">
      <c r="B46" s="330" t="s">
        <v>575</v>
      </c>
      <c r="C46" s="333"/>
      <c r="D46" s="556"/>
      <c r="E46" s="557"/>
      <c r="F46" s="330"/>
      <c r="G46" s="333"/>
      <c r="H46" s="558"/>
      <c r="I46" s="559"/>
      <c r="J46" s="330"/>
      <c r="K46" s="333"/>
    </row>
    <row r="47" spans="2:13" ht="16.5" customHeight="1">
      <c r="B47" s="319"/>
      <c r="C47" s="340"/>
      <c r="D47" s="341"/>
      <c r="E47" s="342"/>
      <c r="F47" s="319"/>
      <c r="G47" s="340"/>
      <c r="H47" s="343"/>
      <c r="I47" s="344"/>
      <c r="J47" s="319"/>
      <c r="K47" s="340"/>
    </row>
    <row r="48" spans="2:13" ht="9.9499999999999993" customHeight="1"/>
    <row r="49" spans="2:11" ht="16.5" customHeight="1">
      <c r="B49" s="326" t="s">
        <v>964</v>
      </c>
      <c r="C49" s="326"/>
      <c r="D49" s="326"/>
      <c r="E49" s="326"/>
      <c r="F49" s="326"/>
      <c r="G49" s="326"/>
      <c r="H49" s="326"/>
      <c r="I49" s="326"/>
      <c r="J49" s="326"/>
      <c r="K49" s="326"/>
    </row>
    <row r="50" spans="2:11" ht="16.5" customHeight="1">
      <c r="B50" s="327" t="s">
        <v>832</v>
      </c>
      <c r="C50" s="328"/>
      <c r="D50" s="328"/>
      <c r="E50" s="329"/>
      <c r="F50" s="327" t="s">
        <v>833</v>
      </c>
      <c r="G50" s="328"/>
      <c r="H50" s="328"/>
      <c r="I50" s="329"/>
      <c r="J50" s="327" t="s">
        <v>834</v>
      </c>
      <c r="K50" s="329"/>
    </row>
    <row r="51" spans="2:11" ht="16.5" customHeight="1">
      <c r="B51" s="327" t="s">
        <v>835</v>
      </c>
      <c r="C51" s="329"/>
      <c r="D51" s="327" t="s">
        <v>47</v>
      </c>
      <c r="E51" s="329"/>
      <c r="F51" s="327" t="s">
        <v>835</v>
      </c>
      <c r="G51" s="329"/>
      <c r="H51" s="327" t="s">
        <v>47</v>
      </c>
      <c r="I51" s="329"/>
      <c r="J51" s="57" t="s">
        <v>836</v>
      </c>
      <c r="K51" s="57" t="s">
        <v>837</v>
      </c>
    </row>
    <row r="52" spans="2:11" ht="16.5" customHeight="1">
      <c r="B52" s="319"/>
      <c r="C52" s="320"/>
      <c r="D52" s="321"/>
      <c r="E52" s="321"/>
      <c r="F52" s="322"/>
      <c r="G52" s="322"/>
      <c r="H52" s="323"/>
      <c r="I52" s="324"/>
      <c r="J52" s="16"/>
      <c r="K52" s="215"/>
    </row>
    <row r="53" spans="2:11" ht="16.5" customHeight="1">
      <c r="B53" s="319"/>
      <c r="C53" s="320"/>
      <c r="D53" s="321"/>
      <c r="E53" s="321"/>
      <c r="F53" s="322"/>
      <c r="G53" s="322"/>
      <c r="H53" s="323"/>
      <c r="I53" s="324"/>
      <c r="J53" s="16"/>
      <c r="K53" s="215"/>
    </row>
    <row r="54" spans="2:11" ht="9.9499999999999993" customHeight="1">
      <c r="B54" s="325"/>
      <c r="C54" s="325"/>
      <c r="D54" s="325"/>
      <c r="E54" s="325"/>
      <c r="F54" s="325"/>
      <c r="G54" s="325"/>
      <c r="H54" s="325"/>
      <c r="I54" s="325"/>
      <c r="J54" s="325"/>
      <c r="K54" s="325"/>
    </row>
    <row r="55" spans="2:11" ht="16.5" customHeight="1">
      <c r="B55" s="326" t="s">
        <v>963</v>
      </c>
      <c r="C55" s="326"/>
      <c r="D55" s="326"/>
      <c r="E55" s="326"/>
      <c r="F55" s="326"/>
      <c r="G55" s="326"/>
      <c r="H55" s="326"/>
      <c r="I55" s="326"/>
      <c r="J55" s="326"/>
      <c r="K55" s="326"/>
    </row>
    <row r="56" spans="2:11" ht="16.5" customHeight="1">
      <c r="B56" s="337" t="s">
        <v>577</v>
      </c>
      <c r="C56" s="337"/>
      <c r="D56" s="338" t="s">
        <v>578</v>
      </c>
      <c r="E56" s="339"/>
      <c r="F56" s="327" t="s">
        <v>579</v>
      </c>
      <c r="G56" s="329"/>
      <c r="H56" s="57" t="s">
        <v>580</v>
      </c>
      <c r="I56" s="57" t="s">
        <v>931</v>
      </c>
      <c r="J56" s="327" t="s">
        <v>581</v>
      </c>
      <c r="K56" s="329"/>
    </row>
    <row r="57" spans="2:11" ht="16.5" customHeight="1">
      <c r="B57" s="330"/>
      <c r="C57" s="331"/>
      <c r="D57" s="332"/>
      <c r="E57" s="332"/>
      <c r="F57" s="330"/>
      <c r="G57" s="333"/>
      <c r="H57" s="215"/>
      <c r="I57" s="215"/>
      <c r="J57" s="330"/>
      <c r="K57" s="333"/>
    </row>
    <row r="58" spans="2:11" ht="16.5" customHeight="1">
      <c r="B58" s="319"/>
      <c r="C58" s="320"/>
      <c r="D58" s="335"/>
      <c r="E58" s="336"/>
      <c r="F58" s="335"/>
      <c r="G58" s="336"/>
      <c r="H58" s="14"/>
      <c r="I58" s="14"/>
      <c r="J58" s="335"/>
      <c r="K58" s="336"/>
    </row>
    <row r="59" spans="2:11" ht="9.9499999999999993" customHeight="1">
      <c r="B59" s="223"/>
      <c r="C59" s="223"/>
      <c r="D59" s="223"/>
      <c r="E59" s="223"/>
      <c r="F59" s="223"/>
      <c r="G59" s="223"/>
      <c r="H59" s="223"/>
      <c r="I59" s="223"/>
      <c r="J59" s="223"/>
      <c r="K59" s="223"/>
    </row>
    <row r="60" spans="2:11" ht="16.5" customHeight="1">
      <c r="B60" s="353" t="s">
        <v>568</v>
      </c>
      <c r="C60" s="353"/>
      <c r="D60" s="353"/>
      <c r="E60" s="353"/>
      <c r="F60" s="353"/>
      <c r="G60" s="353"/>
      <c r="H60" s="353"/>
      <c r="I60" s="353"/>
      <c r="J60" s="353"/>
      <c r="K60" s="353"/>
    </row>
    <row r="61" spans="2:11" ht="16.5" customHeight="1">
      <c r="B61" s="56" t="s">
        <v>28</v>
      </c>
      <c r="C61" s="354" t="s">
        <v>748</v>
      </c>
      <c r="D61" s="354"/>
      <c r="E61" s="354" t="s">
        <v>569</v>
      </c>
      <c r="F61" s="354"/>
      <c r="G61" s="354" t="s">
        <v>570</v>
      </c>
      <c r="H61" s="354"/>
      <c r="I61" s="56" t="s">
        <v>749</v>
      </c>
      <c r="J61" s="56" t="s">
        <v>750</v>
      </c>
      <c r="K61" s="56" t="s">
        <v>581</v>
      </c>
    </row>
    <row r="62" spans="2:11" ht="16.5" customHeight="1">
      <c r="B62" s="58"/>
      <c r="C62" s="322"/>
      <c r="D62" s="322"/>
      <c r="E62" s="345"/>
      <c r="F62" s="345"/>
      <c r="G62" s="346"/>
      <c r="H62" s="346"/>
      <c r="I62" s="14"/>
      <c r="J62" s="14"/>
      <c r="K62" s="14"/>
    </row>
    <row r="63" spans="2:11" ht="16.5" customHeight="1">
      <c r="B63" s="58"/>
      <c r="C63" s="322"/>
      <c r="D63" s="322"/>
      <c r="E63" s="345"/>
      <c r="F63" s="345"/>
      <c r="G63" s="346"/>
      <c r="H63" s="346"/>
      <c r="I63" s="14"/>
      <c r="J63" s="14"/>
      <c r="K63" s="14"/>
    </row>
    <row r="64" spans="2:11" ht="16.5" customHeight="1">
      <c r="B64" s="347"/>
      <c r="C64" s="348"/>
      <c r="D64" s="348"/>
      <c r="E64" s="348"/>
      <c r="F64" s="348"/>
      <c r="G64" s="348"/>
      <c r="H64" s="348"/>
      <c r="I64" s="348"/>
      <c r="J64" s="348"/>
      <c r="K64" s="349"/>
    </row>
    <row r="65" spans="2:14" ht="9.9499999999999993" customHeight="1"/>
    <row r="66" spans="2:14" ht="9.9499999999999993" customHeight="1" thickBot="1"/>
    <row r="67" spans="2:14" ht="44.25" customHeight="1" thickBot="1">
      <c r="B67" s="446" t="s">
        <v>892</v>
      </c>
      <c r="C67" s="447"/>
      <c r="D67" s="447"/>
      <c r="E67" s="447"/>
      <c r="F67" s="447"/>
      <c r="G67" s="447"/>
      <c r="H67" s="447"/>
      <c r="I67" s="447"/>
      <c r="J67" s="447"/>
      <c r="K67" s="448"/>
    </row>
    <row r="68" spans="2:14" ht="9.9499999999999993" customHeight="1"/>
    <row r="69" spans="2:14" ht="16.5" customHeight="1">
      <c r="B69" s="5" t="s">
        <v>740</v>
      </c>
      <c r="C69" s="560"/>
      <c r="D69" s="561"/>
      <c r="E69" s="561"/>
      <c r="F69" s="562"/>
      <c r="G69" s="5"/>
      <c r="H69" s="243"/>
      <c r="I69" s="244"/>
      <c r="J69" s="244"/>
      <c r="K69" s="245"/>
    </row>
    <row r="70" spans="2:14" ht="9.9499999999999993" customHeight="1"/>
    <row r="71" spans="2:14" ht="16.5" customHeight="1">
      <c r="B71" s="5" t="s">
        <v>128</v>
      </c>
      <c r="C71" s="483" t="s">
        <v>122</v>
      </c>
      <c r="D71" s="485"/>
      <c r="E71" s="455" t="s">
        <v>121</v>
      </c>
      <c r="F71" s="455"/>
      <c r="G71" s="5" t="s">
        <v>123</v>
      </c>
      <c r="H71" s="5" t="s">
        <v>124</v>
      </c>
      <c r="I71" s="5" t="s">
        <v>125</v>
      </c>
      <c r="J71" s="5" t="s">
        <v>126</v>
      </c>
      <c r="K71" s="5" t="s">
        <v>127</v>
      </c>
    </row>
    <row r="72" spans="2:14" ht="16.5" customHeight="1">
      <c r="B72" s="59">
        <v>1</v>
      </c>
      <c r="C72" s="475"/>
      <c r="D72" s="476"/>
      <c r="E72" s="508"/>
      <c r="F72" s="509"/>
      <c r="G72" s="117"/>
      <c r="H72" s="117"/>
      <c r="I72" s="61"/>
      <c r="J72" s="62"/>
      <c r="K72" s="63"/>
    </row>
    <row r="73" spans="2:14" ht="9.9499999999999993" customHeight="1"/>
    <row r="74" spans="2:14" ht="16.5" customHeight="1">
      <c r="B74" s="483" t="s">
        <v>742</v>
      </c>
      <c r="C74" s="485"/>
      <c r="D74" s="483" t="s">
        <v>743</v>
      </c>
      <c r="E74" s="485"/>
      <c r="F74" s="170" t="s">
        <v>574</v>
      </c>
      <c r="G74" s="5" t="s">
        <v>744</v>
      </c>
      <c r="H74" s="5" t="s">
        <v>745</v>
      </c>
      <c r="I74" s="5" t="s">
        <v>812</v>
      </c>
      <c r="J74" s="5" t="s">
        <v>814</v>
      </c>
      <c r="K74" s="5" t="s">
        <v>746</v>
      </c>
    </row>
    <row r="75" spans="2:14" ht="16.5" customHeight="1">
      <c r="B75" s="246"/>
      <c r="C75" s="247"/>
      <c r="D75" s="246"/>
      <c r="E75" s="247"/>
      <c r="F75" s="169"/>
      <c r="G75" s="64"/>
      <c r="H75" s="92"/>
      <c r="I75" s="92"/>
      <c r="J75" s="17"/>
      <c r="K75" s="177">
        <v>0</v>
      </c>
    </row>
    <row r="76" spans="2:14" ht="16.5" customHeight="1">
      <c r="B76" s="246"/>
      <c r="C76" s="247"/>
      <c r="D76" s="246"/>
      <c r="E76" s="247"/>
      <c r="F76" s="169"/>
      <c r="G76" s="64"/>
      <c r="H76" s="92"/>
      <c r="I76" s="92"/>
      <c r="J76" s="17"/>
      <c r="K76" s="177">
        <v>0</v>
      </c>
    </row>
    <row r="77" spans="2:14" ht="9.9499999999999993" customHeight="1"/>
    <row r="78" spans="2:14" ht="16.5" customHeight="1">
      <c r="B78" s="353" t="s">
        <v>747</v>
      </c>
      <c r="C78" s="353"/>
      <c r="D78" s="20"/>
      <c r="E78" s="20"/>
      <c r="F78" s="21"/>
    </row>
    <row r="79" spans="2:14" ht="16.5" customHeight="1">
      <c r="B79" s="72"/>
      <c r="C79" s="519"/>
      <c r="D79" s="520"/>
      <c r="E79" s="520"/>
      <c r="F79" s="520"/>
      <c r="G79" s="520"/>
      <c r="H79" s="520"/>
      <c r="I79" s="520"/>
      <c r="J79" s="520"/>
      <c r="K79" s="520"/>
      <c r="N79" s="44">
        <f>C79</f>
        <v>0</v>
      </c>
    </row>
    <row r="80" spans="2:14" ht="9.9499999999999993" customHeight="1"/>
    <row r="81" spans="2:11" ht="9.9499999999999993" customHeight="1" thickBot="1"/>
    <row r="82" spans="2:11" ht="44.25" customHeight="1" thickBot="1">
      <c r="B82" s="461" t="s">
        <v>838</v>
      </c>
      <c r="C82" s="447"/>
      <c r="D82" s="447"/>
      <c r="E82" s="447"/>
      <c r="F82" s="447"/>
      <c r="G82" s="447"/>
      <c r="H82" s="447"/>
      <c r="I82" s="447"/>
      <c r="J82" s="447"/>
      <c r="K82" s="448"/>
    </row>
    <row r="83" spans="2:11" ht="9.9499999999999993" customHeight="1"/>
    <row r="84" spans="2:11" ht="16.5" customHeight="1">
      <c r="B84" s="5" t="s">
        <v>740</v>
      </c>
      <c r="C84" s="560"/>
      <c r="D84" s="561"/>
      <c r="E84" s="561"/>
      <c r="F84" s="562"/>
      <c r="G84" s="5"/>
      <c r="H84" s="243"/>
      <c r="I84" s="244"/>
      <c r="J84" s="244"/>
      <c r="K84" s="245"/>
    </row>
    <row r="85" spans="2:11" ht="9.9499999999999993" customHeight="1"/>
    <row r="86" spans="2:11" ht="16.5" customHeight="1">
      <c r="B86" s="5" t="s">
        <v>128</v>
      </c>
      <c r="C86" s="455" t="s">
        <v>122</v>
      </c>
      <c r="D86" s="455"/>
      <c r="E86" s="455" t="s">
        <v>121</v>
      </c>
      <c r="F86" s="455"/>
      <c r="G86" s="5" t="s">
        <v>123</v>
      </c>
      <c r="H86" s="5" t="s">
        <v>124</v>
      </c>
      <c r="I86" s="5" t="s">
        <v>125</v>
      </c>
      <c r="J86" s="5" t="s">
        <v>126</v>
      </c>
      <c r="K86" s="5" t="s">
        <v>127</v>
      </c>
    </row>
    <row r="87" spans="2:11" ht="16.5" customHeight="1">
      <c r="B87" s="59">
        <v>1</v>
      </c>
      <c r="C87" s="471"/>
      <c r="D87" s="471"/>
      <c r="E87" s="508"/>
      <c r="F87" s="509"/>
      <c r="G87" s="117"/>
      <c r="H87" s="117"/>
      <c r="I87" s="61"/>
      <c r="J87" s="62"/>
      <c r="K87" s="63"/>
    </row>
    <row r="88" spans="2:11" ht="9.9499999999999993" customHeight="1"/>
    <row r="89" spans="2:11" ht="16.5" customHeight="1">
      <c r="B89" s="483" t="s">
        <v>742</v>
      </c>
      <c r="C89" s="485"/>
      <c r="D89" s="483" t="s">
        <v>743</v>
      </c>
      <c r="E89" s="485"/>
      <c r="F89" s="170" t="s">
        <v>574</v>
      </c>
      <c r="G89" s="5" t="s">
        <v>744</v>
      </c>
      <c r="H89" s="5" t="s">
        <v>745</v>
      </c>
      <c r="I89" s="5" t="s">
        <v>812</v>
      </c>
      <c r="J89" s="5" t="s">
        <v>814</v>
      </c>
      <c r="K89" s="5" t="s">
        <v>746</v>
      </c>
    </row>
    <row r="90" spans="2:11" ht="16.5" customHeight="1">
      <c r="B90" s="246"/>
      <c r="C90" s="247"/>
      <c r="D90" s="246"/>
      <c r="E90" s="247"/>
      <c r="F90" s="169"/>
      <c r="G90" s="64"/>
      <c r="H90" s="92"/>
      <c r="I90" s="92"/>
      <c r="J90" s="17"/>
      <c r="K90" s="177">
        <v>0</v>
      </c>
    </row>
    <row r="91" spans="2:11" ht="16.5" customHeight="1">
      <c r="B91" s="246"/>
      <c r="C91" s="247"/>
      <c r="D91" s="246"/>
      <c r="E91" s="247"/>
      <c r="F91" s="169"/>
      <c r="G91" s="64"/>
      <c r="H91" s="92"/>
      <c r="I91" s="92"/>
      <c r="J91" s="17"/>
      <c r="K91" s="177">
        <v>0</v>
      </c>
    </row>
    <row r="92" spans="2:11" ht="9.9499999999999993" customHeight="1"/>
    <row r="93" spans="2:11" ht="16.5" customHeight="1">
      <c r="B93" s="353" t="s">
        <v>747</v>
      </c>
      <c r="C93" s="353"/>
      <c r="D93" s="20"/>
      <c r="E93" s="20"/>
      <c r="F93" s="21"/>
    </row>
    <row r="94" spans="2:11" ht="16.5" customHeight="1">
      <c r="B94" s="72"/>
      <c r="C94" s="519"/>
      <c r="D94" s="520"/>
      <c r="E94" s="520"/>
      <c r="F94" s="520"/>
      <c r="G94" s="520"/>
      <c r="H94" s="520"/>
      <c r="I94" s="520"/>
      <c r="J94" s="520"/>
      <c r="K94" s="520"/>
    </row>
    <row r="95" spans="2:11" ht="9.9499999999999993" customHeight="1"/>
    <row r="96" spans="2:11" ht="9.9499999999999993" customHeight="1" thickBot="1"/>
    <row r="97" spans="2:11" ht="44.25" customHeight="1" thickBot="1">
      <c r="B97" s="461" t="s">
        <v>965</v>
      </c>
      <c r="C97" s="447"/>
      <c r="D97" s="447"/>
      <c r="E97" s="447"/>
      <c r="F97" s="447"/>
      <c r="G97" s="447"/>
      <c r="H97" s="447"/>
      <c r="I97" s="447"/>
      <c r="J97" s="447"/>
      <c r="K97" s="448"/>
    </row>
    <row r="98" spans="2:11" ht="9.9499999999999993" customHeight="1"/>
    <row r="99" spans="2:11" ht="16.5" customHeight="1">
      <c r="B99" s="5" t="s">
        <v>740</v>
      </c>
      <c r="C99" s="560"/>
      <c r="D99" s="561"/>
      <c r="E99" s="561"/>
      <c r="F99" s="562"/>
      <c r="G99" s="5"/>
      <c r="H99" s="243"/>
      <c r="I99" s="244"/>
      <c r="J99" s="244"/>
      <c r="K99" s="245"/>
    </row>
    <row r="100" spans="2:11" ht="9.9499999999999993" customHeight="1"/>
    <row r="101" spans="2:11" ht="16.5" customHeight="1">
      <c r="B101" s="5" t="s">
        <v>128</v>
      </c>
      <c r="C101" s="455" t="s">
        <v>122</v>
      </c>
      <c r="D101" s="455"/>
      <c r="E101" s="455" t="s">
        <v>121</v>
      </c>
      <c r="F101" s="455"/>
      <c r="G101" s="5" t="s">
        <v>123</v>
      </c>
      <c r="H101" s="5" t="s">
        <v>124</v>
      </c>
      <c r="I101" s="5" t="s">
        <v>125</v>
      </c>
      <c r="J101" s="5" t="s">
        <v>126</v>
      </c>
      <c r="K101" s="5" t="s">
        <v>127</v>
      </c>
    </row>
    <row r="102" spans="2:11" ht="16.5" customHeight="1">
      <c r="B102" s="59">
        <v>1</v>
      </c>
      <c r="C102" s="471"/>
      <c r="D102" s="471"/>
      <c r="E102" s="508"/>
      <c r="F102" s="509"/>
      <c r="G102" s="117"/>
      <c r="H102" s="117"/>
      <c r="I102" s="61"/>
      <c r="J102" s="62"/>
      <c r="K102" s="63"/>
    </row>
    <row r="103" spans="2:11" ht="9.9499999999999993" customHeight="1"/>
    <row r="104" spans="2:11" ht="16.5" customHeight="1">
      <c r="B104" s="483" t="s">
        <v>742</v>
      </c>
      <c r="C104" s="485"/>
      <c r="D104" s="483" t="s">
        <v>743</v>
      </c>
      <c r="E104" s="485"/>
      <c r="F104" s="170" t="s">
        <v>574</v>
      </c>
      <c r="G104" s="5" t="s">
        <v>744</v>
      </c>
      <c r="H104" s="5" t="s">
        <v>745</v>
      </c>
      <c r="I104" s="5" t="s">
        <v>812</v>
      </c>
      <c r="J104" s="5" t="s">
        <v>814</v>
      </c>
      <c r="K104" s="5" t="s">
        <v>746</v>
      </c>
    </row>
    <row r="105" spans="2:11" ht="16.5" customHeight="1">
      <c r="B105" s="246"/>
      <c r="C105" s="247"/>
      <c r="D105" s="246"/>
      <c r="E105" s="247"/>
      <c r="F105" s="169"/>
      <c r="G105" s="64"/>
      <c r="H105" s="92"/>
      <c r="I105" s="92"/>
      <c r="J105" s="17"/>
      <c r="K105" s="177">
        <v>0</v>
      </c>
    </row>
    <row r="106" spans="2:11" ht="16.5" customHeight="1">
      <c r="B106" s="246"/>
      <c r="C106" s="247"/>
      <c r="D106" s="246"/>
      <c r="E106" s="247"/>
      <c r="F106" s="169"/>
      <c r="G106" s="64"/>
      <c r="H106" s="92"/>
      <c r="I106" s="92"/>
      <c r="J106" s="17"/>
      <c r="K106" s="177">
        <v>0</v>
      </c>
    </row>
    <row r="107" spans="2:11" ht="9.9499999999999993" customHeight="1"/>
    <row r="108" spans="2:11" ht="16.5" customHeight="1">
      <c r="B108" s="353" t="s">
        <v>747</v>
      </c>
      <c r="C108" s="353"/>
      <c r="D108" s="20"/>
      <c r="E108" s="20"/>
      <c r="F108" s="21"/>
    </row>
    <row r="109" spans="2:11" ht="16.5" customHeight="1">
      <c r="B109" s="72"/>
      <c r="C109" s="519"/>
      <c r="D109" s="520"/>
      <c r="E109" s="520"/>
      <c r="F109" s="520"/>
      <c r="G109" s="520"/>
      <c r="H109" s="520"/>
      <c r="I109" s="520"/>
      <c r="J109" s="520"/>
      <c r="K109" s="520"/>
    </row>
    <row r="110" spans="2:11" ht="9.9499999999999993" customHeight="1"/>
    <row r="111" spans="2:11" ht="13.5" customHeight="1"/>
    <row r="112" spans="2:11"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sheetData>
  <sheetProtection selectLockedCells="1"/>
  <mergeCells count="145">
    <mergeCell ref="B105:C105"/>
    <mergeCell ref="D105:E105"/>
    <mergeCell ref="B106:C106"/>
    <mergeCell ref="D106:E106"/>
    <mergeCell ref="B108:C108"/>
    <mergeCell ref="C109:K109"/>
    <mergeCell ref="B97:K97"/>
    <mergeCell ref="C99:F99"/>
    <mergeCell ref="H99:K99"/>
    <mergeCell ref="C101:D101"/>
    <mergeCell ref="E101:F101"/>
    <mergeCell ref="C102:D102"/>
    <mergeCell ref="E102:F102"/>
    <mergeCell ref="B104:C104"/>
    <mergeCell ref="D104:E104"/>
    <mergeCell ref="B75:C75"/>
    <mergeCell ref="D75:E75"/>
    <mergeCell ref="C71:D71"/>
    <mergeCell ref="E71:F71"/>
    <mergeCell ref="C72:D72"/>
    <mergeCell ref="E72:F72"/>
    <mergeCell ref="B74:C74"/>
    <mergeCell ref="D74:E74"/>
    <mergeCell ref="B76:C76"/>
    <mergeCell ref="D76:E76"/>
    <mergeCell ref="C63:D63"/>
    <mergeCell ref="E63:F63"/>
    <mergeCell ref="G63:H63"/>
    <mergeCell ref="B64:K64"/>
    <mergeCell ref="B67:K67"/>
    <mergeCell ref="C69:F69"/>
    <mergeCell ref="H69:K69"/>
    <mergeCell ref="B93:C93"/>
    <mergeCell ref="C94:K94"/>
    <mergeCell ref="B89:C89"/>
    <mergeCell ref="D89:E89"/>
    <mergeCell ref="B90:C90"/>
    <mergeCell ref="D90:E90"/>
    <mergeCell ref="C84:F84"/>
    <mergeCell ref="H84:K84"/>
    <mergeCell ref="C86:D86"/>
    <mergeCell ref="E86:F86"/>
    <mergeCell ref="C87:D87"/>
    <mergeCell ref="E87:F87"/>
    <mergeCell ref="B91:C91"/>
    <mergeCell ref="D91:E91"/>
    <mergeCell ref="B82:K82"/>
    <mergeCell ref="B78:C78"/>
    <mergeCell ref="C79:K79"/>
    <mergeCell ref="C61:D61"/>
    <mergeCell ref="E61:F61"/>
    <mergeCell ref="G61:H61"/>
    <mergeCell ref="C62:D62"/>
    <mergeCell ref="E62:F62"/>
    <mergeCell ref="G62:H62"/>
    <mergeCell ref="B52:C52"/>
    <mergeCell ref="D52:E52"/>
    <mergeCell ref="F52:G52"/>
    <mergeCell ref="B54:K54"/>
    <mergeCell ref="B55:K55"/>
    <mergeCell ref="B56:C56"/>
    <mergeCell ref="B57:C57"/>
    <mergeCell ref="B58:C58"/>
    <mergeCell ref="D56:E56"/>
    <mergeCell ref="F56:G56"/>
    <mergeCell ref="J56:K56"/>
    <mergeCell ref="D57:E57"/>
    <mergeCell ref="F57:G57"/>
    <mergeCell ref="J57:K57"/>
    <mergeCell ref="D58:E58"/>
    <mergeCell ref="F58:G58"/>
    <mergeCell ref="J58:K58"/>
    <mergeCell ref="H52:I52"/>
    <mergeCell ref="J50:K50"/>
    <mergeCell ref="B51:C51"/>
    <mergeCell ref="D51:E51"/>
    <mergeCell ref="F51:G51"/>
    <mergeCell ref="B60:K60"/>
    <mergeCell ref="B50:E50"/>
    <mergeCell ref="F50:I50"/>
    <mergeCell ref="H51:I51"/>
    <mergeCell ref="B47:C47"/>
    <mergeCell ref="D47:E47"/>
    <mergeCell ref="F47:G47"/>
    <mergeCell ref="H47:I47"/>
    <mergeCell ref="J47:K47"/>
    <mergeCell ref="B49:K49"/>
    <mergeCell ref="B53:C53"/>
    <mergeCell ref="D53:E53"/>
    <mergeCell ref="F53:G53"/>
    <mergeCell ref="H53:I53"/>
    <mergeCell ref="B45:C45"/>
    <mergeCell ref="D45:E45"/>
    <mergeCell ref="F45:G45"/>
    <mergeCell ref="H45:I45"/>
    <mergeCell ref="J45:K45"/>
    <mergeCell ref="B46:C46"/>
    <mergeCell ref="D46:E46"/>
    <mergeCell ref="F46:G46"/>
    <mergeCell ref="H46:I46"/>
    <mergeCell ref="J46:K46"/>
    <mergeCell ref="B31:E31"/>
    <mergeCell ref="G31:K31"/>
    <mergeCell ref="B28:E28"/>
    <mergeCell ref="F28:K28"/>
    <mergeCell ref="B29:E29"/>
    <mergeCell ref="F29:K29"/>
    <mergeCell ref="B42:K42"/>
    <mergeCell ref="B44:K44"/>
    <mergeCell ref="B32:K32"/>
    <mergeCell ref="B33:K33"/>
    <mergeCell ref="B36:K36"/>
    <mergeCell ref="B39:K39"/>
    <mergeCell ref="C40:D40"/>
    <mergeCell ref="E40:K40"/>
    <mergeCell ref="C41:D41"/>
    <mergeCell ref="B20:K20"/>
    <mergeCell ref="B22:K22"/>
    <mergeCell ref="B25:K25"/>
    <mergeCell ref="B26:E26"/>
    <mergeCell ref="G26:H26"/>
    <mergeCell ref="J26:K26"/>
    <mergeCell ref="C16:K16"/>
    <mergeCell ref="B30:E30"/>
    <mergeCell ref="G30:K30"/>
    <mergeCell ref="B27:E27"/>
    <mergeCell ref="F27:K27"/>
    <mergeCell ref="C11:F11"/>
    <mergeCell ref="A1:L3"/>
    <mergeCell ref="C5:D5"/>
    <mergeCell ref="I5:J5"/>
    <mergeCell ref="C8:D8"/>
    <mergeCell ref="F8:G8"/>
    <mergeCell ref="C9:G9"/>
    <mergeCell ref="I9:J9"/>
    <mergeCell ref="B19:K19"/>
    <mergeCell ref="G12:J12"/>
    <mergeCell ref="C12:F12"/>
    <mergeCell ref="C15:F15"/>
    <mergeCell ref="G15:J15"/>
    <mergeCell ref="B13:B15"/>
    <mergeCell ref="G13:J13"/>
    <mergeCell ref="G14:J14"/>
    <mergeCell ref="C13:F13"/>
    <mergeCell ref="C14:F14"/>
  </mergeCells>
  <phoneticPr fontId="3" type="noConversion"/>
  <dataValidations count="18">
    <dataValidation type="list" allowBlank="1" showInputMessage="1" sqref="K13:K15" xr:uid="{6E73775F-B3D2-459D-9A1F-465D84EDC3B8}">
      <formula1>"(Note 1), (Note 2), (Note 3), (Note 4), (Note 5), (Note 6), (Note 7), (Note 8), (Note 9), (Note 10), "</formula1>
    </dataValidation>
    <dataValidation type="list" allowBlank="1" showInputMessage="1" sqref="B46:C47" xr:uid="{FF09B30B-2010-4EAB-9BF7-960A730F4E36}">
      <formula1>"AE, SIM"</formula1>
    </dataValidation>
    <dataValidation type="list" allowBlank="1" showInputMessage="1" sqref="F29:K29" xr:uid="{06B8B8F6-483C-4CC0-9A01-585C808134E4}">
      <formula1>"Hz, kHz, MHz, GHz"</formula1>
    </dataValidation>
    <dataValidation type="list" allowBlank="1" showInputMessage="1" sqref="F28:K28" xr:uid="{3373F128-B524-4F2E-A3D1-7F7D9FF4EACD}">
      <formula1>"Tabletop, Floor stand, Combination"</formula1>
    </dataValidation>
    <dataValidation type="list" allowBlank="1" showInputMessage="1" sqref="C62:D63" xr:uid="{1DA3604E-9AF7-4301-9E00-F1790497707C}">
      <formula1>"AC Input 1 phase, AC Output 1 phase, AC Input 3 phase, AC Output 3 phase, DC Input, DC Output, Internal Battery, External Battery"</formula1>
    </dataValidation>
    <dataValidation type="list" allowBlank="1" showInputMessage="1" showErrorMessage="1" sqref="G31:K31" xr:uid="{95821604-187E-457C-94F3-DE0B23AD3962}">
      <formula1>"Component dualization, Technology change, Technology derivation"</formula1>
    </dataValidation>
    <dataValidation type="list" allowBlank="1" showInputMessage="1" showErrorMessage="1" sqref="I62:J63" xr:uid="{7D339007-68F1-41F4-B675-A1CC0DBC8E37}">
      <formula1>"Yes, No"</formula1>
    </dataValidation>
    <dataValidation type="list" allowBlank="1" showInputMessage="1" sqref="I26 J11 F30:F31 D35 G11 F26 K90:K91 K75:K76 K105:K106" xr:uid="{3D538F6A-94A5-44C3-A11C-9B3A743340D2}">
      <formula1>"1, TRUE, 0, FALSE,"</formula1>
    </dataValidation>
    <dataValidation type="list" allowBlank="1" showInputMessage="1" sqref="B79 B94 B109" xr:uid="{1B8D9BDD-A54C-4454-A070-59A30B401586}">
      <formula1>INDEX(OPERATING_MODE, 0, 1)</formula1>
    </dataValidation>
    <dataValidation type="list" allowBlank="1" showInputMessage="1" sqref="G72:H72 G87:H87 G102:H102" xr:uid="{F60F79CF-34A5-4894-96B5-6EED98A0607F}">
      <formula1>"00:00, 01:00, 02:00, 03:00, 04:00, 05:00, 06:00, 07:00, 08:00, 09:00, 10:00, 11:00, 12:00, 13:00, 14:00, 15:00, 16:00, 17:00, 18:00, 19:00, 20:00, 21:00, 22:00, 23:00, 24:00"</formula1>
    </dataValidation>
    <dataValidation type="list" allowBlank="1" showInputMessage="1" sqref="F27:K27" xr:uid="{51C94535-1188-40FD-A4F3-142877DD4C9B}">
      <formula1>FCC_TypeofDevice</formula1>
    </dataValidation>
    <dataValidation type="list" allowBlank="1" showInputMessage="1" showErrorMessage="1" sqref="C69:F69 C84:F84 C99:F99" xr:uid="{99EECC18-36E7-4C3B-BAAE-148280F5014D}">
      <formula1>"Site 1 (F), Site 2 (P+I), Site 3 (C+I), Site 4 (T)"</formula1>
    </dataValidation>
    <dataValidation type="list" allowBlank="1" showInputMessage="1" showErrorMessage="1" sqref="C11:F11" xr:uid="{CEB05A29-D1AA-4A89-A7B7-9E31777933DC}">
      <formula1>$O$5:$O$8</formula1>
    </dataValidation>
    <dataValidation type="list" allowBlank="1" showInputMessage="1" showErrorMessage="1" sqref="F52:G53" xr:uid="{E5E1E7BD-93AF-4BFD-AA63-401B3C3901FE}">
      <formula1>OFFSET($B$62, 1, 0, ROWS(Total_Config)-1)</formula1>
    </dataValidation>
    <dataValidation type="list" allowBlank="1" showInputMessage="1" showErrorMessage="1" sqref="K52:K53 H57:H58" xr:uid="{BE69C982-713C-4647-A96C-D66E71209921}">
      <formula1>"Non-shielded, Shielded"</formula1>
    </dataValidation>
    <dataValidation type="list" allowBlank="1" showInputMessage="1" showErrorMessage="1" sqref="I5:J5" xr:uid="{89CE3775-E807-4FAE-AA9B-A3AC00DD6D64}">
      <formula1>tester_list_en</formula1>
    </dataValidation>
    <dataValidation type="list" allowBlank="1" showInputMessage="1" showErrorMessage="1" sqref="I9:J9" xr:uid="{E7FBDBD1-DEB0-4C5D-8182-C54A1F02A760}">
      <formula1>reviewer_list_en</formula1>
    </dataValidation>
    <dataValidation type="list" allowBlank="1" showInputMessage="1" showErrorMessage="1" sqref="I57:I58" xr:uid="{AF5EE560-AF91-49BD-9435-F721947B7698}">
      <formula1>"Plastic, Metal"</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&amp;LRDS-EM-301(01)251110
&amp;C&amp;P / &amp;N&amp;R(주)디티앤씨 (Dt&amp;&amp;C Co., Ltd.)</oddFooter>
  </headerFooter>
  <rowBreaks count="3" manualBreakCount="3">
    <brk id="37" max="16383" man="1"/>
    <brk id="65" max="16383" man="1"/>
    <brk id="9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CE">
              <controlPr defaultSize="0" autoFill="0" autoLine="0" autoPict="0">
                <anchor moveWithCells="1">
                  <from>
                    <xdr:col>2</xdr:col>
                    <xdr:colOff>0</xdr:colOff>
                    <xdr:row>12</xdr:row>
                    <xdr:rowOff>0</xdr:rowOff>
                  </from>
                  <to>
                    <xdr:col>3</xdr:col>
                    <xdr:colOff>438150</xdr:colOff>
                    <xdr:row>13</xdr:row>
                    <xdr:rowOff>0</xdr:rowOff>
                  </to>
                </anchor>
              </controlPr>
            </control>
          </mc:Choice>
        </mc:AlternateContent>
        <mc:AlternateContent xmlns:mc="http://schemas.openxmlformats.org/markup-compatibility/2006">
          <mc:Choice Requires="x14">
            <control shapeId="249861" r:id="rId5" name="RE">
              <controlPr defaultSize="0" autoFill="0" autoLine="0" autoPict="0">
                <anchor moveWithCells="1">
                  <from>
                    <xdr:col>2</xdr:col>
                    <xdr:colOff>0</xdr:colOff>
                    <xdr:row>13</xdr:row>
                    <xdr:rowOff>0</xdr:rowOff>
                  </from>
                  <to>
                    <xdr:col>3</xdr:col>
                    <xdr:colOff>352425</xdr:colOff>
                    <xdr:row>14</xdr:row>
                    <xdr:rowOff>0</xdr:rowOff>
                  </to>
                </anchor>
              </controlPr>
            </control>
          </mc:Choice>
        </mc:AlternateContent>
        <mc:AlternateContent xmlns:mc="http://schemas.openxmlformats.org/markup-compatibility/2006">
          <mc:Choice Requires="x14">
            <control shapeId="249863" r:id="rId6" name="CDVE">
              <controlPr defaultSize="0" autoFill="0" autoLine="0" autoPict="0">
                <anchor moveWithCells="1">
                  <from>
                    <xdr:col>2</xdr:col>
                    <xdr:colOff>0</xdr:colOff>
                    <xdr:row>14</xdr:row>
                    <xdr:rowOff>0</xdr:rowOff>
                  </from>
                  <to>
                    <xdr:col>3</xdr:col>
                    <xdr:colOff>809625</xdr:colOff>
                    <xdr:row>15</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9CAF6-D417-4CCD-BF37-5118F4921D1A}">
  <sheetPr codeName="Sheet27"/>
  <dimension ref="A1:T384"/>
  <sheetViews>
    <sheetView showGridLines="0" zoomScaleNormal="100" zoomScaleSheetLayoutView="100" workbookViewId="0">
      <pane ySplit="3" topLeftCell="A4" activePane="bottomLeft" state="frozen"/>
      <selection activeCell="B50" sqref="B50:K52"/>
      <selection pane="bottomLeft" activeCell="C13" sqref="C13:G13"/>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ht="13.5">
      <c r="A1" s="238"/>
      <c r="B1" s="238"/>
      <c r="C1" s="238"/>
      <c r="D1" s="238"/>
      <c r="E1" s="238"/>
      <c r="F1" s="238"/>
      <c r="G1" s="238"/>
      <c r="H1" s="238"/>
      <c r="I1" s="238"/>
      <c r="J1" s="238"/>
      <c r="K1" s="238"/>
      <c r="L1" s="238"/>
    </row>
    <row r="2" spans="1:12" ht="13.5">
      <c r="A2" s="238"/>
      <c r="B2" s="238"/>
      <c r="C2" s="238"/>
      <c r="D2" s="238"/>
      <c r="E2" s="238"/>
      <c r="F2" s="238"/>
      <c r="G2" s="238"/>
      <c r="H2" s="238"/>
      <c r="I2" s="238"/>
      <c r="J2" s="238"/>
      <c r="K2" s="238"/>
      <c r="L2" s="238"/>
    </row>
    <row r="3" spans="1:12" ht="13.5">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390"/>
      <c r="D5" s="390"/>
      <c r="H5" s="2" t="s">
        <v>551</v>
      </c>
      <c r="I5" s="390"/>
      <c r="J5" s="390"/>
      <c r="K5" s="3" t="s">
        <v>552</v>
      </c>
    </row>
    <row r="6" spans="1:12" ht="9.9499999999999993" customHeight="1"/>
    <row r="7" spans="1:12" ht="13.5">
      <c r="B7" s="4" t="s">
        <v>541</v>
      </c>
    </row>
    <row r="8" spans="1:12" ht="24.95" customHeight="1">
      <c r="B8" s="5" t="s">
        <v>545</v>
      </c>
      <c r="C8" s="391"/>
      <c r="D8" s="391"/>
      <c r="E8" s="5" t="s">
        <v>548</v>
      </c>
      <c r="F8" s="391"/>
      <c r="G8" s="391"/>
      <c r="H8" s="5" t="s">
        <v>549</v>
      </c>
      <c r="I8" s="6"/>
      <c r="J8" s="7" t="s">
        <v>7</v>
      </c>
      <c r="K8" s="8"/>
    </row>
    <row r="9" spans="1:12" ht="24.95" customHeight="1">
      <c r="B9" s="5" t="s">
        <v>546</v>
      </c>
      <c r="C9" s="391"/>
      <c r="D9" s="391"/>
      <c r="E9" s="391"/>
      <c r="F9" s="391"/>
      <c r="G9" s="391"/>
      <c r="H9" s="125" t="s">
        <v>550</v>
      </c>
      <c r="I9" s="392"/>
      <c r="J9" s="393"/>
      <c r="K9" s="81" t="s">
        <v>552</v>
      </c>
    </row>
    <row r="10" spans="1:12" ht="9.9499999999999993" customHeight="1"/>
    <row r="11" spans="1:12" ht="20.100000000000001" customHeight="1">
      <c r="B11" s="4" t="s">
        <v>542</v>
      </c>
      <c r="C11" s="394" t="s">
        <v>1048</v>
      </c>
      <c r="D11" s="394"/>
      <c r="E11" s="394"/>
      <c r="F11" s="394"/>
      <c r="G11" s="394"/>
      <c r="J11" s="93">
        <v>0</v>
      </c>
      <c r="K11" s="161" t="s">
        <v>751</v>
      </c>
    </row>
    <row r="12" spans="1:12" ht="15.95" customHeight="1">
      <c r="B12" s="10" t="s">
        <v>543</v>
      </c>
      <c r="C12" s="465" t="s">
        <v>544</v>
      </c>
      <c r="D12" s="466"/>
      <c r="E12" s="466"/>
      <c r="F12" s="466"/>
      <c r="G12" s="467"/>
      <c r="H12" s="465" t="s">
        <v>197</v>
      </c>
      <c r="I12" s="466"/>
      <c r="J12" s="467"/>
      <c r="K12" s="10" t="s">
        <v>14</v>
      </c>
    </row>
    <row r="13" spans="1:12" ht="20.100000000000001" customHeight="1">
      <c r="B13" s="378" t="s">
        <v>15</v>
      </c>
      <c r="C13" s="395" t="b">
        <v>0</v>
      </c>
      <c r="D13" s="396"/>
      <c r="E13" s="396"/>
      <c r="F13" s="396"/>
      <c r="G13" s="548"/>
      <c r="H13" s="383" t="str">
        <f>IF(CE_CHECK,"EN 55032", "")</f>
        <v/>
      </c>
      <c r="I13" s="384"/>
      <c r="J13" s="385"/>
      <c r="K13" s="111"/>
    </row>
    <row r="14" spans="1:12" ht="20.100000000000001" customHeight="1">
      <c r="B14" s="379"/>
      <c r="C14" s="395" t="b">
        <v>0</v>
      </c>
      <c r="D14" s="396"/>
      <c r="E14" s="396"/>
      <c r="F14" s="396"/>
      <c r="G14" s="548"/>
      <c r="H14" s="383" t="str">
        <f>IF(ISN_CHECK,"EN 55032", "")</f>
        <v/>
      </c>
      <c r="I14" s="384"/>
      <c r="J14" s="385"/>
      <c r="K14" s="111"/>
    </row>
    <row r="15" spans="1:12" ht="20.100000000000001" customHeight="1">
      <c r="B15" s="379"/>
      <c r="C15" s="395"/>
      <c r="D15" s="396"/>
      <c r="E15" s="396"/>
      <c r="F15" s="396"/>
      <c r="G15" s="548"/>
      <c r="H15" s="383" t="str">
        <f>IF(CDVE_CHECK, "EN 55032", "")</f>
        <v/>
      </c>
      <c r="I15" s="384"/>
      <c r="J15" s="385"/>
      <c r="K15" s="111"/>
    </row>
    <row r="16" spans="1:12" ht="20.100000000000001" customHeight="1">
      <c r="B16" s="379"/>
      <c r="C16" s="395" t="b">
        <v>0</v>
      </c>
      <c r="D16" s="396"/>
      <c r="E16" s="396"/>
      <c r="F16" s="396"/>
      <c r="G16" s="548"/>
      <c r="H16" s="383" t="str">
        <f>IF(RE_CHECK, "EN 55032", "")</f>
        <v/>
      </c>
      <c r="I16" s="384"/>
      <c r="J16" s="385"/>
      <c r="K16" s="111"/>
    </row>
    <row r="17" spans="2:11" ht="20.100000000000001" customHeight="1">
      <c r="B17" s="379"/>
      <c r="C17" s="395" t="b">
        <v>0</v>
      </c>
      <c r="D17" s="396"/>
      <c r="E17" s="396"/>
      <c r="F17" s="396"/>
      <c r="G17" s="548"/>
      <c r="H17" s="383" t="str">
        <f>IF(HM_CHECK, "EN 61000-3-2", "")</f>
        <v/>
      </c>
      <c r="I17" s="384"/>
      <c r="J17" s="385"/>
      <c r="K17" s="111"/>
    </row>
    <row r="18" spans="2:11" ht="20.100000000000001" customHeight="1">
      <c r="B18" s="380"/>
      <c r="C18" s="395" t="b">
        <v>0</v>
      </c>
      <c r="D18" s="396"/>
      <c r="E18" s="396"/>
      <c r="F18" s="396"/>
      <c r="G18" s="548"/>
      <c r="H18" s="383" t="str">
        <f>IF(FK_CHECK, "EN 61000-3-3", "")</f>
        <v/>
      </c>
      <c r="I18" s="384"/>
      <c r="J18" s="385"/>
      <c r="K18" s="111"/>
    </row>
    <row r="19" spans="2:11" ht="20.100000000000001" customHeight="1">
      <c r="B19" s="378" t="s">
        <v>16</v>
      </c>
      <c r="C19" s="395" t="b">
        <v>0</v>
      </c>
      <c r="D19" s="396"/>
      <c r="E19" s="396"/>
      <c r="F19" s="396"/>
      <c r="G19" s="548"/>
      <c r="H19" s="383" t="str">
        <f>IF(ESD_CHECK, "EN 61000-4-2", "")</f>
        <v/>
      </c>
      <c r="I19" s="384"/>
      <c r="J19" s="385"/>
      <c r="K19" s="111"/>
    </row>
    <row r="20" spans="2:11" ht="20.100000000000001" customHeight="1">
      <c r="B20" s="379"/>
      <c r="C20" s="395" t="b">
        <v>0</v>
      </c>
      <c r="D20" s="396"/>
      <c r="E20" s="396"/>
      <c r="F20" s="396"/>
      <c r="G20" s="548"/>
      <c r="H20" s="383" t="str">
        <f>IF(RS_CHECK, "EN 61000-4-3", "")</f>
        <v/>
      </c>
      <c r="I20" s="384"/>
      <c r="J20" s="385"/>
      <c r="K20" s="111"/>
    </row>
    <row r="21" spans="2:11" ht="20.100000000000001" customHeight="1">
      <c r="B21" s="379"/>
      <c r="C21" s="395" t="b">
        <v>0</v>
      </c>
      <c r="D21" s="396"/>
      <c r="E21" s="396"/>
      <c r="F21" s="396"/>
      <c r="G21" s="548"/>
      <c r="H21" s="383" t="str">
        <f>IF(EFT_CHECK, "EN 61000-4-4", "")</f>
        <v/>
      </c>
      <c r="I21" s="384"/>
      <c r="J21" s="385"/>
      <c r="K21" s="111"/>
    </row>
    <row r="22" spans="2:11" ht="20.100000000000001" customHeight="1">
      <c r="B22" s="379"/>
      <c r="C22" s="395" t="b">
        <v>0</v>
      </c>
      <c r="D22" s="396"/>
      <c r="E22" s="396"/>
      <c r="F22" s="396"/>
      <c r="G22" s="548"/>
      <c r="H22" s="383" t="str">
        <f>IF(SURGE_CHECK, "EN 61000-4-5", "")</f>
        <v/>
      </c>
      <c r="I22" s="384"/>
      <c r="J22" s="385"/>
      <c r="K22" s="111"/>
    </row>
    <row r="23" spans="2:11" ht="20.100000000000001" customHeight="1">
      <c r="B23" s="379"/>
      <c r="C23" s="395" t="b">
        <v>0</v>
      </c>
      <c r="D23" s="396"/>
      <c r="E23" s="396"/>
      <c r="F23" s="396"/>
      <c r="G23" s="548"/>
      <c r="H23" s="383" t="str">
        <f>IF(CS_CHECK, "EN 61000-4-6", "")</f>
        <v/>
      </c>
      <c r="I23" s="384"/>
      <c r="J23" s="385"/>
      <c r="K23" s="111"/>
    </row>
    <row r="24" spans="2:11" ht="20.100000000000001" customHeight="1">
      <c r="B24" s="379"/>
      <c r="C24" s="395"/>
      <c r="D24" s="396"/>
      <c r="E24" s="396"/>
      <c r="F24" s="396"/>
      <c r="G24" s="548"/>
      <c r="H24" s="383" t="str">
        <f>IF(MF_CHECK, "EN 61000-4-8", "")</f>
        <v/>
      </c>
      <c r="I24" s="384"/>
      <c r="J24" s="385"/>
      <c r="K24" s="111"/>
    </row>
    <row r="25" spans="2:11" ht="20.100000000000001" customHeight="1">
      <c r="B25" s="380"/>
      <c r="C25" s="395" t="b">
        <v>0</v>
      </c>
      <c r="D25" s="396"/>
      <c r="E25" s="396"/>
      <c r="F25" s="396"/>
      <c r="G25" s="548"/>
      <c r="H25" s="383" t="str">
        <f>IF(DIP_CHECK, "EN 61000-4-11", "")</f>
        <v/>
      </c>
      <c r="I25" s="384"/>
      <c r="J25" s="385"/>
      <c r="K25" s="111"/>
    </row>
    <row r="26" spans="2:11" ht="39.950000000000003" customHeight="1">
      <c r="B26" s="10" t="s">
        <v>14</v>
      </c>
      <c r="C26" s="375"/>
      <c r="D26" s="376"/>
      <c r="E26" s="376"/>
      <c r="F26" s="376"/>
      <c r="G26" s="376"/>
      <c r="H26" s="376"/>
      <c r="I26" s="376"/>
      <c r="J26" s="376"/>
      <c r="K26" s="377"/>
    </row>
    <row r="27" spans="2:11" ht="9.9499999999999993" customHeight="1"/>
    <row r="28" spans="2:11" ht="13.5">
      <c r="B28" s="4" t="s">
        <v>553</v>
      </c>
    </row>
    <row r="29" spans="2:11" ht="20.100000000000001" customHeight="1">
      <c r="B29" s="366" t="s">
        <v>554</v>
      </c>
      <c r="C29" s="367"/>
      <c r="D29" s="367"/>
      <c r="E29" s="367"/>
      <c r="F29" s="367"/>
      <c r="G29" s="367"/>
      <c r="H29" s="367"/>
      <c r="I29" s="367"/>
      <c r="J29" s="367"/>
      <c r="K29" s="368"/>
    </row>
    <row r="30" spans="2:11" ht="20.100000000000001" customHeight="1">
      <c r="B30" s="372"/>
      <c r="C30" s="373"/>
      <c r="D30" s="373"/>
      <c r="E30" s="373"/>
      <c r="F30" s="373"/>
      <c r="G30" s="373"/>
      <c r="H30" s="373"/>
      <c r="I30" s="373"/>
      <c r="J30" s="373"/>
      <c r="K30" s="374"/>
    </row>
    <row r="31" spans="2:11" ht="9.9499999999999993" customHeight="1"/>
    <row r="32" spans="2:11" ht="13.5">
      <c r="B32" s="353" t="s">
        <v>555</v>
      </c>
      <c r="C32" s="353"/>
      <c r="D32" s="353"/>
      <c r="E32" s="353"/>
      <c r="F32" s="353"/>
      <c r="G32" s="353"/>
      <c r="H32" s="353"/>
      <c r="I32" s="353"/>
      <c r="J32" s="353"/>
      <c r="K32" s="353"/>
    </row>
    <row r="33" spans="2:11" ht="9.9499999999999993" customHeight="1"/>
    <row r="34" spans="2:11" ht="13.5">
      <c r="B34" s="4" t="s">
        <v>556</v>
      </c>
    </row>
    <row r="35" spans="2:11" ht="20.100000000000001" customHeight="1">
      <c r="B35" s="366" t="s">
        <v>557</v>
      </c>
      <c r="C35" s="367"/>
      <c r="D35" s="367"/>
      <c r="E35" s="367"/>
      <c r="F35" s="367"/>
      <c r="G35" s="367"/>
      <c r="H35" s="367"/>
      <c r="I35" s="367"/>
      <c r="J35" s="367"/>
      <c r="K35" s="368"/>
    </row>
    <row r="36" spans="2:11" ht="20.100000000000001" customHeight="1">
      <c r="B36" s="361" t="s">
        <v>558</v>
      </c>
      <c r="C36" s="362"/>
      <c r="D36" s="362"/>
      <c r="E36" s="363"/>
      <c r="F36" s="93">
        <v>0</v>
      </c>
      <c r="G36" s="386" t="s">
        <v>560</v>
      </c>
      <c r="H36" s="386"/>
      <c r="I36" s="93">
        <v>0</v>
      </c>
      <c r="J36" s="386" t="s">
        <v>561</v>
      </c>
      <c r="K36" s="387"/>
    </row>
    <row r="37" spans="2:11" ht="20.100000000000001" customHeight="1">
      <c r="B37" s="361" t="s">
        <v>559</v>
      </c>
      <c r="C37" s="362"/>
      <c r="D37" s="362"/>
      <c r="E37" s="363"/>
      <c r="F37" s="373"/>
      <c r="G37" s="373"/>
      <c r="H37" s="373"/>
      <c r="I37" s="373"/>
      <c r="J37" s="373"/>
      <c r="K37" s="374"/>
    </row>
    <row r="38" spans="2:11" ht="20.100000000000001" customHeight="1">
      <c r="B38" s="361" t="s">
        <v>562</v>
      </c>
      <c r="C38" s="362"/>
      <c r="D38" s="362"/>
      <c r="E38" s="363"/>
      <c r="F38" s="372"/>
      <c r="G38" s="373"/>
      <c r="H38" s="373"/>
      <c r="I38" s="373"/>
      <c r="J38" s="373"/>
      <c r="K38" s="374"/>
    </row>
    <row r="39" spans="2:11" ht="20.100000000000001" customHeight="1">
      <c r="B39" s="361" t="s">
        <v>855</v>
      </c>
      <c r="C39" s="362"/>
      <c r="D39" s="362"/>
      <c r="E39" s="363"/>
      <c r="F39" s="93">
        <v>0</v>
      </c>
      <c r="G39" s="115" t="s">
        <v>856</v>
      </c>
      <c r="H39" s="93">
        <v>0</v>
      </c>
      <c r="I39" s="115" t="s">
        <v>857</v>
      </c>
      <c r="J39" s="93">
        <v>0</v>
      </c>
      <c r="K39" s="116" t="s">
        <v>858</v>
      </c>
    </row>
    <row r="40" spans="2:11" ht="20.100000000000001" customHeight="1">
      <c r="B40" s="361" t="s">
        <v>859</v>
      </c>
      <c r="C40" s="362"/>
      <c r="D40" s="362"/>
      <c r="E40" s="363"/>
      <c r="F40" s="93">
        <v>0</v>
      </c>
      <c r="G40" s="386" t="s">
        <v>895</v>
      </c>
      <c r="H40" s="386"/>
      <c r="I40" s="93">
        <v>0</v>
      </c>
      <c r="J40" s="386" t="s">
        <v>894</v>
      </c>
      <c r="K40" s="387"/>
    </row>
    <row r="41" spans="2:11" ht="20.100000000000001" customHeight="1">
      <c r="B41" s="361" t="s">
        <v>860</v>
      </c>
      <c r="C41" s="362"/>
      <c r="D41" s="362"/>
      <c r="E41" s="363"/>
      <c r="F41" s="93">
        <v>0</v>
      </c>
      <c r="G41" s="115" t="s">
        <v>861</v>
      </c>
      <c r="H41" s="115"/>
      <c r="I41" s="93">
        <v>0</v>
      </c>
      <c r="J41" s="115" t="s">
        <v>862</v>
      </c>
      <c r="K41" s="116"/>
    </row>
    <row r="42" spans="2:11" ht="20.100000000000001" customHeight="1">
      <c r="B42" s="549" t="s">
        <v>769</v>
      </c>
      <c r="C42" s="550"/>
      <c r="D42" s="550"/>
      <c r="E42" s="551"/>
      <c r="F42" s="105">
        <v>0</v>
      </c>
      <c r="G42" s="163" t="s">
        <v>560</v>
      </c>
      <c r="H42" s="164">
        <v>0</v>
      </c>
      <c r="I42" s="163" t="s">
        <v>561</v>
      </c>
      <c r="J42" s="164">
        <v>0</v>
      </c>
      <c r="K42" s="165" t="s">
        <v>770</v>
      </c>
    </row>
    <row r="43" spans="2:11" ht="20.100000000000001" customHeight="1">
      <c r="B43" s="552"/>
      <c r="C43" s="553"/>
      <c r="D43" s="553"/>
      <c r="E43" s="554"/>
      <c r="F43" s="107">
        <v>0</v>
      </c>
      <c r="G43" s="167" t="s">
        <v>771</v>
      </c>
      <c r="H43" s="93">
        <v>0</v>
      </c>
      <c r="I43" s="167" t="s">
        <v>772</v>
      </c>
      <c r="J43" s="93">
        <v>0</v>
      </c>
      <c r="K43" s="166" t="s">
        <v>773</v>
      </c>
    </row>
    <row r="44" spans="2:11" ht="20.100000000000001" customHeight="1">
      <c r="B44" s="361" t="s">
        <v>563</v>
      </c>
      <c r="C44" s="362"/>
      <c r="D44" s="362"/>
      <c r="E44" s="363"/>
      <c r="F44" s="93">
        <v>0</v>
      </c>
      <c r="G44" s="364"/>
      <c r="H44" s="364"/>
      <c r="I44" s="364"/>
      <c r="J44" s="364"/>
      <c r="K44" s="365"/>
    </row>
    <row r="45" spans="2:11" ht="20.100000000000001" customHeight="1">
      <c r="B45" s="361" t="s">
        <v>564</v>
      </c>
      <c r="C45" s="362"/>
      <c r="D45" s="362"/>
      <c r="E45" s="363"/>
      <c r="F45" s="93">
        <v>0</v>
      </c>
      <c r="G45" s="364"/>
      <c r="H45" s="364"/>
      <c r="I45" s="364"/>
      <c r="J45" s="364"/>
      <c r="K45" s="365"/>
    </row>
    <row r="46" spans="2:11" ht="20.100000000000001" customHeight="1">
      <c r="B46" s="366" t="s">
        <v>17</v>
      </c>
      <c r="C46" s="367"/>
      <c r="D46" s="367"/>
      <c r="E46" s="367"/>
      <c r="F46" s="367"/>
      <c r="G46" s="367"/>
      <c r="H46" s="367"/>
      <c r="I46" s="367"/>
      <c r="J46" s="367"/>
      <c r="K46" s="368"/>
    </row>
    <row r="47" spans="2:11" ht="44.25" customHeight="1">
      <c r="B47" s="369"/>
      <c r="C47" s="370"/>
      <c r="D47" s="370"/>
      <c r="E47" s="370"/>
      <c r="F47" s="370"/>
      <c r="G47" s="370"/>
      <c r="H47" s="370"/>
      <c r="I47" s="370"/>
      <c r="J47" s="370"/>
      <c r="K47" s="371"/>
    </row>
    <row r="48" spans="2:11" ht="9.9499999999999993" customHeight="1"/>
    <row r="49" spans="2:13" ht="13.5" customHeight="1">
      <c r="B49" s="4" t="s">
        <v>565</v>
      </c>
      <c r="D49" s="93">
        <v>0</v>
      </c>
    </row>
    <row r="50" spans="2:13" ht="16.5" customHeight="1">
      <c r="B50" s="355" t="s">
        <v>566</v>
      </c>
      <c r="C50" s="356"/>
      <c r="D50" s="356"/>
      <c r="E50" s="356"/>
      <c r="F50" s="356"/>
      <c r="G50" s="356"/>
      <c r="H50" s="356"/>
      <c r="I50" s="356"/>
      <c r="J50" s="356"/>
      <c r="K50" s="357"/>
    </row>
    <row r="51" spans="2:13" ht="9.9499999999999993" customHeight="1"/>
    <row r="52" spans="2:13" ht="9.9499999999999993" customHeight="1"/>
    <row r="53" spans="2:13" ht="16.5" customHeight="1">
      <c r="B53" s="353" t="s">
        <v>567</v>
      </c>
      <c r="C53" s="353"/>
      <c r="D53" s="353"/>
      <c r="E53" s="353"/>
      <c r="F53" s="353"/>
      <c r="G53" s="353"/>
      <c r="H53" s="353"/>
      <c r="I53" s="353"/>
      <c r="J53" s="353"/>
      <c r="K53" s="353"/>
    </row>
    <row r="54" spans="2:13" ht="16.5" customHeight="1">
      <c r="B54" s="71" t="s">
        <v>188</v>
      </c>
      <c r="C54" s="358"/>
      <c r="D54" s="359"/>
      <c r="E54" s="360"/>
      <c r="F54" s="351"/>
      <c r="G54" s="351"/>
      <c r="H54" s="351"/>
      <c r="I54" s="351"/>
      <c r="J54" s="351"/>
      <c r="K54" s="352"/>
      <c r="M54" s="36">
        <f>E54</f>
        <v>0</v>
      </c>
    </row>
    <row r="55" spans="2:13" ht="16.5" customHeight="1">
      <c r="B55" s="71"/>
      <c r="C55" s="102"/>
      <c r="D55" s="103"/>
      <c r="E55" s="104"/>
      <c r="F55" s="100"/>
      <c r="G55" s="100"/>
      <c r="H55" s="100"/>
      <c r="I55" s="100"/>
      <c r="J55" s="100"/>
      <c r="K55" s="101"/>
      <c r="M55" s="36"/>
    </row>
    <row r="56" spans="2:13" ht="16.5" customHeight="1">
      <c r="B56" s="350" t="s">
        <v>251</v>
      </c>
      <c r="C56" s="351"/>
      <c r="D56" s="351"/>
      <c r="E56" s="351"/>
      <c r="F56" s="351"/>
      <c r="G56" s="351"/>
      <c r="H56" s="351"/>
      <c r="I56" s="351"/>
      <c r="J56" s="351"/>
      <c r="K56" s="352"/>
    </row>
    <row r="57" spans="2:13" ht="9.9499999999999993" customHeight="1"/>
    <row r="58" spans="2:13" ht="16.5" customHeight="1">
      <c r="B58" s="326" t="s">
        <v>571</v>
      </c>
      <c r="C58" s="326"/>
      <c r="D58" s="326"/>
      <c r="E58" s="326"/>
      <c r="F58" s="326"/>
      <c r="G58" s="326"/>
      <c r="H58" s="326"/>
      <c r="I58" s="326"/>
      <c r="J58" s="326"/>
      <c r="K58" s="326"/>
    </row>
    <row r="59" spans="2:13" ht="16.5" customHeight="1">
      <c r="B59" s="337" t="s">
        <v>572</v>
      </c>
      <c r="C59" s="337"/>
      <c r="D59" s="337" t="s">
        <v>573</v>
      </c>
      <c r="E59" s="337"/>
      <c r="F59" s="555" t="s">
        <v>547</v>
      </c>
      <c r="G59" s="555"/>
      <c r="H59" s="337" t="s">
        <v>574</v>
      </c>
      <c r="I59" s="337"/>
      <c r="J59" s="337" t="s">
        <v>14</v>
      </c>
      <c r="K59" s="337"/>
    </row>
    <row r="60" spans="2:13" ht="16.5" customHeight="1">
      <c r="B60" s="330" t="s">
        <v>575</v>
      </c>
      <c r="C60" s="333"/>
      <c r="D60" s="556"/>
      <c r="E60" s="557"/>
      <c r="F60" s="330"/>
      <c r="G60" s="333"/>
      <c r="H60" s="558"/>
      <c r="I60" s="559"/>
      <c r="J60" s="330"/>
      <c r="K60" s="333"/>
    </row>
    <row r="61" spans="2:13" ht="16.5" customHeight="1">
      <c r="B61" s="319"/>
      <c r="C61" s="340"/>
      <c r="D61" s="341"/>
      <c r="E61" s="342"/>
      <c r="F61" s="319"/>
      <c r="G61" s="340"/>
      <c r="H61" s="343"/>
      <c r="I61" s="344"/>
      <c r="J61" s="319"/>
      <c r="K61" s="340"/>
    </row>
    <row r="62" spans="2:13" ht="9.9499999999999993" customHeight="1"/>
    <row r="63" spans="2:13" ht="16.5" customHeight="1">
      <c r="B63" s="326" t="s">
        <v>964</v>
      </c>
      <c r="C63" s="326"/>
      <c r="D63" s="326"/>
      <c r="E63" s="326"/>
      <c r="F63" s="326"/>
      <c r="G63" s="326"/>
      <c r="H63" s="326"/>
      <c r="I63" s="326"/>
      <c r="J63" s="326"/>
      <c r="K63" s="326"/>
    </row>
    <row r="64" spans="2:13" ht="16.5" customHeight="1">
      <c r="B64" s="327" t="s">
        <v>832</v>
      </c>
      <c r="C64" s="328"/>
      <c r="D64" s="328"/>
      <c r="E64" s="329"/>
      <c r="F64" s="327" t="s">
        <v>833</v>
      </c>
      <c r="G64" s="328"/>
      <c r="H64" s="328"/>
      <c r="I64" s="329"/>
      <c r="J64" s="327" t="s">
        <v>834</v>
      </c>
      <c r="K64" s="329"/>
    </row>
    <row r="65" spans="2:11" ht="16.5" customHeight="1">
      <c r="B65" s="327" t="s">
        <v>835</v>
      </c>
      <c r="C65" s="329"/>
      <c r="D65" s="327" t="s">
        <v>47</v>
      </c>
      <c r="E65" s="329"/>
      <c r="F65" s="327" t="s">
        <v>835</v>
      </c>
      <c r="G65" s="329"/>
      <c r="H65" s="327" t="s">
        <v>47</v>
      </c>
      <c r="I65" s="329"/>
      <c r="J65" s="57" t="s">
        <v>836</v>
      </c>
      <c r="K65" s="57" t="s">
        <v>837</v>
      </c>
    </row>
    <row r="66" spans="2:11" ht="16.5" customHeight="1">
      <c r="B66" s="319"/>
      <c r="C66" s="320"/>
      <c r="D66" s="321"/>
      <c r="E66" s="321"/>
      <c r="F66" s="322"/>
      <c r="G66" s="322"/>
      <c r="H66" s="323"/>
      <c r="I66" s="324"/>
      <c r="J66" s="16"/>
      <c r="K66" s="17"/>
    </row>
    <row r="67" spans="2:11" ht="9.9499999999999993" customHeight="1">
      <c r="B67" s="325"/>
      <c r="C67" s="325"/>
      <c r="D67" s="325"/>
      <c r="E67" s="325"/>
      <c r="F67" s="325"/>
      <c r="G67" s="325"/>
      <c r="H67" s="325"/>
      <c r="I67" s="325"/>
      <c r="J67" s="325"/>
      <c r="K67" s="325"/>
    </row>
    <row r="68" spans="2:11" ht="16.5" customHeight="1">
      <c r="B68" s="353" t="s">
        <v>568</v>
      </c>
      <c r="C68" s="353"/>
      <c r="D68" s="353"/>
      <c r="E68" s="353"/>
      <c r="F68" s="353"/>
      <c r="G68" s="353"/>
      <c r="H68" s="353"/>
      <c r="I68" s="353"/>
      <c r="J68" s="353"/>
      <c r="K68" s="353"/>
    </row>
    <row r="69" spans="2:11" ht="16.5" customHeight="1">
      <c r="B69" s="56" t="s">
        <v>28</v>
      </c>
      <c r="C69" s="354" t="s">
        <v>879</v>
      </c>
      <c r="D69" s="354"/>
      <c r="E69" s="354" t="s">
        <v>569</v>
      </c>
      <c r="F69" s="354"/>
      <c r="G69" s="354" t="s">
        <v>570</v>
      </c>
      <c r="H69" s="354"/>
      <c r="I69" s="56" t="s">
        <v>842</v>
      </c>
      <c r="J69" s="56" t="s">
        <v>750</v>
      </c>
      <c r="K69" s="56" t="s">
        <v>581</v>
      </c>
    </row>
    <row r="70" spans="2:11" ht="16.5" customHeight="1">
      <c r="B70" s="58"/>
      <c r="C70" s="322"/>
      <c r="D70" s="322"/>
      <c r="E70" s="345"/>
      <c r="F70" s="345"/>
      <c r="G70" s="346"/>
      <c r="H70" s="346"/>
      <c r="I70" s="14"/>
      <c r="J70" s="14"/>
      <c r="K70" s="14"/>
    </row>
    <row r="71" spans="2:11" ht="16.5" customHeight="1">
      <c r="B71" s="58"/>
      <c r="C71" s="322"/>
      <c r="D71" s="322"/>
      <c r="E71" s="345"/>
      <c r="F71" s="345"/>
      <c r="G71" s="346"/>
      <c r="H71" s="346"/>
      <c r="I71" s="14"/>
      <c r="J71" s="14"/>
      <c r="K71" s="14"/>
    </row>
    <row r="72" spans="2:11" ht="16.5" customHeight="1">
      <c r="B72" s="347"/>
      <c r="C72" s="348"/>
      <c r="D72" s="348"/>
      <c r="E72" s="348"/>
      <c r="F72" s="348"/>
      <c r="G72" s="348"/>
      <c r="H72" s="348"/>
      <c r="I72" s="348"/>
      <c r="J72" s="348"/>
      <c r="K72" s="349"/>
    </row>
    <row r="73" spans="2:11" ht="9.9499999999999993" customHeight="1"/>
    <row r="74" spans="2:11" ht="9.9499999999999993" customHeight="1" thickBot="1"/>
    <row r="75" spans="2:11" ht="44.25" customHeight="1" thickBot="1">
      <c r="B75" s="446" t="s">
        <v>774</v>
      </c>
      <c r="C75" s="447"/>
      <c r="D75" s="447"/>
      <c r="E75" s="447"/>
      <c r="F75" s="447"/>
      <c r="G75" s="447"/>
      <c r="H75" s="447"/>
      <c r="I75" s="447"/>
      <c r="J75" s="447"/>
      <c r="K75" s="448"/>
    </row>
    <row r="76" spans="2:11" ht="9.9499999999999993" customHeight="1"/>
    <row r="77" spans="2:11" ht="16.5" customHeight="1">
      <c r="B77" s="5" t="s">
        <v>740</v>
      </c>
      <c r="C77" s="560"/>
      <c r="D77" s="561"/>
      <c r="E77" s="561"/>
      <c r="F77" s="562"/>
      <c r="G77" s="5"/>
      <c r="H77" s="243"/>
      <c r="I77" s="244"/>
      <c r="J77" s="244"/>
      <c r="K77" s="245"/>
    </row>
    <row r="78" spans="2:11" ht="9.9499999999999993" customHeight="1"/>
    <row r="79" spans="2:11" ht="16.5" customHeight="1">
      <c r="B79" s="5" t="s">
        <v>128</v>
      </c>
      <c r="C79" s="483" t="s">
        <v>122</v>
      </c>
      <c r="D79" s="485"/>
      <c r="E79" s="455" t="s">
        <v>121</v>
      </c>
      <c r="F79" s="455"/>
      <c r="G79" s="5" t="s">
        <v>123</v>
      </c>
      <c r="H79" s="5" t="s">
        <v>124</v>
      </c>
      <c r="I79" s="5" t="s">
        <v>125</v>
      </c>
      <c r="J79" s="5" t="s">
        <v>126</v>
      </c>
      <c r="K79" s="5" t="s">
        <v>127</v>
      </c>
    </row>
    <row r="80" spans="2:11" ht="16.5" customHeight="1">
      <c r="B80" s="59">
        <v>1</v>
      </c>
      <c r="C80" s="475"/>
      <c r="D80" s="476"/>
      <c r="E80" s="508"/>
      <c r="F80" s="509"/>
      <c r="G80" s="117"/>
      <c r="H80" s="117"/>
      <c r="I80" s="61"/>
      <c r="J80" s="62"/>
      <c r="K80" s="63"/>
    </row>
    <row r="81" spans="2:14" ht="9.9499999999999993" customHeight="1"/>
    <row r="82" spans="2:14" ht="16.5" customHeight="1">
      <c r="B82" s="483" t="s">
        <v>742</v>
      </c>
      <c r="C82" s="485"/>
      <c r="D82" s="483" t="s">
        <v>743</v>
      </c>
      <c r="E82" s="485"/>
      <c r="F82" s="170" t="s">
        <v>574</v>
      </c>
      <c r="G82" s="5" t="s">
        <v>744</v>
      </c>
      <c r="H82" s="5" t="s">
        <v>745</v>
      </c>
      <c r="I82" s="5" t="s">
        <v>812</v>
      </c>
      <c r="J82" s="5" t="s">
        <v>813</v>
      </c>
      <c r="K82" s="5" t="s">
        <v>746</v>
      </c>
    </row>
    <row r="83" spans="2:14" ht="16.5" customHeight="1">
      <c r="B83" s="246"/>
      <c r="C83" s="247"/>
      <c r="D83" s="246"/>
      <c r="E83" s="247"/>
      <c r="F83" s="169"/>
      <c r="G83" s="64"/>
      <c r="H83" s="92"/>
      <c r="I83" s="92"/>
      <c r="J83" s="17"/>
      <c r="K83" s="177"/>
    </row>
    <row r="84" spans="2:14" ht="16.5" customHeight="1">
      <c r="B84" s="246"/>
      <c r="C84" s="247"/>
      <c r="D84" s="246"/>
      <c r="E84" s="247"/>
      <c r="F84" s="169"/>
      <c r="G84" s="64"/>
      <c r="H84" s="92"/>
      <c r="I84" s="92"/>
      <c r="J84" s="17"/>
      <c r="K84" s="177"/>
    </row>
    <row r="85" spans="2:14" ht="9.9499999999999993" customHeight="1"/>
    <row r="86" spans="2:14" ht="16.5" customHeight="1">
      <c r="B86" s="353" t="s">
        <v>14</v>
      </c>
      <c r="C86" s="353"/>
      <c r="D86" s="20"/>
      <c r="E86" s="20"/>
      <c r="F86" s="21"/>
    </row>
    <row r="87" spans="2:14" ht="16.5" customHeight="1">
      <c r="B87" s="72"/>
      <c r="C87" s="519"/>
      <c r="D87" s="520"/>
      <c r="E87" s="520"/>
      <c r="F87" s="520"/>
      <c r="G87" s="520"/>
      <c r="H87" s="520"/>
      <c r="I87" s="520"/>
      <c r="J87" s="520"/>
      <c r="K87" s="520"/>
      <c r="N87" s="44">
        <f>C87</f>
        <v>0</v>
      </c>
    </row>
    <row r="88" spans="2:14" ht="9.9499999999999993" customHeight="1"/>
    <row r="89" spans="2:14" ht="9.9499999999999993" customHeight="1" thickBot="1"/>
    <row r="90" spans="2:14" ht="44.25" customHeight="1" thickBot="1">
      <c r="B90" s="461" t="s">
        <v>847</v>
      </c>
      <c r="C90" s="447"/>
      <c r="D90" s="447"/>
      <c r="E90" s="447"/>
      <c r="F90" s="447"/>
      <c r="G90" s="447"/>
      <c r="H90" s="447"/>
      <c r="I90" s="447"/>
      <c r="J90" s="447"/>
      <c r="K90" s="448"/>
    </row>
    <row r="91" spans="2:14" ht="9.9499999999999993" customHeight="1"/>
    <row r="92" spans="2:14" ht="16.5" customHeight="1">
      <c r="B92" s="5" t="s">
        <v>740</v>
      </c>
      <c r="C92" s="560"/>
      <c r="D92" s="561"/>
      <c r="E92" s="561"/>
      <c r="F92" s="562"/>
      <c r="G92" s="5"/>
      <c r="H92" s="243"/>
      <c r="I92" s="244"/>
      <c r="J92" s="244"/>
      <c r="K92" s="245"/>
    </row>
    <row r="93" spans="2:14" ht="9.9499999999999993" customHeight="1"/>
    <row r="94" spans="2:14" ht="16.5" customHeight="1">
      <c r="B94" s="5" t="s">
        <v>128</v>
      </c>
      <c r="C94" s="455" t="s">
        <v>122</v>
      </c>
      <c r="D94" s="455"/>
      <c r="E94" s="455" t="s">
        <v>121</v>
      </c>
      <c r="F94" s="455"/>
      <c r="G94" s="5" t="s">
        <v>123</v>
      </c>
      <c r="H94" s="5" t="s">
        <v>124</v>
      </c>
      <c r="I94" s="5" t="s">
        <v>125</v>
      </c>
      <c r="J94" s="5" t="s">
        <v>126</v>
      </c>
      <c r="K94" s="5" t="s">
        <v>127</v>
      </c>
    </row>
    <row r="95" spans="2:14" ht="16.5" customHeight="1">
      <c r="B95" s="59">
        <v>1</v>
      </c>
      <c r="C95" s="471"/>
      <c r="D95" s="471"/>
      <c r="E95" s="508"/>
      <c r="F95" s="509"/>
      <c r="G95" s="117"/>
      <c r="H95" s="117"/>
      <c r="I95" s="61"/>
      <c r="J95" s="62"/>
      <c r="K95" s="63"/>
    </row>
    <row r="96" spans="2:14" ht="9.9499999999999993" customHeight="1"/>
    <row r="97" spans="2:11" ht="16.5" customHeight="1">
      <c r="B97" s="483" t="s">
        <v>742</v>
      </c>
      <c r="C97" s="485"/>
      <c r="D97" s="483" t="s">
        <v>743</v>
      </c>
      <c r="E97" s="485"/>
      <c r="F97" s="170" t="s">
        <v>574</v>
      </c>
      <c r="G97" s="5" t="s">
        <v>744</v>
      </c>
      <c r="H97" s="5" t="s">
        <v>745</v>
      </c>
      <c r="I97" s="5" t="s">
        <v>812</v>
      </c>
      <c r="J97" s="5" t="s">
        <v>814</v>
      </c>
      <c r="K97" s="5" t="s">
        <v>746</v>
      </c>
    </row>
    <row r="98" spans="2:11" ht="16.5" customHeight="1">
      <c r="B98" s="246"/>
      <c r="C98" s="247"/>
      <c r="D98" s="246"/>
      <c r="E98" s="247"/>
      <c r="F98" s="169"/>
      <c r="G98" s="64"/>
      <c r="H98" s="92"/>
      <c r="I98" s="92"/>
      <c r="J98" s="17"/>
      <c r="K98" s="177"/>
    </row>
    <row r="99" spans="2:11" ht="16.5" customHeight="1">
      <c r="B99" s="246"/>
      <c r="C99" s="247"/>
      <c r="D99" s="246"/>
      <c r="E99" s="247"/>
      <c r="F99" s="169"/>
      <c r="G99" s="64"/>
      <c r="H99" s="92"/>
      <c r="I99" s="92"/>
      <c r="J99" s="17"/>
      <c r="K99" s="177"/>
    </row>
    <row r="100" spans="2:11" ht="9.9499999999999993" customHeight="1"/>
    <row r="101" spans="2:11" ht="16.5" customHeight="1">
      <c r="B101" s="353" t="s">
        <v>14</v>
      </c>
      <c r="C101" s="353"/>
      <c r="D101" s="20"/>
      <c r="E101" s="20"/>
      <c r="F101" s="21"/>
    </row>
    <row r="102" spans="2:11" ht="16.5" customHeight="1">
      <c r="B102" s="72"/>
      <c r="C102" s="519"/>
      <c r="D102" s="520"/>
      <c r="E102" s="520"/>
      <c r="F102" s="520"/>
      <c r="G102" s="520"/>
      <c r="H102" s="520"/>
      <c r="I102" s="520"/>
      <c r="J102" s="520"/>
      <c r="K102" s="520"/>
    </row>
    <row r="103" spans="2:11" ht="9.9499999999999993" customHeight="1"/>
    <row r="104" spans="2:11" ht="9.9499999999999993" customHeight="1" thickBot="1"/>
    <row r="105" spans="2:11" ht="44.25" customHeight="1" thickBot="1">
      <c r="B105" s="461" t="s">
        <v>775</v>
      </c>
      <c r="C105" s="447"/>
      <c r="D105" s="447"/>
      <c r="E105" s="447"/>
      <c r="F105" s="447"/>
      <c r="G105" s="447"/>
      <c r="H105" s="447"/>
      <c r="I105" s="447"/>
      <c r="J105" s="447"/>
      <c r="K105" s="448"/>
    </row>
    <row r="106" spans="2:11" ht="9.9499999999999993" customHeight="1"/>
    <row r="107" spans="2:11" ht="16.5" customHeight="1">
      <c r="B107" s="5" t="s">
        <v>740</v>
      </c>
      <c r="C107" s="560"/>
      <c r="D107" s="561"/>
      <c r="E107" s="561"/>
      <c r="F107" s="562"/>
      <c r="G107" s="5"/>
      <c r="H107" s="243"/>
      <c r="I107" s="244"/>
      <c r="J107" s="244"/>
      <c r="K107" s="245"/>
    </row>
    <row r="108" spans="2:11" ht="9.9499999999999993" customHeight="1"/>
    <row r="109" spans="2:11" ht="16.5" customHeight="1">
      <c r="B109" s="5" t="s">
        <v>128</v>
      </c>
      <c r="C109" s="455" t="s">
        <v>122</v>
      </c>
      <c r="D109" s="455"/>
      <c r="E109" s="455" t="s">
        <v>121</v>
      </c>
      <c r="F109" s="455"/>
      <c r="G109" s="5" t="s">
        <v>123</v>
      </c>
      <c r="H109" s="5" t="s">
        <v>124</v>
      </c>
      <c r="I109" s="5" t="s">
        <v>125</v>
      </c>
      <c r="J109" s="5" t="s">
        <v>126</v>
      </c>
      <c r="K109" s="5" t="s">
        <v>127</v>
      </c>
    </row>
    <row r="110" spans="2:11" ht="16.5" customHeight="1">
      <c r="B110" s="59">
        <v>1</v>
      </c>
      <c r="C110" s="471"/>
      <c r="D110" s="471"/>
      <c r="E110" s="508"/>
      <c r="F110" s="509"/>
      <c r="G110" s="117"/>
      <c r="H110" s="117"/>
      <c r="I110" s="61"/>
      <c r="J110" s="62"/>
      <c r="K110" s="63"/>
    </row>
    <row r="111" spans="2:11" ht="9.9499999999999993" customHeight="1"/>
    <row r="112" spans="2:11" ht="16.5" customHeight="1">
      <c r="B112" s="483" t="s">
        <v>742</v>
      </c>
      <c r="C112" s="485"/>
      <c r="D112" s="483" t="s">
        <v>743</v>
      </c>
      <c r="E112" s="485"/>
      <c r="F112" s="170" t="s">
        <v>574</v>
      </c>
      <c r="G112" s="5" t="s">
        <v>744</v>
      </c>
      <c r="H112" s="5" t="s">
        <v>745</v>
      </c>
      <c r="I112" s="5" t="s">
        <v>812</v>
      </c>
      <c r="J112" s="5" t="s">
        <v>814</v>
      </c>
      <c r="K112" s="5" t="s">
        <v>746</v>
      </c>
    </row>
    <row r="113" spans="2:11" ht="16.5" customHeight="1">
      <c r="B113" s="246"/>
      <c r="C113" s="247"/>
      <c r="D113" s="246"/>
      <c r="E113" s="247"/>
      <c r="F113" s="169"/>
      <c r="G113" s="64"/>
      <c r="H113" s="65"/>
      <c r="I113" s="92"/>
      <c r="J113" s="17"/>
      <c r="K113" s="177"/>
    </row>
    <row r="114" spans="2:11" ht="16.5" customHeight="1">
      <c r="B114" s="246"/>
      <c r="C114" s="247"/>
      <c r="D114" s="246"/>
      <c r="E114" s="247"/>
      <c r="F114" s="169"/>
      <c r="G114" s="64"/>
      <c r="H114" s="65"/>
      <c r="I114" s="92"/>
      <c r="J114" s="17"/>
      <c r="K114" s="177"/>
    </row>
    <row r="115" spans="2:11" ht="9.9499999999999993" customHeight="1"/>
    <row r="116" spans="2:11" ht="16.5" customHeight="1">
      <c r="B116" s="353" t="s">
        <v>14</v>
      </c>
      <c r="C116" s="353"/>
      <c r="D116" s="20"/>
      <c r="E116" s="20"/>
      <c r="F116" s="21"/>
    </row>
    <row r="117" spans="2:11" ht="16.5" customHeight="1">
      <c r="B117" s="72"/>
      <c r="C117" s="519"/>
      <c r="D117" s="520"/>
      <c r="E117" s="520"/>
      <c r="F117" s="520"/>
      <c r="G117" s="520"/>
      <c r="H117" s="520"/>
      <c r="I117" s="520"/>
      <c r="J117" s="520"/>
      <c r="K117" s="520"/>
    </row>
    <row r="118" spans="2:11" ht="9.9499999999999993" customHeight="1"/>
    <row r="119" spans="2:11" ht="9.9499999999999993" customHeight="1" thickBot="1"/>
    <row r="120" spans="2:11" ht="44.25" customHeight="1" thickBot="1">
      <c r="B120" s="461" t="s">
        <v>838</v>
      </c>
      <c r="C120" s="447"/>
      <c r="D120" s="447"/>
      <c r="E120" s="447"/>
      <c r="F120" s="447"/>
      <c r="G120" s="447"/>
      <c r="H120" s="447"/>
      <c r="I120" s="447"/>
      <c r="J120" s="447"/>
      <c r="K120" s="448"/>
    </row>
    <row r="121" spans="2:11" ht="9.9499999999999993" customHeight="1"/>
    <row r="122" spans="2:11" ht="16.5" customHeight="1">
      <c r="B122" s="5" t="s">
        <v>740</v>
      </c>
      <c r="C122" s="560"/>
      <c r="D122" s="561"/>
      <c r="E122" s="561"/>
      <c r="F122" s="562"/>
      <c r="G122" s="5"/>
      <c r="H122" s="243"/>
      <c r="I122" s="244"/>
      <c r="J122" s="244"/>
      <c r="K122" s="245"/>
    </row>
    <row r="123" spans="2:11" ht="9.9499999999999993" customHeight="1"/>
    <row r="124" spans="2:11" ht="16.5" customHeight="1">
      <c r="B124" s="5" t="s">
        <v>128</v>
      </c>
      <c r="C124" s="455" t="s">
        <v>122</v>
      </c>
      <c r="D124" s="455"/>
      <c r="E124" s="455" t="s">
        <v>121</v>
      </c>
      <c r="F124" s="455"/>
      <c r="G124" s="5" t="s">
        <v>123</v>
      </c>
      <c r="H124" s="5" t="s">
        <v>124</v>
      </c>
      <c r="I124" s="5" t="s">
        <v>125</v>
      </c>
      <c r="J124" s="5" t="s">
        <v>126</v>
      </c>
      <c r="K124" s="5" t="s">
        <v>127</v>
      </c>
    </row>
    <row r="125" spans="2:11" ht="16.5" customHeight="1">
      <c r="B125" s="59">
        <v>1</v>
      </c>
      <c r="C125" s="471"/>
      <c r="D125" s="471"/>
      <c r="E125" s="508"/>
      <c r="F125" s="509"/>
      <c r="G125" s="117"/>
      <c r="H125" s="117"/>
      <c r="I125" s="61"/>
      <c r="J125" s="62"/>
      <c r="K125" s="63"/>
    </row>
    <row r="126" spans="2:11" ht="9.9499999999999993" customHeight="1"/>
    <row r="127" spans="2:11" ht="16.5" customHeight="1">
      <c r="B127" s="483" t="s">
        <v>742</v>
      </c>
      <c r="C127" s="485"/>
      <c r="D127" s="483" t="s">
        <v>743</v>
      </c>
      <c r="E127" s="485"/>
      <c r="F127" s="170" t="s">
        <v>574</v>
      </c>
      <c r="G127" s="5" t="s">
        <v>744</v>
      </c>
      <c r="H127" s="5" t="s">
        <v>745</v>
      </c>
      <c r="I127" s="5" t="s">
        <v>812</v>
      </c>
      <c r="J127" s="5" t="s">
        <v>814</v>
      </c>
      <c r="K127" s="5" t="s">
        <v>746</v>
      </c>
    </row>
    <row r="128" spans="2:11" ht="16.5" customHeight="1">
      <c r="B128" s="246"/>
      <c r="C128" s="247"/>
      <c r="D128" s="246"/>
      <c r="E128" s="247"/>
      <c r="F128" s="169"/>
      <c r="G128" s="64"/>
      <c r="H128" s="92"/>
      <c r="I128" s="92"/>
      <c r="J128" s="17"/>
      <c r="K128" s="177"/>
    </row>
    <row r="129" spans="2:11" ht="16.5" customHeight="1">
      <c r="B129" s="246"/>
      <c r="C129" s="247"/>
      <c r="D129" s="246"/>
      <c r="E129" s="247"/>
      <c r="F129" s="169"/>
      <c r="G129" s="64"/>
      <c r="H129" s="92"/>
      <c r="I129" s="92"/>
      <c r="J129" s="17"/>
      <c r="K129" s="177"/>
    </row>
    <row r="130" spans="2:11" ht="9.9499999999999993" customHeight="1"/>
    <row r="131" spans="2:11" ht="16.5" customHeight="1">
      <c r="B131" s="353" t="s">
        <v>14</v>
      </c>
      <c r="C131" s="353"/>
      <c r="D131" s="20"/>
      <c r="E131" s="20"/>
      <c r="F131" s="21"/>
    </row>
    <row r="132" spans="2:11" ht="16.5" customHeight="1">
      <c r="B132" s="72"/>
      <c r="C132" s="519"/>
      <c r="D132" s="520"/>
      <c r="E132" s="520"/>
      <c r="F132" s="520"/>
      <c r="G132" s="520"/>
      <c r="H132" s="520"/>
      <c r="I132" s="520"/>
      <c r="J132" s="520"/>
      <c r="K132" s="520"/>
    </row>
    <row r="133" spans="2:11" ht="9.9499999999999993" customHeight="1"/>
    <row r="134" spans="2:11" ht="9.9499999999999993" customHeight="1" thickBot="1"/>
    <row r="135" spans="2:11" ht="44.25" customHeight="1" thickBot="1">
      <c r="B135" s="461" t="s">
        <v>768</v>
      </c>
      <c r="C135" s="447"/>
      <c r="D135" s="447"/>
      <c r="E135" s="447"/>
      <c r="F135" s="447"/>
      <c r="G135" s="447"/>
      <c r="H135" s="447"/>
      <c r="I135" s="447"/>
      <c r="J135" s="447"/>
      <c r="K135" s="448"/>
    </row>
    <row r="136" spans="2:11" ht="9.9499999999999993" customHeight="1"/>
    <row r="137" spans="2:11" ht="16.5" customHeight="1">
      <c r="B137" s="5" t="s">
        <v>740</v>
      </c>
      <c r="C137" s="560"/>
      <c r="D137" s="561"/>
      <c r="E137" s="561"/>
      <c r="F137" s="562"/>
      <c r="G137" s="5"/>
      <c r="H137" s="243"/>
      <c r="I137" s="244"/>
      <c r="J137" s="244"/>
      <c r="K137" s="245"/>
    </row>
    <row r="138" spans="2:11" ht="9.9499999999999993" customHeight="1"/>
    <row r="139" spans="2:11" ht="16.5" customHeight="1">
      <c r="B139" s="5" t="s">
        <v>128</v>
      </c>
      <c r="C139" s="455" t="s">
        <v>122</v>
      </c>
      <c r="D139" s="455"/>
      <c r="E139" s="455" t="s">
        <v>121</v>
      </c>
      <c r="F139" s="455"/>
      <c r="G139" s="5" t="s">
        <v>123</v>
      </c>
      <c r="H139" s="5" t="s">
        <v>124</v>
      </c>
      <c r="I139" s="5" t="s">
        <v>125</v>
      </c>
      <c r="J139" s="5" t="s">
        <v>126</v>
      </c>
      <c r="K139" s="5" t="s">
        <v>127</v>
      </c>
    </row>
    <row r="140" spans="2:11" ht="16.5" customHeight="1">
      <c r="B140" s="59">
        <v>1</v>
      </c>
      <c r="C140" s="471"/>
      <c r="D140" s="471"/>
      <c r="E140" s="508"/>
      <c r="F140" s="509"/>
      <c r="G140" s="117"/>
      <c r="H140" s="117"/>
      <c r="I140" s="61"/>
      <c r="J140" s="62"/>
      <c r="K140" s="63"/>
    </row>
    <row r="141" spans="2:11" ht="9.9499999999999993" customHeight="1"/>
    <row r="142" spans="2:11" ht="16.5" customHeight="1">
      <c r="B142" s="483" t="s">
        <v>742</v>
      </c>
      <c r="C142" s="485"/>
      <c r="D142" s="483" t="s">
        <v>743</v>
      </c>
      <c r="E142" s="485"/>
      <c r="F142" s="170" t="s">
        <v>574</v>
      </c>
      <c r="G142" s="5" t="s">
        <v>744</v>
      </c>
      <c r="H142" s="5" t="s">
        <v>745</v>
      </c>
      <c r="I142" s="5" t="s">
        <v>812</v>
      </c>
      <c r="J142" s="5" t="s">
        <v>814</v>
      </c>
      <c r="K142" s="5" t="s">
        <v>746</v>
      </c>
    </row>
    <row r="143" spans="2:11" ht="16.5" customHeight="1">
      <c r="B143" s="246"/>
      <c r="C143" s="247"/>
      <c r="D143" s="246"/>
      <c r="E143" s="247"/>
      <c r="F143" s="169"/>
      <c r="G143" s="64"/>
      <c r="H143" s="92"/>
      <c r="I143" s="92"/>
      <c r="J143" s="17"/>
      <c r="K143" s="177"/>
    </row>
    <row r="144" spans="2:11" ht="16.5" customHeight="1">
      <c r="B144" s="246"/>
      <c r="C144" s="247"/>
      <c r="D144" s="246"/>
      <c r="E144" s="247"/>
      <c r="F144" s="169"/>
      <c r="G144" s="64"/>
      <c r="H144" s="92"/>
      <c r="I144" s="92"/>
      <c r="J144" s="17"/>
      <c r="K144" s="177"/>
    </row>
    <row r="145" spans="2:11" ht="9.9499999999999993" customHeight="1"/>
    <row r="146" spans="2:11" ht="16.5" customHeight="1">
      <c r="B146" s="353" t="s">
        <v>14</v>
      </c>
      <c r="C146" s="353"/>
      <c r="D146" s="20"/>
      <c r="E146" s="20"/>
      <c r="F146" s="21"/>
    </row>
    <row r="147" spans="2:11" ht="16.5" customHeight="1">
      <c r="B147" s="72"/>
      <c r="C147" s="519"/>
      <c r="D147" s="520"/>
      <c r="E147" s="520"/>
      <c r="F147" s="520"/>
      <c r="G147" s="520"/>
      <c r="H147" s="520"/>
      <c r="I147" s="520"/>
      <c r="J147" s="520"/>
      <c r="K147" s="520"/>
    </row>
    <row r="148" spans="2:11" ht="9.9499999999999993" customHeight="1"/>
    <row r="149" spans="2:11" ht="9.9499999999999993" customHeight="1" thickBot="1"/>
    <row r="150" spans="2:11" ht="44.25" customHeight="1" thickBot="1">
      <c r="B150" s="461" t="s">
        <v>848</v>
      </c>
      <c r="C150" s="447"/>
      <c r="D150" s="447"/>
      <c r="E150" s="447"/>
      <c r="F150" s="447"/>
      <c r="G150" s="447"/>
      <c r="H150" s="447"/>
      <c r="I150" s="447"/>
      <c r="J150" s="447"/>
      <c r="K150" s="448"/>
    </row>
    <row r="151" spans="2:11" ht="9.9499999999999993" customHeight="1"/>
    <row r="152" spans="2:11" ht="16.5" customHeight="1">
      <c r="B152" s="5" t="s">
        <v>740</v>
      </c>
      <c r="C152" s="560"/>
      <c r="D152" s="561"/>
      <c r="E152" s="561"/>
      <c r="F152" s="562"/>
      <c r="G152" s="5"/>
      <c r="H152" s="243"/>
      <c r="I152" s="244"/>
      <c r="J152" s="244"/>
      <c r="K152" s="245"/>
    </row>
    <row r="153" spans="2:11" ht="9.9499999999999993" customHeight="1"/>
    <row r="154" spans="2:11" ht="16.5" customHeight="1">
      <c r="B154" s="5" t="s">
        <v>128</v>
      </c>
      <c r="C154" s="455" t="s">
        <v>122</v>
      </c>
      <c r="D154" s="455"/>
      <c r="E154" s="455" t="s">
        <v>121</v>
      </c>
      <c r="F154" s="455"/>
      <c r="G154" s="5" t="s">
        <v>123</v>
      </c>
      <c r="H154" s="5" t="s">
        <v>124</v>
      </c>
      <c r="I154" s="5" t="s">
        <v>125</v>
      </c>
      <c r="J154" s="5" t="s">
        <v>126</v>
      </c>
      <c r="K154" s="5" t="s">
        <v>127</v>
      </c>
    </row>
    <row r="155" spans="2:11" ht="16.5" customHeight="1">
      <c r="B155" s="59">
        <v>1</v>
      </c>
      <c r="C155" s="471"/>
      <c r="D155" s="471"/>
      <c r="E155" s="508"/>
      <c r="F155" s="509"/>
      <c r="G155" s="117"/>
      <c r="H155" s="117"/>
      <c r="I155" s="61"/>
      <c r="J155" s="62"/>
      <c r="K155" s="63"/>
    </row>
    <row r="156" spans="2:11" ht="9.9499999999999993" customHeight="1"/>
    <row r="157" spans="2:11" ht="16.5" customHeight="1">
      <c r="B157" s="483" t="s">
        <v>742</v>
      </c>
      <c r="C157" s="485"/>
      <c r="D157" s="483" t="s">
        <v>743</v>
      </c>
      <c r="E157" s="485"/>
      <c r="F157" s="170" t="s">
        <v>574</v>
      </c>
      <c r="G157" s="5" t="s">
        <v>744</v>
      </c>
      <c r="H157" s="5" t="s">
        <v>745</v>
      </c>
      <c r="I157" s="5" t="s">
        <v>812</v>
      </c>
      <c r="J157" s="5" t="s">
        <v>814</v>
      </c>
      <c r="K157" s="5" t="s">
        <v>746</v>
      </c>
    </row>
    <row r="158" spans="2:11" ht="16.5" customHeight="1">
      <c r="B158" s="246"/>
      <c r="C158" s="247"/>
      <c r="D158" s="246"/>
      <c r="E158" s="247"/>
      <c r="F158" s="169"/>
      <c r="G158" s="64"/>
      <c r="H158" s="92"/>
      <c r="I158" s="92"/>
      <c r="J158" s="17"/>
      <c r="K158" s="177"/>
    </row>
    <row r="159" spans="2:11" ht="16.5" customHeight="1">
      <c r="B159" s="246"/>
      <c r="C159" s="247"/>
      <c r="D159" s="246"/>
      <c r="E159" s="247"/>
      <c r="F159" s="169"/>
      <c r="G159" s="64"/>
      <c r="H159" s="92"/>
      <c r="I159" s="92"/>
      <c r="J159" s="17"/>
      <c r="K159" s="177"/>
    </row>
    <row r="160" spans="2:11" ht="9.9499999999999993" customHeight="1"/>
    <row r="161" spans="2:11" ht="16.5" customHeight="1">
      <c r="B161" s="353" t="s">
        <v>14</v>
      </c>
      <c r="C161" s="353"/>
      <c r="D161" s="20"/>
      <c r="E161" s="20"/>
      <c r="F161" s="21"/>
    </row>
    <row r="162" spans="2:11" ht="16.5" customHeight="1">
      <c r="B162" s="72"/>
      <c r="C162" s="519"/>
      <c r="D162" s="520"/>
      <c r="E162" s="520"/>
      <c r="F162" s="520"/>
      <c r="G162" s="520"/>
      <c r="H162" s="520"/>
      <c r="I162" s="520"/>
      <c r="J162" s="520"/>
      <c r="K162" s="520"/>
    </row>
    <row r="163" spans="2:11" ht="9.9499999999999993" customHeight="1"/>
    <row r="164" spans="2:11" ht="9.9499999999999993" customHeight="1" thickBot="1"/>
    <row r="165" spans="2:11" ht="44.25" customHeight="1" thickBot="1">
      <c r="B165" s="462" t="s">
        <v>776</v>
      </c>
      <c r="C165" s="463"/>
      <c r="D165" s="463"/>
      <c r="E165" s="463"/>
      <c r="F165" s="463"/>
      <c r="G165" s="463"/>
      <c r="H165" s="463"/>
      <c r="I165" s="463"/>
      <c r="J165" s="463"/>
      <c r="K165" s="464"/>
    </row>
    <row r="166" spans="2:11" ht="9.9499999999999993" customHeight="1"/>
    <row r="167" spans="2:11" ht="16.5" customHeight="1">
      <c r="B167" s="5" t="s">
        <v>740</v>
      </c>
      <c r="C167" s="560"/>
      <c r="D167" s="561"/>
      <c r="E167" s="561"/>
      <c r="F167" s="562"/>
      <c r="G167" s="5"/>
      <c r="H167" s="243"/>
      <c r="I167" s="244"/>
      <c r="J167" s="244"/>
      <c r="K167" s="245"/>
    </row>
    <row r="168" spans="2:11" ht="9.9499999999999993" customHeight="1"/>
    <row r="169" spans="2:11" ht="16.5" customHeight="1">
      <c r="B169" s="5" t="s">
        <v>128</v>
      </c>
      <c r="C169" s="455" t="s">
        <v>122</v>
      </c>
      <c r="D169" s="455"/>
      <c r="E169" s="455" t="s">
        <v>121</v>
      </c>
      <c r="F169" s="455"/>
      <c r="G169" s="5" t="s">
        <v>123</v>
      </c>
      <c r="H169" s="5" t="s">
        <v>124</v>
      </c>
      <c r="I169" s="5" t="s">
        <v>125</v>
      </c>
      <c r="J169" s="5" t="s">
        <v>126</v>
      </c>
      <c r="K169" s="5" t="s">
        <v>127</v>
      </c>
    </row>
    <row r="170" spans="2:11" ht="16.5" customHeight="1">
      <c r="B170" s="59">
        <v>1</v>
      </c>
      <c r="C170" s="471"/>
      <c r="D170" s="471"/>
      <c r="E170" s="508"/>
      <c r="F170" s="509"/>
      <c r="G170" s="117"/>
      <c r="H170" s="117"/>
      <c r="I170" s="61"/>
      <c r="J170" s="62"/>
      <c r="K170" s="63"/>
    </row>
    <row r="171" spans="2:11" ht="9.9499999999999993" customHeight="1"/>
    <row r="172" spans="2:11" ht="16.5" customHeight="1">
      <c r="B172" s="483" t="s">
        <v>742</v>
      </c>
      <c r="C172" s="485"/>
      <c r="D172" s="483" t="s">
        <v>743</v>
      </c>
      <c r="E172" s="485"/>
      <c r="F172" s="170" t="s">
        <v>574</v>
      </c>
      <c r="G172" s="5" t="s">
        <v>744</v>
      </c>
      <c r="H172" s="5" t="s">
        <v>745</v>
      </c>
      <c r="I172" s="5" t="s">
        <v>812</v>
      </c>
      <c r="J172" s="5" t="s">
        <v>814</v>
      </c>
      <c r="K172" s="5" t="s">
        <v>746</v>
      </c>
    </row>
    <row r="173" spans="2:11" ht="16.5" customHeight="1">
      <c r="B173" s="246"/>
      <c r="C173" s="247"/>
      <c r="D173" s="246"/>
      <c r="E173" s="247"/>
      <c r="F173" s="169"/>
      <c r="G173" s="64"/>
      <c r="H173" s="92"/>
      <c r="I173" s="92"/>
      <c r="J173" s="17"/>
      <c r="K173" s="177"/>
    </row>
    <row r="174" spans="2:11" ht="16.5" customHeight="1">
      <c r="B174" s="246"/>
      <c r="C174" s="247"/>
      <c r="D174" s="246"/>
      <c r="E174" s="247"/>
      <c r="F174" s="169"/>
      <c r="G174" s="64"/>
      <c r="H174" s="92"/>
      <c r="I174" s="92"/>
      <c r="J174" s="17"/>
      <c r="K174" s="177"/>
    </row>
    <row r="175" spans="2:11" ht="9.9499999999999993" customHeight="1"/>
    <row r="176" spans="2:11" ht="16.5" customHeight="1">
      <c r="B176" s="465" t="s">
        <v>57</v>
      </c>
      <c r="C176" s="466"/>
      <c r="D176" s="466"/>
      <c r="E176" s="466"/>
      <c r="F176" s="466"/>
      <c r="G176" s="466"/>
      <c r="H176" s="466"/>
      <c r="I176" s="466"/>
      <c r="J176" s="467"/>
      <c r="K176" s="39" t="s">
        <v>153</v>
      </c>
    </row>
    <row r="177" spans="2:11" ht="39.950000000000003" customHeight="1">
      <c r="B177" s="542" t="s">
        <v>777</v>
      </c>
      <c r="C177" s="543"/>
      <c r="D177" s="543"/>
      <c r="E177" s="543"/>
      <c r="F177" s="543"/>
      <c r="G177" s="543"/>
      <c r="H177" s="543"/>
      <c r="I177" s="543"/>
      <c r="J177" s="544"/>
      <c r="K177" s="84" t="s">
        <v>64</v>
      </c>
    </row>
    <row r="178" spans="2:11" ht="9.9499999999999993" customHeight="1"/>
    <row r="179" spans="2:11" ht="16.5" customHeight="1">
      <c r="B179" s="93">
        <v>0</v>
      </c>
      <c r="C179" s="24" t="s">
        <v>784</v>
      </c>
    </row>
    <row r="180" spans="2:11" ht="16.5" customHeight="1">
      <c r="B180" s="5" t="s">
        <v>805</v>
      </c>
      <c r="C180" s="483" t="s">
        <v>778</v>
      </c>
      <c r="D180" s="484"/>
      <c r="E180" s="485"/>
      <c r="F180" s="5" t="s">
        <v>779</v>
      </c>
      <c r="G180" s="125" t="s">
        <v>153</v>
      </c>
      <c r="H180" s="5" t="s">
        <v>782</v>
      </c>
      <c r="I180" s="5" t="s">
        <v>14</v>
      </c>
      <c r="J180" s="483" t="s">
        <v>822</v>
      </c>
      <c r="K180" s="485"/>
    </row>
    <row r="181" spans="2:11" ht="16.5" customHeight="1">
      <c r="B181" s="32" t="s">
        <v>806</v>
      </c>
      <c r="C181" s="475" t="s">
        <v>780</v>
      </c>
      <c r="D181" s="486"/>
      <c r="E181" s="476"/>
      <c r="F181" s="32" t="s">
        <v>807</v>
      </c>
      <c r="G181" s="32" t="s">
        <v>64</v>
      </c>
      <c r="H181" s="32" t="s">
        <v>146</v>
      </c>
      <c r="I181" s="176" t="s">
        <v>146</v>
      </c>
      <c r="J181" s="475"/>
      <c r="K181" s="476"/>
    </row>
    <row r="182" spans="2:11" ht="16.5" customHeight="1">
      <c r="B182" s="32" t="s">
        <v>806</v>
      </c>
      <c r="C182" s="475" t="s">
        <v>781</v>
      </c>
      <c r="D182" s="486"/>
      <c r="E182" s="476"/>
      <c r="F182" s="32" t="s">
        <v>807</v>
      </c>
      <c r="G182" s="32" t="s">
        <v>64</v>
      </c>
      <c r="H182" s="32" t="s">
        <v>146</v>
      </c>
      <c r="I182" s="176" t="s">
        <v>146</v>
      </c>
      <c r="J182" s="475"/>
      <c r="K182" s="476"/>
    </row>
    <row r="183" spans="2:11" ht="16.5" customHeight="1">
      <c r="B183" s="32"/>
      <c r="C183" s="475"/>
      <c r="D183" s="486"/>
      <c r="E183" s="476"/>
      <c r="F183" s="32"/>
      <c r="G183" s="32"/>
      <c r="H183" s="32"/>
      <c r="I183" s="176"/>
      <c r="J183" s="475"/>
      <c r="K183" s="476"/>
    </row>
    <row r="184" spans="2:11" ht="16.5" customHeight="1">
      <c r="B184" s="32"/>
      <c r="C184" s="475"/>
      <c r="D184" s="486"/>
      <c r="E184" s="476"/>
      <c r="F184" s="32"/>
      <c r="G184" s="32"/>
      <c r="H184" s="32"/>
      <c r="I184" s="176"/>
      <c r="J184" s="475"/>
      <c r="K184" s="476"/>
    </row>
    <row r="185" spans="2:11" ht="9.9499999999999993" customHeight="1"/>
    <row r="186" spans="2:11" ht="16.5" customHeight="1">
      <c r="B186" s="4" t="s">
        <v>785</v>
      </c>
      <c r="C186" s="23"/>
    </row>
    <row r="187" spans="2:11" ht="26.1" customHeight="1">
      <c r="B187" s="515" t="s">
        <v>251</v>
      </c>
      <c r="C187" s="513"/>
      <c r="D187" s="513"/>
      <c r="E187" s="513"/>
      <c r="F187" s="513"/>
      <c r="G187" s="513"/>
      <c r="H187" s="513"/>
      <c r="I187" s="513"/>
      <c r="J187" s="513"/>
      <c r="K187" s="514"/>
    </row>
    <row r="188" spans="2:11" ht="9.9499999999999993" customHeight="1"/>
    <row r="189" spans="2:11" ht="9.9499999999999993" customHeight="1" thickBot="1"/>
    <row r="190" spans="2:11" ht="42" customHeight="1" thickBot="1">
      <c r="B190" s="462" t="s">
        <v>849</v>
      </c>
      <c r="C190" s="463"/>
      <c r="D190" s="463"/>
      <c r="E190" s="463"/>
      <c r="F190" s="463"/>
      <c r="G190" s="463"/>
      <c r="H190" s="463"/>
      <c r="I190" s="463"/>
      <c r="J190" s="463"/>
      <c r="K190" s="464"/>
    </row>
    <row r="191" spans="2:11" ht="9.9499999999999993" customHeight="1"/>
    <row r="192" spans="2:11" ht="16.5" customHeight="1">
      <c r="B192" s="5" t="s">
        <v>740</v>
      </c>
      <c r="C192" s="560"/>
      <c r="D192" s="561"/>
      <c r="E192" s="561"/>
      <c r="F192" s="562"/>
      <c r="G192" s="5"/>
      <c r="H192" s="243"/>
      <c r="I192" s="244"/>
      <c r="J192" s="244"/>
      <c r="K192" s="245"/>
    </row>
    <row r="193" spans="2:20" ht="13.5"/>
    <row r="194" spans="2:20" ht="16.5" customHeight="1">
      <c r="B194" s="5" t="s">
        <v>128</v>
      </c>
      <c r="C194" s="455" t="s">
        <v>122</v>
      </c>
      <c r="D194" s="455"/>
      <c r="E194" s="455" t="s">
        <v>121</v>
      </c>
      <c r="F194" s="455"/>
      <c r="G194" s="5" t="s">
        <v>123</v>
      </c>
      <c r="H194" s="5" t="s">
        <v>124</v>
      </c>
      <c r="I194" s="5" t="s">
        <v>125</v>
      </c>
      <c r="J194" s="5" t="s">
        <v>126</v>
      </c>
      <c r="K194" s="5" t="s">
        <v>127</v>
      </c>
    </row>
    <row r="195" spans="2:20" ht="16.5" customHeight="1">
      <c r="B195" s="59">
        <v>1</v>
      </c>
      <c r="C195" s="471"/>
      <c r="D195" s="471"/>
      <c r="E195" s="508"/>
      <c r="F195" s="509"/>
      <c r="G195" s="117"/>
      <c r="H195" s="117"/>
      <c r="I195" s="61"/>
      <c r="J195" s="62"/>
      <c r="K195" s="63"/>
    </row>
    <row r="196" spans="2:20" ht="9.9499999999999993" customHeight="1"/>
    <row r="197" spans="2:20" ht="16.5" customHeight="1">
      <c r="B197" s="483" t="s">
        <v>742</v>
      </c>
      <c r="C197" s="485"/>
      <c r="D197" s="483" t="s">
        <v>743</v>
      </c>
      <c r="E197" s="485"/>
      <c r="F197" s="170" t="s">
        <v>574</v>
      </c>
      <c r="G197" s="5" t="s">
        <v>744</v>
      </c>
      <c r="H197" s="5" t="s">
        <v>745</v>
      </c>
      <c r="I197" s="5" t="s">
        <v>812</v>
      </c>
      <c r="J197" s="5" t="s">
        <v>814</v>
      </c>
      <c r="K197" s="5" t="s">
        <v>746</v>
      </c>
    </row>
    <row r="198" spans="2:20" ht="16.5" customHeight="1">
      <c r="B198" s="246"/>
      <c r="C198" s="247"/>
      <c r="D198" s="246"/>
      <c r="E198" s="247"/>
      <c r="F198" s="169"/>
      <c r="G198" s="64"/>
      <c r="H198" s="92"/>
      <c r="I198" s="92"/>
      <c r="J198" s="17"/>
      <c r="K198" s="177"/>
    </row>
    <row r="199" spans="2:20" ht="16.5" customHeight="1">
      <c r="B199" s="246"/>
      <c r="C199" s="247"/>
      <c r="D199" s="246"/>
      <c r="E199" s="247"/>
      <c r="F199" s="169"/>
      <c r="G199" s="64"/>
      <c r="H199" s="92"/>
      <c r="I199" s="92"/>
      <c r="J199" s="17"/>
      <c r="K199" s="177"/>
    </row>
    <row r="200" spans="2:20" ht="9.9499999999999993" customHeight="1"/>
    <row r="201" spans="2:20" ht="16.5" customHeight="1">
      <c r="B201" s="480" t="s">
        <v>155</v>
      </c>
      <c r="C201" s="480"/>
      <c r="D201" s="480"/>
      <c r="E201" s="480"/>
      <c r="F201" s="480"/>
      <c r="G201" s="480"/>
      <c r="H201" s="480"/>
      <c r="I201" s="480"/>
      <c r="J201" s="480"/>
      <c r="K201" s="41" t="s">
        <v>156</v>
      </c>
    </row>
    <row r="202" spans="2:20" ht="12.95" customHeight="1">
      <c r="B202" s="568" t="s">
        <v>794</v>
      </c>
      <c r="C202" s="569"/>
      <c r="D202" s="569"/>
      <c r="E202" s="569"/>
      <c r="F202" s="569"/>
      <c r="G202" s="569"/>
      <c r="H202" s="569"/>
      <c r="I202" s="569"/>
      <c r="J202" s="569"/>
      <c r="K202" s="118" t="s">
        <v>160</v>
      </c>
    </row>
    <row r="203" spans="2:20" ht="12.95" customHeight="1">
      <c r="B203" s="570" t="s">
        <v>792</v>
      </c>
      <c r="C203" s="571"/>
      <c r="D203" s="571"/>
      <c r="E203" s="571"/>
      <c r="F203" s="571"/>
      <c r="G203" s="571"/>
      <c r="H203" s="571"/>
      <c r="I203" s="571"/>
      <c r="J203" s="571"/>
      <c r="K203" s="119" t="s">
        <v>160</v>
      </c>
    </row>
    <row r="204" spans="2:20" ht="12.95" customHeight="1">
      <c r="B204" s="572" t="s">
        <v>793</v>
      </c>
      <c r="C204" s="573"/>
      <c r="D204" s="573"/>
      <c r="E204" s="573"/>
      <c r="F204" s="573"/>
      <c r="G204" s="573"/>
      <c r="H204" s="573"/>
      <c r="I204" s="573"/>
      <c r="J204" s="573"/>
      <c r="K204" s="120" t="s">
        <v>160</v>
      </c>
    </row>
    <row r="205" spans="2:20" ht="9.9499999999999993" customHeight="1"/>
    <row r="206" spans="2:20" ht="16.5" customHeight="1">
      <c r="B206" s="168">
        <v>0</v>
      </c>
      <c r="C206" s="24" t="s">
        <v>796</v>
      </c>
      <c r="D206" s="96">
        <v>0</v>
      </c>
      <c r="E206" s="24" t="s">
        <v>786</v>
      </c>
      <c r="F206" s="96">
        <v>0</v>
      </c>
      <c r="G206" s="24" t="s">
        <v>787</v>
      </c>
      <c r="H206" s="96">
        <v>0</v>
      </c>
      <c r="I206" s="24" t="s">
        <v>788</v>
      </c>
      <c r="J206" s="96">
        <v>0</v>
      </c>
      <c r="K206" s="24" t="s">
        <v>789</v>
      </c>
    </row>
    <row r="207" spans="2:20" ht="16.5" customHeight="1">
      <c r="B207" s="171" t="s">
        <v>808</v>
      </c>
      <c r="C207" s="268" t="s">
        <v>778</v>
      </c>
      <c r="D207" s="563"/>
      <c r="E207" s="269"/>
      <c r="F207" s="171" t="s">
        <v>153</v>
      </c>
      <c r="G207" s="171" t="s">
        <v>809</v>
      </c>
      <c r="H207" s="171" t="s">
        <v>810</v>
      </c>
      <c r="I207" s="171" t="s">
        <v>14</v>
      </c>
      <c r="J207" s="483" t="s">
        <v>822</v>
      </c>
      <c r="K207" s="485"/>
    </row>
    <row r="208" spans="2:20" ht="16.5" customHeight="1">
      <c r="B208" s="175" t="s">
        <v>796</v>
      </c>
      <c r="C208" s="564" t="s">
        <v>863</v>
      </c>
      <c r="D208" s="565"/>
      <c r="E208" s="566"/>
      <c r="F208" s="175" t="s">
        <v>65</v>
      </c>
      <c r="G208" s="175" t="s">
        <v>146</v>
      </c>
      <c r="H208" s="175" t="s">
        <v>146</v>
      </c>
      <c r="I208" s="176" t="s">
        <v>146</v>
      </c>
      <c r="J208" s="277"/>
      <c r="K208" s="278"/>
      <c r="P208" s="238"/>
      <c r="Q208" s="238"/>
      <c r="R208" s="31"/>
      <c r="S208" s="31"/>
      <c r="T208" s="31"/>
    </row>
    <row r="209" spans="2:20" ht="16.5" customHeight="1">
      <c r="B209" s="175" t="s">
        <v>796</v>
      </c>
      <c r="C209" s="564" t="s">
        <v>864</v>
      </c>
      <c r="D209" s="565"/>
      <c r="E209" s="566"/>
      <c r="F209" s="175" t="s">
        <v>65</v>
      </c>
      <c r="G209" s="175" t="s">
        <v>146</v>
      </c>
      <c r="H209" s="175" t="s">
        <v>146</v>
      </c>
      <c r="I209" s="176" t="s">
        <v>146</v>
      </c>
      <c r="J209" s="277"/>
      <c r="K209" s="278"/>
      <c r="P209" s="567"/>
      <c r="Q209" s="567"/>
      <c r="R209" s="185"/>
      <c r="S209" s="186"/>
      <c r="T209" s="186"/>
    </row>
    <row r="210" spans="2:20" ht="16.5" customHeight="1">
      <c r="B210" s="175" t="s">
        <v>796</v>
      </c>
      <c r="C210" s="564" t="s">
        <v>865</v>
      </c>
      <c r="D210" s="565"/>
      <c r="E210" s="566"/>
      <c r="F210" s="175" t="s">
        <v>65</v>
      </c>
      <c r="G210" s="175" t="s">
        <v>146</v>
      </c>
      <c r="H210" s="175" t="s">
        <v>146</v>
      </c>
      <c r="I210" s="176" t="s">
        <v>146</v>
      </c>
      <c r="J210" s="277"/>
      <c r="K210" s="278"/>
      <c r="P210" s="567"/>
      <c r="Q210" s="567"/>
      <c r="R210" s="185"/>
      <c r="S210" s="186"/>
      <c r="T210" s="186"/>
    </row>
    <row r="211" spans="2:20" ht="16.5" customHeight="1">
      <c r="B211" s="175" t="s">
        <v>796</v>
      </c>
      <c r="C211" s="564" t="s">
        <v>866</v>
      </c>
      <c r="D211" s="565"/>
      <c r="E211" s="566"/>
      <c r="F211" s="175" t="s">
        <v>65</v>
      </c>
      <c r="G211" s="175" t="s">
        <v>146</v>
      </c>
      <c r="H211" s="175" t="s">
        <v>146</v>
      </c>
      <c r="I211" s="176" t="s">
        <v>146</v>
      </c>
      <c r="J211" s="277"/>
      <c r="K211" s="278"/>
    </row>
    <row r="212" spans="2:20" ht="9.9499999999999993" customHeight="1"/>
    <row r="213" spans="2:20" ht="16.5" customHeight="1">
      <c r="B213" s="168">
        <v>0</v>
      </c>
      <c r="C213" s="24" t="s">
        <v>799</v>
      </c>
    </row>
    <row r="214" spans="2:20" ht="16.5" customHeight="1">
      <c r="B214" s="172" t="s">
        <v>839</v>
      </c>
      <c r="C214" s="173" t="s">
        <v>78</v>
      </c>
      <c r="D214" s="173" t="s">
        <v>79</v>
      </c>
      <c r="E214" s="174" t="s">
        <v>841</v>
      </c>
      <c r="F214" s="184" t="s">
        <v>800</v>
      </c>
      <c r="G214" s="268" t="s">
        <v>782</v>
      </c>
      <c r="H214" s="269"/>
      <c r="I214" s="171" t="s">
        <v>14</v>
      </c>
      <c r="J214" s="483" t="s">
        <v>822</v>
      </c>
      <c r="K214" s="485"/>
    </row>
    <row r="215" spans="2:20" ht="16.5" customHeight="1">
      <c r="B215" s="179" t="s">
        <v>840</v>
      </c>
      <c r="C215" s="180" t="s">
        <v>146</v>
      </c>
      <c r="D215" s="182" t="s">
        <v>146</v>
      </c>
      <c r="E215" s="183" t="str">
        <f>IFERROR(C215-D215, "-")</f>
        <v>-</v>
      </c>
      <c r="F215" s="181" t="s">
        <v>801</v>
      </c>
      <c r="G215" s="564" t="s">
        <v>146</v>
      </c>
      <c r="H215" s="566"/>
      <c r="I215" s="176" t="s">
        <v>146</v>
      </c>
      <c r="J215" s="574"/>
      <c r="K215" s="574"/>
    </row>
    <row r="216" spans="2:20" ht="9.9499999999999993" customHeight="1"/>
    <row r="217" spans="2:20" ht="16.5" customHeight="1">
      <c r="B217" s="4" t="s">
        <v>790</v>
      </c>
      <c r="C217" s="23"/>
    </row>
    <row r="218" spans="2:20" ht="16.5" customHeight="1">
      <c r="B218" s="515" t="s">
        <v>251</v>
      </c>
      <c r="C218" s="513"/>
      <c r="D218" s="513"/>
      <c r="E218" s="513"/>
      <c r="F218" s="513"/>
      <c r="G218" s="513"/>
      <c r="H218" s="513"/>
      <c r="I218" s="513"/>
      <c r="J218" s="513"/>
      <c r="K218" s="514"/>
    </row>
    <row r="219" spans="2:20" ht="9.9499999999999993" customHeight="1"/>
    <row r="220" spans="2:20" ht="9.9499999999999993" customHeight="1" thickBot="1"/>
    <row r="221" spans="2:20" ht="42" customHeight="1" thickBot="1">
      <c r="B221" s="462" t="s">
        <v>850</v>
      </c>
      <c r="C221" s="463"/>
      <c r="D221" s="463"/>
      <c r="E221" s="463"/>
      <c r="F221" s="463"/>
      <c r="G221" s="463"/>
      <c r="H221" s="463"/>
      <c r="I221" s="463"/>
      <c r="J221" s="463"/>
      <c r="K221" s="464"/>
    </row>
    <row r="222" spans="2:20" ht="9.9499999999999993" customHeight="1"/>
    <row r="223" spans="2:20" ht="16.5" customHeight="1">
      <c r="B223" s="5" t="s">
        <v>740</v>
      </c>
      <c r="C223" s="560"/>
      <c r="D223" s="561"/>
      <c r="E223" s="561"/>
      <c r="F223" s="562"/>
      <c r="G223" s="5"/>
      <c r="H223" s="243"/>
      <c r="I223" s="244"/>
      <c r="J223" s="244"/>
      <c r="K223" s="245"/>
    </row>
    <row r="224" spans="2:20" ht="9.9499999999999993" customHeight="1"/>
    <row r="225" spans="2:11" ht="16.5" customHeight="1">
      <c r="B225" s="5" t="s">
        <v>128</v>
      </c>
      <c r="C225" s="455" t="s">
        <v>122</v>
      </c>
      <c r="D225" s="455"/>
      <c r="E225" s="455" t="s">
        <v>121</v>
      </c>
      <c r="F225" s="455"/>
      <c r="G225" s="5" t="s">
        <v>123</v>
      </c>
      <c r="H225" s="5" t="s">
        <v>124</v>
      </c>
      <c r="I225" s="5" t="s">
        <v>125</v>
      </c>
      <c r="J225" s="5" t="s">
        <v>126</v>
      </c>
      <c r="K225" s="5" t="s">
        <v>127</v>
      </c>
    </row>
    <row r="226" spans="2:11" ht="16.5" customHeight="1">
      <c r="B226" s="59">
        <v>1</v>
      </c>
      <c r="C226" s="471"/>
      <c r="D226" s="471"/>
      <c r="E226" s="508"/>
      <c r="F226" s="509"/>
      <c r="G226" s="117"/>
      <c r="H226" s="117"/>
      <c r="I226" s="61"/>
      <c r="J226" s="62"/>
      <c r="K226" s="63"/>
    </row>
    <row r="227" spans="2:11" ht="9.9499999999999993" customHeight="1"/>
    <row r="228" spans="2:11" ht="16.5" customHeight="1">
      <c r="B228" s="483" t="s">
        <v>742</v>
      </c>
      <c r="C228" s="485"/>
      <c r="D228" s="483" t="s">
        <v>743</v>
      </c>
      <c r="E228" s="485"/>
      <c r="F228" s="170" t="s">
        <v>574</v>
      </c>
      <c r="G228" s="5" t="s">
        <v>744</v>
      </c>
      <c r="H228" s="5" t="s">
        <v>745</v>
      </c>
      <c r="I228" s="5" t="s">
        <v>812</v>
      </c>
      <c r="J228" s="5" t="s">
        <v>814</v>
      </c>
      <c r="K228" s="5" t="s">
        <v>746</v>
      </c>
    </row>
    <row r="229" spans="2:11" ht="16.5" customHeight="1">
      <c r="B229" s="246"/>
      <c r="C229" s="247"/>
      <c r="D229" s="246"/>
      <c r="E229" s="247"/>
      <c r="F229" s="169"/>
      <c r="G229" s="64"/>
      <c r="H229" s="92"/>
      <c r="I229" s="92"/>
      <c r="J229" s="17"/>
      <c r="K229" s="177">
        <v>0</v>
      </c>
    </row>
    <row r="230" spans="2:11" ht="16.5" customHeight="1">
      <c r="B230" s="246"/>
      <c r="C230" s="247"/>
      <c r="D230" s="246"/>
      <c r="E230" s="247"/>
      <c r="F230" s="169"/>
      <c r="G230" s="64"/>
      <c r="H230" s="92"/>
      <c r="I230" s="92"/>
      <c r="J230" s="17"/>
      <c r="K230" s="177">
        <v>0</v>
      </c>
    </row>
    <row r="231" spans="2:11" ht="9.9499999999999993" customHeight="1"/>
    <row r="232" spans="2:11" ht="16.5" customHeight="1">
      <c r="B232" s="480" t="s">
        <v>155</v>
      </c>
      <c r="C232" s="480"/>
      <c r="D232" s="480"/>
      <c r="E232" s="480"/>
      <c r="F232" s="480"/>
      <c r="G232" s="480"/>
      <c r="H232" s="480"/>
      <c r="I232" s="480"/>
      <c r="J232" s="480"/>
      <c r="K232" s="41" t="s">
        <v>156</v>
      </c>
    </row>
    <row r="233" spans="2:11" ht="16.5" customHeight="1">
      <c r="B233" s="568" t="s">
        <v>876</v>
      </c>
      <c r="C233" s="569"/>
      <c r="D233" s="569"/>
      <c r="E233" s="569"/>
      <c r="F233" s="569"/>
      <c r="G233" s="569"/>
      <c r="H233" s="569"/>
      <c r="I233" s="569"/>
      <c r="J233" s="569"/>
      <c r="K233" s="118" t="s">
        <v>375</v>
      </c>
    </row>
    <row r="234" spans="2:11" ht="16.5" customHeight="1">
      <c r="B234" s="570" t="s">
        <v>877</v>
      </c>
      <c r="C234" s="571"/>
      <c r="D234" s="571"/>
      <c r="E234" s="571"/>
      <c r="F234" s="571"/>
      <c r="G234" s="571"/>
      <c r="H234" s="571"/>
      <c r="I234" s="571"/>
      <c r="J234" s="571"/>
      <c r="K234" s="119" t="s">
        <v>375</v>
      </c>
    </row>
    <row r="235" spans="2:11" ht="16.5" customHeight="1">
      <c r="B235" s="572" t="s">
        <v>878</v>
      </c>
      <c r="C235" s="573"/>
      <c r="D235" s="573"/>
      <c r="E235" s="573"/>
      <c r="F235" s="573"/>
      <c r="G235" s="573"/>
      <c r="H235" s="573"/>
      <c r="I235" s="573"/>
      <c r="J235" s="573"/>
      <c r="K235" s="120" t="s">
        <v>375</v>
      </c>
    </row>
    <row r="236" spans="2:11" ht="9.9499999999999993" customHeight="1"/>
    <row r="237" spans="2:11" ht="16.5" customHeight="1">
      <c r="B237" s="93">
        <v>0</v>
      </c>
      <c r="C237" s="23" t="s">
        <v>869</v>
      </c>
    </row>
    <row r="238" spans="2:11" ht="16.5" customHeight="1">
      <c r="B238" s="171" t="s">
        <v>808</v>
      </c>
      <c r="C238" s="268" t="s">
        <v>798</v>
      </c>
      <c r="D238" s="563"/>
      <c r="E238" s="269"/>
      <c r="F238" s="171" t="s">
        <v>153</v>
      </c>
      <c r="G238" s="171" t="s">
        <v>843</v>
      </c>
      <c r="H238" s="171" t="s">
        <v>844</v>
      </c>
      <c r="I238" s="171" t="s">
        <v>14</v>
      </c>
      <c r="J238" s="483" t="s">
        <v>783</v>
      </c>
      <c r="K238" s="485"/>
    </row>
    <row r="239" spans="2:11" ht="16.5" customHeight="1">
      <c r="B239" s="176" t="s">
        <v>95</v>
      </c>
      <c r="C239" s="277" t="s">
        <v>146</v>
      </c>
      <c r="D239" s="575"/>
      <c r="E239" s="278"/>
      <c r="F239" s="176" t="s">
        <v>64</v>
      </c>
      <c r="G239" s="176" t="s">
        <v>146</v>
      </c>
      <c r="H239" s="176" t="s">
        <v>146</v>
      </c>
      <c r="I239" s="176" t="s">
        <v>146</v>
      </c>
      <c r="J239" s="576"/>
      <c r="K239" s="576"/>
    </row>
    <row r="240" spans="2:11" ht="9.9499999999999993" customHeight="1"/>
    <row r="241" spans="2:11" ht="16.5" customHeight="1">
      <c r="B241" s="93">
        <v>0</v>
      </c>
      <c r="C241" s="23" t="s">
        <v>868</v>
      </c>
    </row>
    <row r="242" spans="2:11" ht="16.5" customHeight="1">
      <c r="B242" s="171" t="s">
        <v>808</v>
      </c>
      <c r="C242" s="268" t="s">
        <v>798</v>
      </c>
      <c r="D242" s="563"/>
      <c r="E242" s="269"/>
      <c r="F242" s="171" t="s">
        <v>153</v>
      </c>
      <c r="G242" s="171" t="s">
        <v>843</v>
      </c>
      <c r="H242" s="171" t="s">
        <v>844</v>
      </c>
      <c r="I242" s="171" t="s">
        <v>14</v>
      </c>
      <c r="J242" s="483" t="s">
        <v>783</v>
      </c>
      <c r="K242" s="485"/>
    </row>
    <row r="243" spans="2:11" ht="16.5" customHeight="1">
      <c r="B243" s="176" t="s">
        <v>98</v>
      </c>
      <c r="C243" s="277" t="s">
        <v>146</v>
      </c>
      <c r="D243" s="575"/>
      <c r="E243" s="278"/>
      <c r="F243" s="176" t="s">
        <v>64</v>
      </c>
      <c r="G243" s="176" t="s">
        <v>146</v>
      </c>
      <c r="H243" s="176" t="s">
        <v>146</v>
      </c>
      <c r="I243" s="176" t="s">
        <v>146</v>
      </c>
      <c r="J243" s="576"/>
      <c r="K243" s="576"/>
    </row>
    <row r="244" spans="2:11" ht="9.9499999999999993" customHeight="1"/>
    <row r="245" spans="2:11" ht="16.5" customHeight="1">
      <c r="B245" s="93">
        <v>0</v>
      </c>
      <c r="C245" s="23" t="s">
        <v>829</v>
      </c>
    </row>
    <row r="246" spans="2:11" ht="16.5" customHeight="1">
      <c r="B246" s="171" t="s">
        <v>808</v>
      </c>
      <c r="C246" s="268" t="s">
        <v>798</v>
      </c>
      <c r="D246" s="563"/>
      <c r="E246" s="269"/>
      <c r="F246" s="171" t="s">
        <v>153</v>
      </c>
      <c r="G246" s="171" t="s">
        <v>843</v>
      </c>
      <c r="H246" s="171" t="s">
        <v>844</v>
      </c>
      <c r="I246" s="171" t="s">
        <v>14</v>
      </c>
      <c r="J246" s="483" t="s">
        <v>783</v>
      </c>
      <c r="K246" s="485"/>
    </row>
    <row r="247" spans="2:11" ht="16.5" customHeight="1">
      <c r="B247" s="176" t="s">
        <v>269</v>
      </c>
      <c r="C247" s="277" t="s">
        <v>146</v>
      </c>
      <c r="D247" s="575"/>
      <c r="E247" s="278"/>
      <c r="F247" s="176" t="s">
        <v>64</v>
      </c>
      <c r="G247" s="176" t="s">
        <v>146</v>
      </c>
      <c r="H247" s="176" t="s">
        <v>146</v>
      </c>
      <c r="I247" s="176" t="s">
        <v>146</v>
      </c>
      <c r="J247" s="576"/>
      <c r="K247" s="576"/>
    </row>
    <row r="248" spans="2:11" ht="9.9499999999999993" customHeight="1"/>
    <row r="249" spans="2:11" ht="16.5" customHeight="1">
      <c r="B249" s="4" t="s">
        <v>790</v>
      </c>
      <c r="C249" s="23"/>
    </row>
    <row r="250" spans="2:11" ht="16.5" customHeight="1">
      <c r="B250" s="515" t="s">
        <v>251</v>
      </c>
      <c r="C250" s="513"/>
      <c r="D250" s="513"/>
      <c r="E250" s="513"/>
      <c r="F250" s="513"/>
      <c r="G250" s="513"/>
      <c r="H250" s="513"/>
      <c r="I250" s="513"/>
      <c r="J250" s="513"/>
      <c r="K250" s="514"/>
    </row>
    <row r="251" spans="2:11" ht="9.9499999999999993" customHeight="1"/>
    <row r="252" spans="2:11" ht="9.9499999999999993" customHeight="1" thickBot="1"/>
    <row r="253" spans="2:11" ht="42" customHeight="1" thickBot="1">
      <c r="B253" s="462" t="s">
        <v>797</v>
      </c>
      <c r="C253" s="463"/>
      <c r="D253" s="463"/>
      <c r="E253" s="463"/>
      <c r="F253" s="463"/>
      <c r="G253" s="463"/>
      <c r="H253" s="463"/>
      <c r="I253" s="463"/>
      <c r="J253" s="463"/>
      <c r="K253" s="464"/>
    </row>
    <row r="254" spans="2:11" ht="9.9499999999999993" customHeight="1"/>
    <row r="255" spans="2:11" ht="16.5" customHeight="1">
      <c r="B255" s="5" t="s">
        <v>740</v>
      </c>
      <c r="C255" s="560"/>
      <c r="D255" s="561"/>
      <c r="E255" s="561"/>
      <c r="F255" s="562"/>
      <c r="G255" s="5"/>
      <c r="H255" s="243"/>
      <c r="I255" s="244"/>
      <c r="J255" s="244"/>
      <c r="K255" s="245"/>
    </row>
    <row r="256" spans="2:11" ht="9.9499999999999993" customHeight="1"/>
    <row r="257" spans="2:11" ht="16.5" customHeight="1">
      <c r="B257" s="5" t="s">
        <v>128</v>
      </c>
      <c r="C257" s="455" t="s">
        <v>122</v>
      </c>
      <c r="D257" s="455"/>
      <c r="E257" s="455" t="s">
        <v>121</v>
      </c>
      <c r="F257" s="455"/>
      <c r="G257" s="5" t="s">
        <v>123</v>
      </c>
      <c r="H257" s="5" t="s">
        <v>124</v>
      </c>
      <c r="I257" s="5" t="s">
        <v>125</v>
      </c>
      <c r="J257" s="5" t="s">
        <v>126</v>
      </c>
      <c r="K257" s="5" t="s">
        <v>127</v>
      </c>
    </row>
    <row r="258" spans="2:11" ht="16.5" customHeight="1">
      <c r="B258" s="59">
        <v>1</v>
      </c>
      <c r="C258" s="471"/>
      <c r="D258" s="471"/>
      <c r="E258" s="508"/>
      <c r="F258" s="509"/>
      <c r="G258" s="117"/>
      <c r="H258" s="117"/>
      <c r="I258" s="61"/>
      <c r="J258" s="62"/>
      <c r="K258" s="63"/>
    </row>
    <row r="259" spans="2:11" ht="9.9499999999999993" customHeight="1"/>
    <row r="260" spans="2:11" ht="16.5" customHeight="1">
      <c r="B260" s="483" t="s">
        <v>742</v>
      </c>
      <c r="C260" s="485"/>
      <c r="D260" s="483" t="s">
        <v>743</v>
      </c>
      <c r="E260" s="485"/>
      <c r="F260" s="170" t="s">
        <v>574</v>
      </c>
      <c r="G260" s="5" t="s">
        <v>744</v>
      </c>
      <c r="H260" s="5" t="s">
        <v>745</v>
      </c>
      <c r="I260" s="5" t="s">
        <v>812</v>
      </c>
      <c r="J260" s="5" t="s">
        <v>814</v>
      </c>
      <c r="K260" s="5" t="s">
        <v>746</v>
      </c>
    </row>
    <row r="261" spans="2:11" ht="16.5" customHeight="1">
      <c r="B261" s="246"/>
      <c r="C261" s="247"/>
      <c r="D261" s="246"/>
      <c r="E261" s="247"/>
      <c r="F261" s="169"/>
      <c r="G261" s="64"/>
      <c r="H261" s="92"/>
      <c r="I261" s="92"/>
      <c r="J261" s="17"/>
      <c r="K261" s="177">
        <v>0</v>
      </c>
    </row>
    <row r="262" spans="2:11" ht="16.5" customHeight="1">
      <c r="B262" s="246"/>
      <c r="C262" s="247"/>
      <c r="D262" s="246"/>
      <c r="E262" s="247"/>
      <c r="F262" s="169"/>
      <c r="G262" s="64"/>
      <c r="H262" s="92"/>
      <c r="I262" s="92"/>
      <c r="J262" s="17"/>
      <c r="K262" s="177">
        <v>0</v>
      </c>
    </row>
    <row r="263" spans="2:11" ht="9.9499999999999993" customHeight="1"/>
    <row r="264" spans="2:11" ht="16.5" customHeight="1">
      <c r="B264" s="480" t="s">
        <v>155</v>
      </c>
      <c r="C264" s="480"/>
      <c r="D264" s="480"/>
      <c r="E264" s="480"/>
      <c r="F264" s="480"/>
      <c r="G264" s="480"/>
      <c r="H264" s="480"/>
      <c r="I264" s="480"/>
      <c r="J264" s="480"/>
      <c r="K264" s="41" t="s">
        <v>156</v>
      </c>
    </row>
    <row r="265" spans="2:11" ht="16.5" customHeight="1">
      <c r="B265" s="568" t="s">
        <v>851</v>
      </c>
      <c r="C265" s="569"/>
      <c r="D265" s="569"/>
      <c r="E265" s="569"/>
      <c r="F265" s="569"/>
      <c r="G265" s="569"/>
      <c r="H265" s="569"/>
      <c r="I265" s="569"/>
      <c r="J265" s="569"/>
      <c r="K265" s="118" t="s">
        <v>375</v>
      </c>
    </row>
    <row r="266" spans="2:11" ht="16.5" customHeight="1">
      <c r="B266" s="570" t="s">
        <v>852</v>
      </c>
      <c r="C266" s="571"/>
      <c r="D266" s="571"/>
      <c r="E266" s="571"/>
      <c r="F266" s="571"/>
      <c r="G266" s="571"/>
      <c r="H266" s="571"/>
      <c r="I266" s="571"/>
      <c r="J266" s="571"/>
      <c r="K266" s="119" t="s">
        <v>375</v>
      </c>
    </row>
    <row r="267" spans="2:11" ht="16.5" customHeight="1">
      <c r="B267" s="570" t="s">
        <v>853</v>
      </c>
      <c r="C267" s="571"/>
      <c r="D267" s="571"/>
      <c r="E267" s="571"/>
      <c r="F267" s="571"/>
      <c r="G267" s="571"/>
      <c r="H267" s="571"/>
      <c r="I267" s="571"/>
      <c r="J267" s="571"/>
      <c r="K267" s="119" t="s">
        <v>329</v>
      </c>
    </row>
    <row r="268" spans="2:11" ht="16.5" customHeight="1">
      <c r="B268" s="572" t="s">
        <v>854</v>
      </c>
      <c r="C268" s="573"/>
      <c r="D268" s="573"/>
      <c r="E268" s="573"/>
      <c r="F268" s="573"/>
      <c r="G268" s="573"/>
      <c r="H268" s="573"/>
      <c r="I268" s="573"/>
      <c r="J268" s="573"/>
      <c r="K268" s="120" t="s">
        <v>375</v>
      </c>
    </row>
    <row r="269" spans="2:11" ht="9.9499999999999993" customHeight="1"/>
    <row r="270" spans="2:11" ht="16.5" customHeight="1">
      <c r="B270" s="93">
        <v>0</v>
      </c>
      <c r="C270" s="23" t="s">
        <v>869</v>
      </c>
    </row>
    <row r="271" spans="2:11" ht="16.5" customHeight="1">
      <c r="B271" s="171" t="s">
        <v>808</v>
      </c>
      <c r="C271" s="268" t="s">
        <v>798</v>
      </c>
      <c r="D271" s="563"/>
      <c r="E271" s="269"/>
      <c r="F271" s="171" t="s">
        <v>153</v>
      </c>
      <c r="G271" s="171" t="s">
        <v>845</v>
      </c>
      <c r="H271" s="171" t="s">
        <v>846</v>
      </c>
      <c r="I271" s="171" t="s">
        <v>14</v>
      </c>
      <c r="J271" s="483" t="s">
        <v>783</v>
      </c>
      <c r="K271" s="485"/>
    </row>
    <row r="272" spans="2:11" ht="16.5" customHeight="1">
      <c r="B272" s="176" t="s">
        <v>95</v>
      </c>
      <c r="C272" s="277" t="s">
        <v>871</v>
      </c>
      <c r="D272" s="575"/>
      <c r="E272" s="278"/>
      <c r="F272" s="176" t="s">
        <v>64</v>
      </c>
      <c r="G272" s="176" t="s">
        <v>146</v>
      </c>
      <c r="H272" s="176" t="s">
        <v>146</v>
      </c>
      <c r="I272" s="176" t="s">
        <v>146</v>
      </c>
      <c r="J272" s="576"/>
      <c r="K272" s="576"/>
    </row>
    <row r="273" spans="2:11" ht="16.5" customHeight="1">
      <c r="B273" s="176" t="s">
        <v>95</v>
      </c>
      <c r="C273" s="277" t="s">
        <v>867</v>
      </c>
      <c r="D273" s="575"/>
      <c r="E273" s="278"/>
      <c r="F273" s="176" t="s">
        <v>64</v>
      </c>
      <c r="G273" s="176" t="s">
        <v>146</v>
      </c>
      <c r="H273" s="176" t="s">
        <v>146</v>
      </c>
      <c r="I273" s="176" t="s">
        <v>146</v>
      </c>
      <c r="J273" s="576"/>
      <c r="K273" s="576"/>
    </row>
    <row r="274" spans="2:11" ht="16.5" customHeight="1">
      <c r="B274" s="176" t="s">
        <v>95</v>
      </c>
      <c r="C274" s="277" t="s">
        <v>870</v>
      </c>
      <c r="D274" s="575"/>
      <c r="E274" s="278"/>
      <c r="F274" s="176" t="s">
        <v>64</v>
      </c>
      <c r="G274" s="176" t="s">
        <v>146</v>
      </c>
      <c r="H274" s="176" t="s">
        <v>146</v>
      </c>
      <c r="I274" s="176" t="s">
        <v>146</v>
      </c>
      <c r="J274" s="576"/>
      <c r="K274" s="576"/>
    </row>
    <row r="275" spans="2:11" ht="9.9499999999999993" customHeight="1"/>
    <row r="276" spans="2:11" ht="16.5" customHeight="1">
      <c r="B276" s="93">
        <v>0</v>
      </c>
      <c r="C276" s="23" t="s">
        <v>868</v>
      </c>
    </row>
    <row r="277" spans="2:11" ht="16.5" customHeight="1">
      <c r="B277" s="171" t="s">
        <v>808</v>
      </c>
      <c r="C277" s="268" t="s">
        <v>798</v>
      </c>
      <c r="D277" s="563"/>
      <c r="E277" s="269"/>
      <c r="F277" s="171" t="s">
        <v>153</v>
      </c>
      <c r="G277" s="171" t="s">
        <v>845</v>
      </c>
      <c r="H277" s="171" t="s">
        <v>846</v>
      </c>
      <c r="I277" s="171" t="s">
        <v>14</v>
      </c>
      <c r="J277" s="483" t="s">
        <v>783</v>
      </c>
      <c r="K277" s="485"/>
    </row>
    <row r="278" spans="2:11" ht="16.5" customHeight="1">
      <c r="B278" s="176" t="s">
        <v>185</v>
      </c>
      <c r="C278" s="277" t="s">
        <v>146</v>
      </c>
      <c r="D278" s="575"/>
      <c r="E278" s="278"/>
      <c r="F278" s="176" t="s">
        <v>259</v>
      </c>
      <c r="G278" s="176" t="s">
        <v>146</v>
      </c>
      <c r="H278" s="176" t="s">
        <v>146</v>
      </c>
      <c r="I278" s="176" t="s">
        <v>146</v>
      </c>
      <c r="J278" s="576"/>
      <c r="K278" s="576"/>
    </row>
    <row r="279" spans="2:11" ht="9.9499999999999993" customHeight="1"/>
    <row r="280" spans="2:11" ht="16.5" customHeight="1">
      <c r="B280" s="93">
        <v>0</v>
      </c>
      <c r="C280" s="23" t="s">
        <v>829</v>
      </c>
    </row>
    <row r="281" spans="2:11" ht="16.5" customHeight="1">
      <c r="B281" s="171" t="s">
        <v>808</v>
      </c>
      <c r="C281" s="268" t="s">
        <v>798</v>
      </c>
      <c r="D281" s="563"/>
      <c r="E281" s="269"/>
      <c r="F281" s="171" t="s">
        <v>153</v>
      </c>
      <c r="G281" s="171" t="s">
        <v>845</v>
      </c>
      <c r="H281" s="171" t="s">
        <v>846</v>
      </c>
      <c r="I281" s="171" t="s">
        <v>14</v>
      </c>
      <c r="J281" s="483" t="s">
        <v>783</v>
      </c>
      <c r="K281" s="485"/>
    </row>
    <row r="282" spans="2:11" ht="16.5" customHeight="1">
      <c r="B282" s="176" t="s">
        <v>268</v>
      </c>
      <c r="C282" s="277" t="s">
        <v>146</v>
      </c>
      <c r="D282" s="575"/>
      <c r="E282" s="278"/>
      <c r="F282" s="176" t="s">
        <v>64</v>
      </c>
      <c r="G282" s="176" t="s">
        <v>146</v>
      </c>
      <c r="H282" s="176" t="s">
        <v>146</v>
      </c>
      <c r="I282" s="176" t="s">
        <v>146</v>
      </c>
      <c r="J282" s="576"/>
      <c r="K282" s="576"/>
    </row>
    <row r="283" spans="2:11" ht="9.9499999999999993" customHeight="1"/>
    <row r="284" spans="2:11" ht="16.5" customHeight="1">
      <c r="B284" s="4" t="s">
        <v>790</v>
      </c>
      <c r="C284" s="4"/>
      <c r="D284" s="29"/>
      <c r="E284" s="29"/>
      <c r="F284" s="29"/>
      <c r="G284" s="29"/>
      <c r="H284" s="29"/>
      <c r="I284" s="29"/>
      <c r="J284" s="29"/>
      <c r="K284" s="29"/>
    </row>
    <row r="285" spans="2:11" ht="16.5" customHeight="1">
      <c r="B285" s="510" t="s">
        <v>251</v>
      </c>
      <c r="C285" s="500"/>
      <c r="D285" s="500"/>
      <c r="E285" s="500"/>
      <c r="F285" s="500"/>
      <c r="G285" s="500"/>
      <c r="H285" s="500"/>
      <c r="I285" s="500"/>
      <c r="J285" s="500"/>
      <c r="K285" s="501"/>
    </row>
    <row r="286" spans="2:11" ht="9.9499999999999993" customHeight="1"/>
    <row r="287" spans="2:11" ht="9.9499999999999993" customHeight="1" thickBot="1"/>
    <row r="288" spans="2:11" ht="42" customHeight="1" thickBot="1">
      <c r="B288" s="462" t="s">
        <v>825</v>
      </c>
      <c r="C288" s="463"/>
      <c r="D288" s="463"/>
      <c r="E288" s="463"/>
      <c r="F288" s="463"/>
      <c r="G288" s="463"/>
      <c r="H288" s="463"/>
      <c r="I288" s="463"/>
      <c r="J288" s="463"/>
      <c r="K288" s="464"/>
    </row>
    <row r="289" spans="2:11" ht="9.9499999999999993" customHeight="1"/>
    <row r="290" spans="2:11" ht="16.5" customHeight="1">
      <c r="B290" s="5" t="s">
        <v>740</v>
      </c>
      <c r="C290" s="560"/>
      <c r="D290" s="561"/>
      <c r="E290" s="561"/>
      <c r="F290" s="562"/>
      <c r="G290" s="5"/>
      <c r="H290" s="243"/>
      <c r="I290" s="244"/>
      <c r="J290" s="244"/>
      <c r="K290" s="245"/>
    </row>
    <row r="291" spans="2:11" ht="9.9499999999999993" customHeight="1"/>
    <row r="292" spans="2:11" ht="16.5" customHeight="1">
      <c r="B292" s="5" t="s">
        <v>128</v>
      </c>
      <c r="C292" s="455" t="s">
        <v>122</v>
      </c>
      <c r="D292" s="455"/>
      <c r="E292" s="455" t="s">
        <v>121</v>
      </c>
      <c r="F292" s="455"/>
      <c r="G292" s="5" t="s">
        <v>123</v>
      </c>
      <c r="H292" s="5" t="s">
        <v>124</v>
      </c>
      <c r="I292" s="5" t="s">
        <v>125</v>
      </c>
      <c r="J292" s="5" t="s">
        <v>126</v>
      </c>
      <c r="K292" s="5" t="s">
        <v>127</v>
      </c>
    </row>
    <row r="293" spans="2:11" ht="16.5" customHeight="1">
      <c r="B293" s="59">
        <v>1</v>
      </c>
      <c r="C293" s="471"/>
      <c r="D293" s="471"/>
      <c r="E293" s="508"/>
      <c r="F293" s="509"/>
      <c r="G293" s="117"/>
      <c r="H293" s="117"/>
      <c r="I293" s="61"/>
      <c r="J293" s="62"/>
      <c r="K293" s="63"/>
    </row>
    <row r="294" spans="2:11" ht="9.9499999999999993" customHeight="1"/>
    <row r="295" spans="2:11" ht="16.5" customHeight="1">
      <c r="B295" s="483" t="s">
        <v>742</v>
      </c>
      <c r="C295" s="485"/>
      <c r="D295" s="483" t="s">
        <v>743</v>
      </c>
      <c r="E295" s="485"/>
      <c r="F295" s="170" t="s">
        <v>574</v>
      </c>
      <c r="G295" s="5" t="s">
        <v>744</v>
      </c>
      <c r="H295" s="5" t="s">
        <v>745</v>
      </c>
      <c r="I295" s="5" t="s">
        <v>812</v>
      </c>
      <c r="J295" s="5" t="s">
        <v>814</v>
      </c>
      <c r="K295" s="5" t="s">
        <v>746</v>
      </c>
    </row>
    <row r="296" spans="2:11" ht="16.5" customHeight="1">
      <c r="B296" s="246"/>
      <c r="C296" s="247"/>
      <c r="D296" s="246"/>
      <c r="E296" s="247"/>
      <c r="F296" s="169"/>
      <c r="G296" s="64"/>
      <c r="H296" s="92"/>
      <c r="I296" s="92"/>
      <c r="J296" s="17"/>
      <c r="K296" s="177"/>
    </row>
    <row r="297" spans="2:11" ht="16.5" customHeight="1">
      <c r="B297" s="246"/>
      <c r="C297" s="247"/>
      <c r="D297" s="246"/>
      <c r="E297" s="247"/>
      <c r="F297" s="169"/>
      <c r="G297" s="64"/>
      <c r="H297" s="92"/>
      <c r="I297" s="92"/>
      <c r="J297" s="17"/>
      <c r="K297" s="177"/>
    </row>
    <row r="298" spans="2:11" ht="9.9499999999999993" customHeight="1"/>
    <row r="299" spans="2:11" ht="16.5" customHeight="1">
      <c r="B299" s="480" t="s">
        <v>155</v>
      </c>
      <c r="C299" s="480"/>
      <c r="D299" s="480"/>
      <c r="E299" s="480"/>
      <c r="F299" s="480"/>
      <c r="G299" s="480"/>
      <c r="H299" s="480"/>
      <c r="I299" s="480"/>
      <c r="J299" s="480"/>
      <c r="K299" s="41" t="s">
        <v>156</v>
      </c>
    </row>
    <row r="300" spans="2:11" ht="16.5" customHeight="1">
      <c r="B300" s="568" t="s">
        <v>826</v>
      </c>
      <c r="C300" s="569"/>
      <c r="D300" s="569"/>
      <c r="E300" s="569"/>
      <c r="F300" s="569"/>
      <c r="G300" s="569"/>
      <c r="H300" s="569"/>
      <c r="I300" s="569"/>
      <c r="J300" s="569"/>
      <c r="K300" s="118" t="s">
        <v>160</v>
      </c>
    </row>
    <row r="301" spans="2:11" ht="16.5" customHeight="1">
      <c r="B301" s="570" t="s">
        <v>827</v>
      </c>
      <c r="C301" s="571"/>
      <c r="D301" s="571"/>
      <c r="E301" s="571"/>
      <c r="F301" s="571"/>
      <c r="G301" s="571"/>
      <c r="H301" s="571"/>
      <c r="I301" s="571"/>
      <c r="J301" s="571"/>
      <c r="K301" s="119" t="s">
        <v>160</v>
      </c>
    </row>
    <row r="302" spans="2:11" ht="16.5" customHeight="1">
      <c r="B302" s="572" t="s">
        <v>828</v>
      </c>
      <c r="C302" s="573"/>
      <c r="D302" s="573"/>
      <c r="E302" s="573"/>
      <c r="F302" s="573"/>
      <c r="G302" s="573"/>
      <c r="H302" s="573"/>
      <c r="I302" s="573"/>
      <c r="J302" s="573"/>
      <c r="K302" s="120" t="s">
        <v>160</v>
      </c>
    </row>
    <row r="303" spans="2:11" ht="9.9499999999999993" customHeight="1"/>
    <row r="304" spans="2:11" ht="16.5" customHeight="1">
      <c r="B304" s="93">
        <v>0</v>
      </c>
      <c r="C304" s="23" t="s">
        <v>869</v>
      </c>
    </row>
    <row r="305" spans="2:20" ht="16.5" customHeight="1">
      <c r="B305" s="171" t="s">
        <v>798</v>
      </c>
      <c r="C305" s="577" t="s">
        <v>795</v>
      </c>
      <c r="D305" s="577"/>
      <c r="E305" s="577"/>
      <c r="F305" s="171" t="s">
        <v>830</v>
      </c>
      <c r="G305" s="171" t="s">
        <v>153</v>
      </c>
      <c r="H305" s="171" t="s">
        <v>782</v>
      </c>
      <c r="I305" s="171" t="s">
        <v>14</v>
      </c>
      <c r="J305" s="483" t="s">
        <v>822</v>
      </c>
      <c r="K305" s="485"/>
    </row>
    <row r="306" spans="2:20" ht="16.5" customHeight="1">
      <c r="B306" s="176" t="s">
        <v>95</v>
      </c>
      <c r="C306" s="576" t="s">
        <v>146</v>
      </c>
      <c r="D306" s="576"/>
      <c r="E306" s="576"/>
      <c r="F306" s="176" t="s">
        <v>146</v>
      </c>
      <c r="G306" s="176" t="s">
        <v>65</v>
      </c>
      <c r="H306" s="176" t="s">
        <v>146</v>
      </c>
      <c r="I306" s="176" t="s">
        <v>146</v>
      </c>
      <c r="J306" s="576"/>
      <c r="K306" s="576"/>
    </row>
    <row r="307" spans="2:20" ht="9.9499999999999993" customHeight="1"/>
    <row r="308" spans="2:20" ht="16.5" customHeight="1">
      <c r="B308" s="93">
        <v>0</v>
      </c>
      <c r="C308" s="23" t="s">
        <v>868</v>
      </c>
    </row>
    <row r="309" spans="2:20" ht="16.5" customHeight="1">
      <c r="B309" s="171" t="s">
        <v>798</v>
      </c>
      <c r="C309" s="577" t="s">
        <v>795</v>
      </c>
      <c r="D309" s="577"/>
      <c r="E309" s="577"/>
      <c r="F309" s="171" t="s">
        <v>830</v>
      </c>
      <c r="G309" s="171" t="s">
        <v>153</v>
      </c>
      <c r="H309" s="171" t="s">
        <v>782</v>
      </c>
      <c r="I309" s="171" t="s">
        <v>14</v>
      </c>
      <c r="J309" s="483" t="s">
        <v>822</v>
      </c>
      <c r="K309" s="485"/>
    </row>
    <row r="310" spans="2:20" ht="16.5" customHeight="1">
      <c r="B310" s="176" t="s">
        <v>185</v>
      </c>
      <c r="C310" s="576" t="s">
        <v>146</v>
      </c>
      <c r="D310" s="576"/>
      <c r="E310" s="576"/>
      <c r="F310" s="176" t="s">
        <v>811</v>
      </c>
      <c r="G310" s="176" t="s">
        <v>65</v>
      </c>
      <c r="H310" s="176" t="s">
        <v>146</v>
      </c>
      <c r="I310" s="176" t="s">
        <v>146</v>
      </c>
      <c r="J310" s="576"/>
      <c r="K310" s="576"/>
    </row>
    <row r="311" spans="2:20" ht="9.9499999999999993" customHeight="1"/>
    <row r="312" spans="2:20" ht="16.5" customHeight="1">
      <c r="B312" s="93">
        <v>0</v>
      </c>
      <c r="C312" s="23" t="s">
        <v>829</v>
      </c>
    </row>
    <row r="313" spans="2:20" ht="16.5" customHeight="1">
      <c r="B313" s="171" t="s">
        <v>798</v>
      </c>
      <c r="C313" s="577" t="s">
        <v>795</v>
      </c>
      <c r="D313" s="577"/>
      <c r="E313" s="577"/>
      <c r="F313" s="171" t="s">
        <v>830</v>
      </c>
      <c r="G313" s="171" t="s">
        <v>153</v>
      </c>
      <c r="H313" s="171" t="s">
        <v>782</v>
      </c>
      <c r="I313" s="171" t="s">
        <v>14</v>
      </c>
      <c r="J313" s="483" t="s">
        <v>822</v>
      </c>
      <c r="K313" s="485"/>
    </row>
    <row r="314" spans="2:20" ht="16.5" customHeight="1">
      <c r="B314" s="176" t="s">
        <v>269</v>
      </c>
      <c r="C314" s="277" t="s">
        <v>146</v>
      </c>
      <c r="D314" s="575"/>
      <c r="E314" s="278"/>
      <c r="F314" s="176" t="s">
        <v>811</v>
      </c>
      <c r="G314" s="176" t="s">
        <v>65</v>
      </c>
      <c r="H314" s="176" t="s">
        <v>146</v>
      </c>
      <c r="I314" s="176" t="s">
        <v>146</v>
      </c>
      <c r="J314" s="576"/>
      <c r="K314" s="576"/>
    </row>
    <row r="315" spans="2:20" ht="9.9499999999999993" customHeight="1"/>
    <row r="316" spans="2:20" ht="16.5" customHeight="1">
      <c r="B316" s="93">
        <v>0</v>
      </c>
      <c r="C316" s="23" t="s">
        <v>799</v>
      </c>
      <c r="E316" s="187"/>
      <c r="F316" s="67"/>
      <c r="G316" s="187"/>
      <c r="H316" s="67"/>
      <c r="I316" s="188"/>
      <c r="J316" s="97"/>
      <c r="K316" s="188"/>
    </row>
    <row r="317" spans="2:20" ht="16.5" customHeight="1">
      <c r="B317" s="172" t="s">
        <v>839</v>
      </c>
      <c r="C317" s="173" t="s">
        <v>78</v>
      </c>
      <c r="D317" s="173" t="s">
        <v>79</v>
      </c>
      <c r="E317" s="174" t="s">
        <v>841</v>
      </c>
      <c r="F317" s="184" t="s">
        <v>800</v>
      </c>
      <c r="G317" s="268" t="s">
        <v>782</v>
      </c>
      <c r="H317" s="269"/>
      <c r="I317" s="171" t="s">
        <v>14</v>
      </c>
      <c r="J317" s="483" t="s">
        <v>822</v>
      </c>
      <c r="K317" s="485"/>
      <c r="P317" s="238"/>
      <c r="Q317" s="238"/>
      <c r="R317" s="31"/>
      <c r="S317" s="31"/>
      <c r="T317" s="31"/>
    </row>
    <row r="318" spans="2:20" ht="16.5" customHeight="1">
      <c r="B318" s="179" t="s">
        <v>840</v>
      </c>
      <c r="C318" s="180" t="s">
        <v>146</v>
      </c>
      <c r="D318" s="182" t="s">
        <v>146</v>
      </c>
      <c r="E318" s="183" t="str">
        <f>IFERROR(C318-D318, "-")</f>
        <v>-</v>
      </c>
      <c r="F318" s="181" t="s">
        <v>801</v>
      </c>
      <c r="G318" s="564" t="s">
        <v>146</v>
      </c>
      <c r="H318" s="566"/>
      <c r="I318" s="176" t="s">
        <v>146</v>
      </c>
      <c r="J318" s="574"/>
      <c r="K318" s="574"/>
      <c r="P318" s="567"/>
      <c r="Q318" s="567"/>
      <c r="R318" s="186"/>
      <c r="S318" s="186"/>
      <c r="T318" s="186"/>
    </row>
    <row r="319" spans="2:20" ht="9.9499999999999993" customHeight="1"/>
    <row r="320" spans="2:20" ht="16.5" customHeight="1">
      <c r="B320" s="4" t="s">
        <v>790</v>
      </c>
      <c r="C320" s="4"/>
      <c r="D320" s="29"/>
      <c r="E320" s="29"/>
      <c r="F320" s="29"/>
      <c r="G320" s="29"/>
      <c r="H320" s="29"/>
      <c r="I320" s="29"/>
      <c r="J320" s="29"/>
      <c r="K320" s="29"/>
    </row>
    <row r="321" spans="2:11" ht="16.5" customHeight="1">
      <c r="B321" s="510" t="s">
        <v>251</v>
      </c>
      <c r="C321" s="500"/>
      <c r="D321" s="500"/>
      <c r="E321" s="500"/>
      <c r="F321" s="500"/>
      <c r="G321" s="500"/>
      <c r="H321" s="500"/>
      <c r="I321" s="500"/>
      <c r="J321" s="500"/>
      <c r="K321" s="501"/>
    </row>
    <row r="322" spans="2:11" ht="9.9499999999999993" customHeight="1"/>
    <row r="323" spans="2:11" ht="9.9499999999999993" customHeight="1" thickBot="1"/>
    <row r="324" spans="2:11" ht="42" customHeight="1" thickBot="1">
      <c r="B324" s="462" t="s">
        <v>824</v>
      </c>
      <c r="C324" s="463"/>
      <c r="D324" s="463"/>
      <c r="E324" s="463"/>
      <c r="F324" s="463"/>
      <c r="G324" s="463"/>
      <c r="H324" s="463"/>
      <c r="I324" s="463"/>
      <c r="J324" s="463"/>
      <c r="K324" s="464"/>
    </row>
    <row r="325" spans="2:11" ht="9.9499999999999993" customHeight="1"/>
    <row r="326" spans="2:11" ht="16.5" customHeight="1">
      <c r="B326" s="5" t="s">
        <v>740</v>
      </c>
      <c r="C326" s="560"/>
      <c r="D326" s="561"/>
      <c r="E326" s="561"/>
      <c r="F326" s="562"/>
      <c r="G326" s="5"/>
      <c r="H326" s="243"/>
      <c r="I326" s="244"/>
      <c r="J326" s="244"/>
      <c r="K326" s="245"/>
    </row>
    <row r="327" spans="2:11" ht="16.5" customHeight="1"/>
    <row r="328" spans="2:11" ht="16.5" customHeight="1">
      <c r="B328" s="5" t="s">
        <v>128</v>
      </c>
      <c r="C328" s="455" t="s">
        <v>122</v>
      </c>
      <c r="D328" s="455"/>
      <c r="E328" s="455" t="s">
        <v>121</v>
      </c>
      <c r="F328" s="455"/>
      <c r="G328" s="5" t="s">
        <v>123</v>
      </c>
      <c r="H328" s="5" t="s">
        <v>124</v>
      </c>
      <c r="I328" s="5" t="s">
        <v>125</v>
      </c>
      <c r="J328" s="5" t="s">
        <v>126</v>
      </c>
      <c r="K328" s="5" t="s">
        <v>127</v>
      </c>
    </row>
    <row r="329" spans="2:11" ht="16.5" customHeight="1">
      <c r="B329" s="59">
        <v>1</v>
      </c>
      <c r="C329" s="471"/>
      <c r="D329" s="471"/>
      <c r="E329" s="508"/>
      <c r="F329" s="509"/>
      <c r="G329" s="117"/>
      <c r="H329" s="117"/>
      <c r="I329" s="61"/>
      <c r="J329" s="62"/>
      <c r="K329" s="63"/>
    </row>
    <row r="330" spans="2:11" ht="9.9499999999999993" customHeight="1"/>
    <row r="331" spans="2:11" ht="16.5" customHeight="1">
      <c r="B331" s="483" t="s">
        <v>742</v>
      </c>
      <c r="C331" s="485"/>
      <c r="D331" s="483" t="s">
        <v>743</v>
      </c>
      <c r="E331" s="485"/>
      <c r="F331" s="170" t="s">
        <v>574</v>
      </c>
      <c r="G331" s="5" t="s">
        <v>744</v>
      </c>
      <c r="H331" s="5" t="s">
        <v>745</v>
      </c>
      <c r="I331" s="5" t="s">
        <v>812</v>
      </c>
      <c r="J331" s="5" t="s">
        <v>814</v>
      </c>
      <c r="K331" s="5" t="s">
        <v>746</v>
      </c>
    </row>
    <row r="332" spans="2:11" ht="16.5" customHeight="1">
      <c r="B332" s="246"/>
      <c r="C332" s="247"/>
      <c r="D332" s="246"/>
      <c r="E332" s="247"/>
      <c r="F332" s="169"/>
      <c r="G332" s="64"/>
      <c r="H332" s="65"/>
      <c r="I332" s="92"/>
      <c r="J332" s="17"/>
      <c r="K332" s="177"/>
    </row>
    <row r="333" spans="2:11" ht="16.5" customHeight="1">
      <c r="B333" s="246"/>
      <c r="C333" s="247"/>
      <c r="D333" s="246"/>
      <c r="E333" s="247"/>
      <c r="F333" s="169"/>
      <c r="G333" s="64"/>
      <c r="H333" s="65"/>
      <c r="I333" s="92"/>
      <c r="J333" s="17"/>
      <c r="K333" s="177"/>
    </row>
    <row r="334" spans="2:11" ht="9.9499999999999993" customHeight="1"/>
    <row r="335" spans="2:11" ht="16.5" customHeight="1">
      <c r="B335" s="480" t="s">
        <v>155</v>
      </c>
      <c r="C335" s="480"/>
      <c r="D335" s="480"/>
      <c r="E335" s="480"/>
      <c r="F335" s="480"/>
      <c r="G335" s="480"/>
      <c r="H335" s="480"/>
      <c r="I335" s="480"/>
      <c r="J335" s="480"/>
      <c r="K335" s="41" t="s">
        <v>156</v>
      </c>
    </row>
    <row r="336" spans="2:11" ht="32.1" customHeight="1">
      <c r="B336" s="481" t="s">
        <v>820</v>
      </c>
      <c r="C336" s="482"/>
      <c r="D336" s="482"/>
      <c r="E336" s="482"/>
      <c r="F336" s="482"/>
      <c r="G336" s="482"/>
      <c r="H336" s="482"/>
      <c r="I336" s="482"/>
      <c r="J336" s="482"/>
      <c r="K336" s="40" t="s">
        <v>160</v>
      </c>
    </row>
    <row r="337" spans="2:11" ht="9.9499999999999993" customHeight="1"/>
    <row r="338" spans="2:11" ht="16.5" customHeight="1">
      <c r="B338" s="93">
        <v>0</v>
      </c>
      <c r="C338" s="23" t="s">
        <v>872</v>
      </c>
    </row>
    <row r="339" spans="2:11" ht="16.5" customHeight="1">
      <c r="B339" s="125" t="s">
        <v>821</v>
      </c>
      <c r="C339" s="579" t="s">
        <v>802</v>
      </c>
      <c r="D339" s="580"/>
      <c r="E339" s="580"/>
      <c r="F339" s="581"/>
      <c r="G339" s="5" t="s">
        <v>153</v>
      </c>
      <c r="H339" s="5" t="s">
        <v>782</v>
      </c>
      <c r="I339" s="5" t="s">
        <v>791</v>
      </c>
      <c r="J339" s="483" t="s">
        <v>822</v>
      </c>
      <c r="K339" s="485"/>
    </row>
    <row r="340" spans="2:11" ht="16.5" customHeight="1">
      <c r="B340" s="178" t="s">
        <v>796</v>
      </c>
      <c r="C340" s="578" t="s">
        <v>114</v>
      </c>
      <c r="D340" s="578"/>
      <c r="E340" s="578"/>
      <c r="F340" s="578"/>
      <c r="G340" s="178" t="s">
        <v>65</v>
      </c>
      <c r="H340" s="178" t="s">
        <v>146</v>
      </c>
      <c r="I340" s="176" t="s">
        <v>146</v>
      </c>
      <c r="J340" s="578"/>
      <c r="K340" s="578"/>
    </row>
    <row r="341" spans="2:11" ht="16.5" customHeight="1">
      <c r="B341" s="178" t="s">
        <v>796</v>
      </c>
      <c r="C341" s="578" t="s">
        <v>115</v>
      </c>
      <c r="D341" s="578"/>
      <c r="E341" s="578"/>
      <c r="F341" s="578"/>
      <c r="G341" s="178" t="s">
        <v>65</v>
      </c>
      <c r="H341" s="178" t="s">
        <v>146</v>
      </c>
      <c r="I341" s="176" t="s">
        <v>146</v>
      </c>
      <c r="J341" s="578"/>
      <c r="K341" s="578"/>
    </row>
    <row r="342" spans="2:11" ht="16.5" customHeight="1">
      <c r="B342" s="178" t="s">
        <v>796</v>
      </c>
      <c r="C342" s="578" t="s">
        <v>116</v>
      </c>
      <c r="D342" s="578"/>
      <c r="E342" s="578"/>
      <c r="F342" s="578"/>
      <c r="G342" s="178" t="s">
        <v>65</v>
      </c>
      <c r="H342" s="178" t="s">
        <v>146</v>
      </c>
      <c r="I342" s="176" t="s">
        <v>146</v>
      </c>
      <c r="J342" s="578"/>
      <c r="K342" s="578"/>
    </row>
    <row r="343" spans="2:11" ht="9.9499999999999993" customHeight="1"/>
    <row r="344" spans="2:11" ht="16.5" customHeight="1">
      <c r="B344" s="93">
        <v>0</v>
      </c>
      <c r="C344" s="23" t="s">
        <v>873</v>
      </c>
    </row>
    <row r="345" spans="2:11" ht="16.5" customHeight="1">
      <c r="B345" s="125" t="s">
        <v>821</v>
      </c>
      <c r="C345" s="579" t="s">
        <v>802</v>
      </c>
      <c r="D345" s="580"/>
      <c r="E345" s="580"/>
      <c r="F345" s="581"/>
      <c r="G345" s="5" t="s">
        <v>153</v>
      </c>
      <c r="H345" s="5" t="s">
        <v>782</v>
      </c>
      <c r="I345" s="5" t="s">
        <v>791</v>
      </c>
      <c r="J345" s="483" t="s">
        <v>822</v>
      </c>
      <c r="K345" s="485"/>
    </row>
    <row r="346" spans="2:11" ht="16.5" customHeight="1">
      <c r="B346" s="178" t="s">
        <v>796</v>
      </c>
      <c r="C346" s="578" t="s">
        <v>114</v>
      </c>
      <c r="D346" s="578"/>
      <c r="E346" s="578"/>
      <c r="F346" s="578"/>
      <c r="G346" s="178" t="s">
        <v>65</v>
      </c>
      <c r="H346" s="178" t="s">
        <v>146</v>
      </c>
      <c r="I346" s="176" t="s">
        <v>146</v>
      </c>
      <c r="J346" s="578"/>
      <c r="K346" s="578"/>
    </row>
    <row r="347" spans="2:11" ht="16.5" customHeight="1">
      <c r="B347" s="178" t="s">
        <v>796</v>
      </c>
      <c r="C347" s="578" t="s">
        <v>115</v>
      </c>
      <c r="D347" s="578"/>
      <c r="E347" s="578"/>
      <c r="F347" s="578"/>
      <c r="G347" s="178" t="s">
        <v>65</v>
      </c>
      <c r="H347" s="178" t="s">
        <v>146</v>
      </c>
      <c r="I347" s="176" t="s">
        <v>146</v>
      </c>
      <c r="J347" s="578"/>
      <c r="K347" s="578"/>
    </row>
    <row r="348" spans="2:11" ht="16.5" customHeight="1">
      <c r="B348" s="178" t="s">
        <v>796</v>
      </c>
      <c r="C348" s="578" t="s">
        <v>116</v>
      </c>
      <c r="D348" s="578"/>
      <c r="E348" s="578"/>
      <c r="F348" s="578"/>
      <c r="G348" s="178" t="s">
        <v>65</v>
      </c>
      <c r="H348" s="178" t="s">
        <v>146</v>
      </c>
      <c r="I348" s="176" t="s">
        <v>146</v>
      </c>
      <c r="J348" s="578"/>
      <c r="K348" s="578"/>
    </row>
    <row r="349" spans="2:11" ht="9.9499999999999993" customHeight="1"/>
    <row r="350" spans="2:11" ht="16.5" customHeight="1">
      <c r="B350" s="4" t="s">
        <v>790</v>
      </c>
      <c r="C350" s="4"/>
      <c r="D350" s="29"/>
      <c r="E350" s="29"/>
      <c r="F350" s="29"/>
      <c r="G350" s="29"/>
      <c r="H350" s="29"/>
      <c r="I350" s="29"/>
      <c r="J350" s="29"/>
      <c r="K350" s="29"/>
    </row>
    <row r="351" spans="2:11" ht="16.5" customHeight="1">
      <c r="B351" s="510" t="s">
        <v>251</v>
      </c>
      <c r="C351" s="500"/>
      <c r="D351" s="500"/>
      <c r="E351" s="500"/>
      <c r="F351" s="500"/>
      <c r="G351" s="500"/>
      <c r="H351" s="500"/>
      <c r="I351" s="500"/>
      <c r="J351" s="500"/>
      <c r="K351" s="501"/>
    </row>
    <row r="352" spans="2:11" ht="9.9499999999999993" customHeight="1"/>
    <row r="353" spans="2:11" ht="9.9499999999999993" customHeight="1" thickBot="1"/>
    <row r="354" spans="2:11" ht="42" customHeight="1" thickBot="1">
      <c r="B354" s="462" t="s">
        <v>819</v>
      </c>
      <c r="C354" s="463"/>
      <c r="D354" s="463"/>
      <c r="E354" s="463"/>
      <c r="F354" s="463"/>
      <c r="G354" s="463"/>
      <c r="H354" s="463"/>
      <c r="I354" s="463"/>
      <c r="J354" s="463"/>
      <c r="K354" s="464"/>
    </row>
    <row r="355" spans="2:11" ht="9.9499999999999993" customHeight="1"/>
    <row r="356" spans="2:11" ht="16.5" customHeight="1">
      <c r="B356" s="5" t="s">
        <v>740</v>
      </c>
      <c r="C356" s="560"/>
      <c r="D356" s="561"/>
      <c r="E356" s="561"/>
      <c r="F356" s="562"/>
      <c r="G356" s="5"/>
      <c r="H356" s="243"/>
      <c r="I356" s="244"/>
      <c r="J356" s="244"/>
      <c r="K356" s="245"/>
    </row>
    <row r="357" spans="2:11" ht="9.9499999999999993" customHeight="1"/>
    <row r="358" spans="2:11" ht="16.5" customHeight="1">
      <c r="B358" s="5" t="s">
        <v>128</v>
      </c>
      <c r="C358" s="455" t="s">
        <v>823</v>
      </c>
      <c r="D358" s="455"/>
      <c r="E358" s="455" t="s">
        <v>121</v>
      </c>
      <c r="F358" s="455"/>
      <c r="G358" s="5" t="s">
        <v>123</v>
      </c>
      <c r="H358" s="5" t="s">
        <v>124</v>
      </c>
      <c r="I358" s="5" t="s">
        <v>125</v>
      </c>
      <c r="J358" s="5" t="s">
        <v>126</v>
      </c>
      <c r="K358" s="5" t="s">
        <v>127</v>
      </c>
    </row>
    <row r="359" spans="2:11" ht="16.5" customHeight="1">
      <c r="B359" s="59">
        <v>1</v>
      </c>
      <c r="C359" s="471"/>
      <c r="D359" s="471"/>
      <c r="E359" s="508"/>
      <c r="F359" s="509"/>
      <c r="G359" s="117"/>
      <c r="H359" s="117"/>
      <c r="I359" s="61"/>
      <c r="J359" s="62"/>
      <c r="K359" s="63"/>
    </row>
    <row r="360" spans="2:11" ht="9.9499999999999993" customHeight="1"/>
    <row r="361" spans="2:11" ht="16.5" customHeight="1">
      <c r="B361" s="483" t="s">
        <v>742</v>
      </c>
      <c r="C361" s="485"/>
      <c r="D361" s="483" t="s">
        <v>743</v>
      </c>
      <c r="E361" s="485"/>
      <c r="F361" s="170" t="s">
        <v>574</v>
      </c>
      <c r="G361" s="5" t="s">
        <v>744</v>
      </c>
      <c r="H361" s="5" t="s">
        <v>745</v>
      </c>
      <c r="I361" s="5" t="s">
        <v>812</v>
      </c>
      <c r="J361" s="5" t="s">
        <v>814</v>
      </c>
      <c r="K361" s="5" t="s">
        <v>746</v>
      </c>
    </row>
    <row r="362" spans="2:11" ht="16.5" customHeight="1">
      <c r="B362" s="246"/>
      <c r="C362" s="247"/>
      <c r="D362" s="246"/>
      <c r="E362" s="247"/>
      <c r="F362" s="169"/>
      <c r="G362" s="64"/>
      <c r="H362" s="92"/>
      <c r="I362" s="92"/>
      <c r="J362" s="17"/>
      <c r="K362" s="177">
        <v>0</v>
      </c>
    </row>
    <row r="363" spans="2:11" ht="16.5" customHeight="1">
      <c r="B363" s="246"/>
      <c r="C363" s="247"/>
      <c r="D363" s="246"/>
      <c r="E363" s="247"/>
      <c r="F363" s="169"/>
      <c r="G363" s="64"/>
      <c r="H363" s="92"/>
      <c r="I363" s="92"/>
      <c r="J363" s="17"/>
      <c r="K363" s="177"/>
    </row>
    <row r="364" spans="2:11" ht="9.9499999999999993" customHeight="1"/>
    <row r="365" spans="2:11" ht="16.5" customHeight="1">
      <c r="B365" s="480" t="s">
        <v>155</v>
      </c>
      <c r="C365" s="480"/>
      <c r="D365" s="480"/>
      <c r="E365" s="480"/>
      <c r="F365" s="480"/>
      <c r="G365" s="480"/>
      <c r="H365" s="480"/>
      <c r="I365" s="480"/>
      <c r="J365" s="480"/>
      <c r="K365" s="41" t="s">
        <v>156</v>
      </c>
    </row>
    <row r="366" spans="2:11" ht="16.5" customHeight="1">
      <c r="B366" s="568" t="s">
        <v>816</v>
      </c>
      <c r="C366" s="569"/>
      <c r="D366" s="569"/>
      <c r="E366" s="569"/>
      <c r="F366" s="569"/>
      <c r="G366" s="569"/>
      <c r="H366" s="569"/>
      <c r="I366" s="569"/>
      <c r="J366" s="569"/>
      <c r="K366" s="118" t="s">
        <v>375</v>
      </c>
    </row>
    <row r="367" spans="2:11" ht="16.5" customHeight="1">
      <c r="B367" s="570" t="s">
        <v>817</v>
      </c>
      <c r="C367" s="571"/>
      <c r="D367" s="571"/>
      <c r="E367" s="571"/>
      <c r="F367" s="571"/>
      <c r="G367" s="571"/>
      <c r="H367" s="571"/>
      <c r="I367" s="571"/>
      <c r="J367" s="571"/>
      <c r="K367" s="119" t="s">
        <v>329</v>
      </c>
    </row>
    <row r="368" spans="2:11" ht="16.5" customHeight="1">
      <c r="B368" s="572" t="s">
        <v>818</v>
      </c>
      <c r="C368" s="573"/>
      <c r="D368" s="573"/>
      <c r="E368" s="573"/>
      <c r="F368" s="573"/>
      <c r="G368" s="573"/>
      <c r="H368" s="573"/>
      <c r="I368" s="573"/>
      <c r="J368" s="573"/>
      <c r="K368" s="120" t="s">
        <v>329</v>
      </c>
    </row>
    <row r="369" spans="2:11" ht="9.9499999999999993" customHeight="1"/>
    <row r="370" spans="2:11" ht="16.5" customHeight="1">
      <c r="B370" s="93">
        <v>0</v>
      </c>
      <c r="C370" s="23" t="s">
        <v>874</v>
      </c>
    </row>
    <row r="371" spans="2:11" ht="16.5" customHeight="1">
      <c r="B371" s="5" t="s">
        <v>821</v>
      </c>
      <c r="C371" s="455" t="s">
        <v>803</v>
      </c>
      <c r="D371" s="455"/>
      <c r="E371" s="455"/>
      <c r="F371" s="5" t="s">
        <v>804</v>
      </c>
      <c r="G371" s="5" t="s">
        <v>153</v>
      </c>
      <c r="H371" s="5" t="s">
        <v>782</v>
      </c>
      <c r="I371" s="5" t="s">
        <v>14</v>
      </c>
      <c r="J371" s="483" t="s">
        <v>822</v>
      </c>
      <c r="K371" s="485"/>
    </row>
    <row r="372" spans="2:11" ht="16.5" customHeight="1">
      <c r="B372" s="178" t="s">
        <v>95</v>
      </c>
      <c r="C372" s="582" t="s">
        <v>254</v>
      </c>
      <c r="D372" s="582"/>
      <c r="E372" s="582"/>
      <c r="F372" s="178">
        <v>0.5</v>
      </c>
      <c r="G372" s="178" t="s">
        <v>64</v>
      </c>
      <c r="H372" s="178" t="s">
        <v>146</v>
      </c>
      <c r="I372" s="176" t="s">
        <v>146</v>
      </c>
      <c r="J372" s="578"/>
      <c r="K372" s="578"/>
    </row>
    <row r="373" spans="2:11" ht="16.5" customHeight="1">
      <c r="B373" s="178" t="s">
        <v>95</v>
      </c>
      <c r="C373" s="582" t="s">
        <v>253</v>
      </c>
      <c r="D373" s="582"/>
      <c r="E373" s="582"/>
      <c r="F373" s="178">
        <v>25</v>
      </c>
      <c r="G373" s="178" t="s">
        <v>104</v>
      </c>
      <c r="H373" s="178" t="s">
        <v>146</v>
      </c>
      <c r="I373" s="176" t="s">
        <v>146</v>
      </c>
      <c r="J373" s="578"/>
      <c r="K373" s="578"/>
    </row>
    <row r="374" spans="2:11" ht="16.5" customHeight="1">
      <c r="B374" s="178" t="s">
        <v>95</v>
      </c>
      <c r="C374" s="582" t="s">
        <v>254</v>
      </c>
      <c r="D374" s="582"/>
      <c r="E374" s="582"/>
      <c r="F374" s="178">
        <v>250</v>
      </c>
      <c r="G374" s="178" t="s">
        <v>104</v>
      </c>
      <c r="H374" s="178" t="s">
        <v>146</v>
      </c>
      <c r="I374" s="176" t="s">
        <v>146</v>
      </c>
      <c r="J374" s="578"/>
      <c r="K374" s="578"/>
    </row>
    <row r="375" spans="2:11" ht="9.9499999999999993" customHeight="1"/>
    <row r="376" spans="2:11" ht="16.5" customHeight="1">
      <c r="B376" s="93">
        <v>0</v>
      </c>
      <c r="C376" s="23" t="s">
        <v>875</v>
      </c>
    </row>
    <row r="377" spans="2:11" ht="16.5" customHeight="1">
      <c r="B377" s="5" t="s">
        <v>821</v>
      </c>
      <c r="C377" s="455" t="s">
        <v>803</v>
      </c>
      <c r="D377" s="455"/>
      <c r="E377" s="455"/>
      <c r="F377" s="5" t="s">
        <v>804</v>
      </c>
      <c r="G377" s="5" t="s">
        <v>153</v>
      </c>
      <c r="H377" s="5" t="s">
        <v>782</v>
      </c>
      <c r="I377" s="5" t="s">
        <v>14</v>
      </c>
      <c r="J377" s="483" t="s">
        <v>822</v>
      </c>
      <c r="K377" s="485"/>
    </row>
    <row r="378" spans="2:11" ht="16.5" customHeight="1">
      <c r="B378" s="178" t="s">
        <v>95</v>
      </c>
      <c r="C378" s="582" t="s">
        <v>254</v>
      </c>
      <c r="D378" s="582"/>
      <c r="E378" s="582"/>
      <c r="F378" s="178">
        <v>0.5</v>
      </c>
      <c r="G378" s="178" t="s">
        <v>64</v>
      </c>
      <c r="H378" s="178" t="s">
        <v>146</v>
      </c>
      <c r="I378" s="176" t="s">
        <v>146</v>
      </c>
      <c r="J378" s="578"/>
      <c r="K378" s="578"/>
    </row>
    <row r="379" spans="2:11" ht="16.5" customHeight="1">
      <c r="B379" s="178" t="s">
        <v>95</v>
      </c>
      <c r="C379" s="582" t="s">
        <v>253</v>
      </c>
      <c r="D379" s="582"/>
      <c r="E379" s="582"/>
      <c r="F379" s="178">
        <v>30</v>
      </c>
      <c r="G379" s="178" t="s">
        <v>104</v>
      </c>
      <c r="H379" s="178" t="s">
        <v>146</v>
      </c>
      <c r="I379" s="176" t="s">
        <v>146</v>
      </c>
      <c r="J379" s="578"/>
      <c r="K379" s="578"/>
    </row>
    <row r="380" spans="2:11" ht="16.5" customHeight="1">
      <c r="B380" s="178" t="s">
        <v>95</v>
      </c>
      <c r="C380" s="582" t="s">
        <v>254</v>
      </c>
      <c r="D380" s="582"/>
      <c r="E380" s="582"/>
      <c r="F380" s="178">
        <v>300</v>
      </c>
      <c r="G380" s="178" t="s">
        <v>104</v>
      </c>
      <c r="H380" s="178" t="s">
        <v>146</v>
      </c>
      <c r="I380" s="176" t="s">
        <v>146</v>
      </c>
      <c r="J380" s="578"/>
      <c r="K380" s="578"/>
    </row>
    <row r="381" spans="2:11" ht="9.75" customHeight="1"/>
    <row r="382" spans="2:11" ht="16.5" customHeight="1">
      <c r="B382" s="4" t="s">
        <v>790</v>
      </c>
      <c r="C382" s="4"/>
      <c r="D382" s="29"/>
      <c r="E382" s="29"/>
      <c r="F382" s="29"/>
      <c r="G382" s="29"/>
      <c r="H382" s="29"/>
      <c r="I382" s="29"/>
      <c r="J382" s="29"/>
      <c r="K382" s="29"/>
    </row>
    <row r="383" spans="2:11" ht="16.5" customHeight="1">
      <c r="B383" s="499" t="s">
        <v>251</v>
      </c>
      <c r="C383" s="500"/>
      <c r="D383" s="500"/>
      <c r="E383" s="500"/>
      <c r="F383" s="500"/>
      <c r="G383" s="500"/>
      <c r="H383" s="500"/>
      <c r="I383" s="500"/>
      <c r="J383" s="500"/>
      <c r="K383" s="501"/>
    </row>
    <row r="384" spans="2:11" ht="9.9499999999999993" customHeight="1"/>
  </sheetData>
  <sheetProtection selectLockedCells="1"/>
  <mergeCells count="425">
    <mergeCell ref="B383:K383"/>
    <mergeCell ref="C378:E378"/>
    <mergeCell ref="J378:K378"/>
    <mergeCell ref="C379:E379"/>
    <mergeCell ref="J379:K379"/>
    <mergeCell ref="C380:E380"/>
    <mergeCell ref="J380:K380"/>
    <mergeCell ref="C373:E373"/>
    <mergeCell ref="J373:K373"/>
    <mergeCell ref="C374:E374"/>
    <mergeCell ref="J374:K374"/>
    <mergeCell ref="C377:E377"/>
    <mergeCell ref="J377:K377"/>
    <mergeCell ref="B367:J367"/>
    <mergeCell ref="B368:J368"/>
    <mergeCell ref="C371:E371"/>
    <mergeCell ref="J371:K371"/>
    <mergeCell ref="C372:E372"/>
    <mergeCell ref="J372:K372"/>
    <mergeCell ref="B362:C362"/>
    <mergeCell ref="D362:E362"/>
    <mergeCell ref="B363:C363"/>
    <mergeCell ref="D363:E363"/>
    <mergeCell ref="B365:J365"/>
    <mergeCell ref="B366:J366"/>
    <mergeCell ref="C358:D358"/>
    <mergeCell ref="E358:F358"/>
    <mergeCell ref="C359:D359"/>
    <mergeCell ref="E359:F359"/>
    <mergeCell ref="B361:C361"/>
    <mergeCell ref="D361:E361"/>
    <mergeCell ref="C348:F348"/>
    <mergeCell ref="J348:K348"/>
    <mergeCell ref="B351:K351"/>
    <mergeCell ref="B354:K354"/>
    <mergeCell ref="C356:F356"/>
    <mergeCell ref="H356:K356"/>
    <mergeCell ref="C345:F345"/>
    <mergeCell ref="J345:K345"/>
    <mergeCell ref="C346:F346"/>
    <mergeCell ref="J346:K346"/>
    <mergeCell ref="C347:F347"/>
    <mergeCell ref="J347:K347"/>
    <mergeCell ref="C340:F340"/>
    <mergeCell ref="J340:K340"/>
    <mergeCell ref="C341:F341"/>
    <mergeCell ref="J341:K341"/>
    <mergeCell ref="C342:F342"/>
    <mergeCell ref="J342:K342"/>
    <mergeCell ref="B333:C333"/>
    <mergeCell ref="D333:E333"/>
    <mergeCell ref="B335:J335"/>
    <mergeCell ref="B336:J336"/>
    <mergeCell ref="C339:F339"/>
    <mergeCell ref="J339:K339"/>
    <mergeCell ref="C329:D329"/>
    <mergeCell ref="E329:F329"/>
    <mergeCell ref="B331:C331"/>
    <mergeCell ref="D331:E331"/>
    <mergeCell ref="B332:C332"/>
    <mergeCell ref="D332:E332"/>
    <mergeCell ref="B321:K321"/>
    <mergeCell ref="B324:K324"/>
    <mergeCell ref="C326:F326"/>
    <mergeCell ref="H326:K326"/>
    <mergeCell ref="C328:D328"/>
    <mergeCell ref="E328:F328"/>
    <mergeCell ref="G317:H317"/>
    <mergeCell ref="J317:K317"/>
    <mergeCell ref="P317:Q317"/>
    <mergeCell ref="G318:H318"/>
    <mergeCell ref="J318:K318"/>
    <mergeCell ref="P318:Q318"/>
    <mergeCell ref="C310:E310"/>
    <mergeCell ref="J310:K310"/>
    <mergeCell ref="C313:E313"/>
    <mergeCell ref="J313:K313"/>
    <mergeCell ref="C314:E314"/>
    <mergeCell ref="J314:K314"/>
    <mergeCell ref="C305:E305"/>
    <mergeCell ref="J305:K305"/>
    <mergeCell ref="C306:E306"/>
    <mergeCell ref="J306:K306"/>
    <mergeCell ref="C309:E309"/>
    <mergeCell ref="J309:K309"/>
    <mergeCell ref="B297:C297"/>
    <mergeCell ref="D297:E297"/>
    <mergeCell ref="B299:J299"/>
    <mergeCell ref="B300:J300"/>
    <mergeCell ref="B301:J301"/>
    <mergeCell ref="B302:J302"/>
    <mergeCell ref="C293:D293"/>
    <mergeCell ref="E293:F293"/>
    <mergeCell ref="B295:C295"/>
    <mergeCell ref="D295:E295"/>
    <mergeCell ref="B296:C296"/>
    <mergeCell ref="D296:E296"/>
    <mergeCell ref="B285:K285"/>
    <mergeCell ref="B288:K288"/>
    <mergeCell ref="C290:F290"/>
    <mergeCell ref="H290:K290"/>
    <mergeCell ref="C292:D292"/>
    <mergeCell ref="E292:F292"/>
    <mergeCell ref="C278:E278"/>
    <mergeCell ref="J278:K278"/>
    <mergeCell ref="C281:E281"/>
    <mergeCell ref="J281:K281"/>
    <mergeCell ref="C282:E282"/>
    <mergeCell ref="J282:K282"/>
    <mergeCell ref="C273:E273"/>
    <mergeCell ref="J273:K273"/>
    <mergeCell ref="C274:E274"/>
    <mergeCell ref="J274:K274"/>
    <mergeCell ref="C277:E277"/>
    <mergeCell ref="J277:K277"/>
    <mergeCell ref="B266:J266"/>
    <mergeCell ref="B267:J267"/>
    <mergeCell ref="B268:J268"/>
    <mergeCell ref="C271:E271"/>
    <mergeCell ref="J271:K271"/>
    <mergeCell ref="C272:E272"/>
    <mergeCell ref="J272:K272"/>
    <mergeCell ref="B261:C261"/>
    <mergeCell ref="D261:E261"/>
    <mergeCell ref="B262:C262"/>
    <mergeCell ref="D262:E262"/>
    <mergeCell ref="B264:J264"/>
    <mergeCell ref="B265:J265"/>
    <mergeCell ref="C257:D257"/>
    <mergeCell ref="E257:F257"/>
    <mergeCell ref="C258:D258"/>
    <mergeCell ref="E258:F258"/>
    <mergeCell ref="B260:C260"/>
    <mergeCell ref="D260:E260"/>
    <mergeCell ref="C247:E247"/>
    <mergeCell ref="J247:K247"/>
    <mergeCell ref="B250:K250"/>
    <mergeCell ref="B253:K253"/>
    <mergeCell ref="C255:F255"/>
    <mergeCell ref="H255:K255"/>
    <mergeCell ref="C242:E242"/>
    <mergeCell ref="J242:K242"/>
    <mergeCell ref="C243:E243"/>
    <mergeCell ref="J243:K243"/>
    <mergeCell ref="C246:E246"/>
    <mergeCell ref="J246:K246"/>
    <mergeCell ref="B234:J234"/>
    <mergeCell ref="B235:J235"/>
    <mergeCell ref="C238:E238"/>
    <mergeCell ref="J238:K238"/>
    <mergeCell ref="C239:E239"/>
    <mergeCell ref="J239:K239"/>
    <mergeCell ref="B229:C229"/>
    <mergeCell ref="D229:E229"/>
    <mergeCell ref="B230:C230"/>
    <mergeCell ref="D230:E230"/>
    <mergeCell ref="B232:J232"/>
    <mergeCell ref="B233:J233"/>
    <mergeCell ref="C225:D225"/>
    <mergeCell ref="E225:F225"/>
    <mergeCell ref="C226:D226"/>
    <mergeCell ref="E226:F226"/>
    <mergeCell ref="B228:C228"/>
    <mergeCell ref="D228:E228"/>
    <mergeCell ref="G215:H215"/>
    <mergeCell ref="J215:K215"/>
    <mergeCell ref="B218:K218"/>
    <mergeCell ref="B221:K221"/>
    <mergeCell ref="C223:F223"/>
    <mergeCell ref="H223:K223"/>
    <mergeCell ref="C210:E210"/>
    <mergeCell ref="J210:K210"/>
    <mergeCell ref="P210:Q210"/>
    <mergeCell ref="C211:E211"/>
    <mergeCell ref="J211:K211"/>
    <mergeCell ref="G214:H214"/>
    <mergeCell ref="J214:K214"/>
    <mergeCell ref="C208:E208"/>
    <mergeCell ref="J208:K208"/>
    <mergeCell ref="P208:Q208"/>
    <mergeCell ref="C209:E209"/>
    <mergeCell ref="J209:K209"/>
    <mergeCell ref="P209:Q209"/>
    <mergeCell ref="B201:J201"/>
    <mergeCell ref="B202:J202"/>
    <mergeCell ref="B203:J203"/>
    <mergeCell ref="B204:J204"/>
    <mergeCell ref="C207:E207"/>
    <mergeCell ref="J207:K207"/>
    <mergeCell ref="B197:C197"/>
    <mergeCell ref="D197:E197"/>
    <mergeCell ref="B198:C198"/>
    <mergeCell ref="D198:E198"/>
    <mergeCell ref="B199:C199"/>
    <mergeCell ref="D199:E199"/>
    <mergeCell ref="C192:F192"/>
    <mergeCell ref="H192:K192"/>
    <mergeCell ref="C194:D194"/>
    <mergeCell ref="E194:F194"/>
    <mergeCell ref="C195:D195"/>
    <mergeCell ref="E195:F195"/>
    <mergeCell ref="C183:E183"/>
    <mergeCell ref="J183:K183"/>
    <mergeCell ref="C184:E184"/>
    <mergeCell ref="J184:K184"/>
    <mergeCell ref="B187:K187"/>
    <mergeCell ref="B190:K190"/>
    <mergeCell ref="C180:E180"/>
    <mergeCell ref="J180:K180"/>
    <mergeCell ref="C181:E181"/>
    <mergeCell ref="J181:K181"/>
    <mergeCell ref="C182:E182"/>
    <mergeCell ref="J182:K182"/>
    <mergeCell ref="B173:C173"/>
    <mergeCell ref="D173:E173"/>
    <mergeCell ref="B174:C174"/>
    <mergeCell ref="D174:E174"/>
    <mergeCell ref="B176:J176"/>
    <mergeCell ref="B177:J177"/>
    <mergeCell ref="C169:D169"/>
    <mergeCell ref="E169:F169"/>
    <mergeCell ref="C170:D170"/>
    <mergeCell ref="E170:F170"/>
    <mergeCell ref="B172:C172"/>
    <mergeCell ref="D172:E172"/>
    <mergeCell ref="B159:C159"/>
    <mergeCell ref="D159:E159"/>
    <mergeCell ref="B161:C161"/>
    <mergeCell ref="C162:K162"/>
    <mergeCell ref="B165:K165"/>
    <mergeCell ref="C167:F167"/>
    <mergeCell ref="H167:K167"/>
    <mergeCell ref="C155:D155"/>
    <mergeCell ref="E155:F155"/>
    <mergeCell ref="B157:C157"/>
    <mergeCell ref="D157:E157"/>
    <mergeCell ref="B158:C158"/>
    <mergeCell ref="D158:E158"/>
    <mergeCell ref="B146:C146"/>
    <mergeCell ref="C147:K147"/>
    <mergeCell ref="B150:K150"/>
    <mergeCell ref="C152:F152"/>
    <mergeCell ref="H152:K152"/>
    <mergeCell ref="C154:D154"/>
    <mergeCell ref="E154:F154"/>
    <mergeCell ref="B142:C142"/>
    <mergeCell ref="D142:E142"/>
    <mergeCell ref="B143:C143"/>
    <mergeCell ref="D143:E143"/>
    <mergeCell ref="B144:C144"/>
    <mergeCell ref="D144:E144"/>
    <mergeCell ref="B135:K135"/>
    <mergeCell ref="C137:F137"/>
    <mergeCell ref="H137:K137"/>
    <mergeCell ref="C139:D139"/>
    <mergeCell ref="E139:F139"/>
    <mergeCell ref="C140:D140"/>
    <mergeCell ref="E140:F140"/>
    <mergeCell ref="B128:C128"/>
    <mergeCell ref="D128:E128"/>
    <mergeCell ref="B129:C129"/>
    <mergeCell ref="D129:E129"/>
    <mergeCell ref="B131:C131"/>
    <mergeCell ref="C132:K132"/>
    <mergeCell ref="C124:D124"/>
    <mergeCell ref="E124:F124"/>
    <mergeCell ref="C125:D125"/>
    <mergeCell ref="E125:F125"/>
    <mergeCell ref="B127:C127"/>
    <mergeCell ref="D127:E127"/>
    <mergeCell ref="B114:C114"/>
    <mergeCell ref="D114:E114"/>
    <mergeCell ref="B116:C116"/>
    <mergeCell ref="C117:K117"/>
    <mergeCell ref="B120:K120"/>
    <mergeCell ref="C122:F122"/>
    <mergeCell ref="H122:K122"/>
    <mergeCell ref="C110:D110"/>
    <mergeCell ref="E110:F110"/>
    <mergeCell ref="B112:C112"/>
    <mergeCell ref="D112:E112"/>
    <mergeCell ref="B113:C113"/>
    <mergeCell ref="D113:E113"/>
    <mergeCell ref="B101:C101"/>
    <mergeCell ref="C102:K102"/>
    <mergeCell ref="B105:K105"/>
    <mergeCell ref="C107:F107"/>
    <mergeCell ref="H107:K107"/>
    <mergeCell ref="C109:D109"/>
    <mergeCell ref="E109:F109"/>
    <mergeCell ref="B97:C97"/>
    <mergeCell ref="D97:E97"/>
    <mergeCell ref="B98:C98"/>
    <mergeCell ref="D98:E98"/>
    <mergeCell ref="B99:C99"/>
    <mergeCell ref="D99:E99"/>
    <mergeCell ref="B90:K90"/>
    <mergeCell ref="C92:F92"/>
    <mergeCell ref="H92:K92"/>
    <mergeCell ref="C94:D94"/>
    <mergeCell ref="E94:F94"/>
    <mergeCell ref="C95:D95"/>
    <mergeCell ref="E95:F95"/>
    <mergeCell ref="B83:C83"/>
    <mergeCell ref="D83:E83"/>
    <mergeCell ref="B84:C84"/>
    <mergeCell ref="D84:E84"/>
    <mergeCell ref="B86:C86"/>
    <mergeCell ref="C87:K87"/>
    <mergeCell ref="C79:D79"/>
    <mergeCell ref="E79:F79"/>
    <mergeCell ref="C80:D80"/>
    <mergeCell ref="E80:F80"/>
    <mergeCell ref="B82:C82"/>
    <mergeCell ref="D82:E82"/>
    <mergeCell ref="C71:D71"/>
    <mergeCell ref="E71:F71"/>
    <mergeCell ref="G71:H71"/>
    <mergeCell ref="B72:K72"/>
    <mergeCell ref="B75:K75"/>
    <mergeCell ref="C77:F77"/>
    <mergeCell ref="H77:K77"/>
    <mergeCell ref="C69:D69"/>
    <mergeCell ref="E69:F69"/>
    <mergeCell ref="G69:H69"/>
    <mergeCell ref="C70:D70"/>
    <mergeCell ref="E70:F70"/>
    <mergeCell ref="G70:H70"/>
    <mergeCell ref="B66:C66"/>
    <mergeCell ref="D66:E66"/>
    <mergeCell ref="F66:G66"/>
    <mergeCell ref="H66:I66"/>
    <mergeCell ref="B67:K67"/>
    <mergeCell ref="B68:K68"/>
    <mergeCell ref="B63:K63"/>
    <mergeCell ref="B64:E64"/>
    <mergeCell ref="F64:I64"/>
    <mergeCell ref="J64:K64"/>
    <mergeCell ref="B65:C65"/>
    <mergeCell ref="D65:E65"/>
    <mergeCell ref="F65:G65"/>
    <mergeCell ref="H65:I65"/>
    <mergeCell ref="B60:C60"/>
    <mergeCell ref="D60:E60"/>
    <mergeCell ref="F60:G60"/>
    <mergeCell ref="H60:I60"/>
    <mergeCell ref="J60:K60"/>
    <mergeCell ref="B61:C61"/>
    <mergeCell ref="D61:E61"/>
    <mergeCell ref="F61:G61"/>
    <mergeCell ref="H61:I61"/>
    <mergeCell ref="J61:K61"/>
    <mergeCell ref="B56:K56"/>
    <mergeCell ref="B58:K58"/>
    <mergeCell ref="B59:C59"/>
    <mergeCell ref="D59:E59"/>
    <mergeCell ref="F59:G59"/>
    <mergeCell ref="H59:I59"/>
    <mergeCell ref="J59:K59"/>
    <mergeCell ref="B46:K46"/>
    <mergeCell ref="B47:K47"/>
    <mergeCell ref="B50:K50"/>
    <mergeCell ref="B53:K53"/>
    <mergeCell ref="C54:D54"/>
    <mergeCell ref="E54:K54"/>
    <mergeCell ref="B41:E41"/>
    <mergeCell ref="B42:E43"/>
    <mergeCell ref="B44:E44"/>
    <mergeCell ref="G44:K44"/>
    <mergeCell ref="B45:E45"/>
    <mergeCell ref="G45:K45"/>
    <mergeCell ref="B37:E37"/>
    <mergeCell ref="F37:K37"/>
    <mergeCell ref="B38:E38"/>
    <mergeCell ref="F38:K38"/>
    <mergeCell ref="B39:E39"/>
    <mergeCell ref="B40:E40"/>
    <mergeCell ref="G40:H40"/>
    <mergeCell ref="J40:K40"/>
    <mergeCell ref="B29:K29"/>
    <mergeCell ref="B30:K30"/>
    <mergeCell ref="B32:K32"/>
    <mergeCell ref="B35:K35"/>
    <mergeCell ref="B36:E36"/>
    <mergeCell ref="G36:H36"/>
    <mergeCell ref="J36:K36"/>
    <mergeCell ref="H23:J23"/>
    <mergeCell ref="C24:G24"/>
    <mergeCell ref="H24:J24"/>
    <mergeCell ref="C25:G25"/>
    <mergeCell ref="H25:J25"/>
    <mergeCell ref="C26:K26"/>
    <mergeCell ref="B19:B25"/>
    <mergeCell ref="C19:G19"/>
    <mergeCell ref="H19:J19"/>
    <mergeCell ref="C20:G20"/>
    <mergeCell ref="H20:J20"/>
    <mergeCell ref="C21:G21"/>
    <mergeCell ref="H21:J21"/>
    <mergeCell ref="C22:G22"/>
    <mergeCell ref="H22:J22"/>
    <mergeCell ref="C23:G23"/>
    <mergeCell ref="B13:B18"/>
    <mergeCell ref="C13:G13"/>
    <mergeCell ref="H13:J13"/>
    <mergeCell ref="C14:G14"/>
    <mergeCell ref="H14:J14"/>
    <mergeCell ref="C15:G15"/>
    <mergeCell ref="H15:J15"/>
    <mergeCell ref="A1:L3"/>
    <mergeCell ref="C5:D5"/>
    <mergeCell ref="I5:J5"/>
    <mergeCell ref="C8:D8"/>
    <mergeCell ref="F8:G8"/>
    <mergeCell ref="C9:G9"/>
    <mergeCell ref="I9:J9"/>
    <mergeCell ref="C16:G16"/>
    <mergeCell ref="H16:J16"/>
    <mergeCell ref="C17:G17"/>
    <mergeCell ref="H17:J17"/>
    <mergeCell ref="C18:G18"/>
    <mergeCell ref="H18:J18"/>
    <mergeCell ref="C11:G11"/>
    <mergeCell ref="C12:G12"/>
    <mergeCell ref="H12:J12"/>
  </mergeCells>
  <phoneticPr fontId="3" type="noConversion"/>
  <dataValidations count="41">
    <dataValidation type="list" allowBlank="1" showInputMessage="1" showErrorMessage="1" sqref="I5:J5" xr:uid="{1534E731-E40F-43FE-AC7D-40D4D50838F7}">
      <formula1>tester_list_en</formula1>
    </dataValidation>
    <dataValidation type="list" allowBlank="1" showInputMessage="1" sqref="H372:H374 H378:H380" xr:uid="{5369F2DD-3FA9-4992-83F5-7C59111DDF7A}">
      <formula1>"-, A, B, C"</formula1>
    </dataValidation>
    <dataValidation type="list" allowBlank="1" showInputMessage="1" sqref="H340:H342 H346:H348" xr:uid="{6AFC1921-3823-4D87-8275-FE492843A7A1}">
      <formula1>"-, A"</formula1>
    </dataValidation>
    <dataValidation type="list" allowBlank="1" showInputMessage="1" showErrorMessage="1" sqref="G239:H239 G243:H243 G247:H247 G272:H274 G278:H278 G282:H282" xr:uid="{014B77A4-B367-4F25-9DC3-98B15739234C}">
      <formula1>"-, A, B"</formula1>
    </dataValidation>
    <dataValidation type="list" allowBlank="1" showInputMessage="1" sqref="I208:I211 I181:I184 I215 I239 I243 I247 I272:I274 I278 I282 I306 I310 I314 I318 I340:I342 I346:I348 I372:I374 I378:I380" xr:uid="{C3CC867C-9D83-4988-A0F5-A74AEE2F18D5}">
      <formula1>"-, (Note 1), (Note 2), (Note 3), (Note 4), (Note 5)"</formula1>
    </dataValidation>
    <dataValidation type="list" allowBlank="1" showInputMessage="1" sqref="H181:H184" xr:uid="{A1C74E33-6BA8-402D-8801-322B46ABE93B}">
      <formula1>"-, A, B"</formula1>
    </dataValidation>
    <dataValidation type="list" allowBlank="1" showInputMessage="1" showErrorMessage="1" sqref="B181:B184" xr:uid="{9E4AC005-3CD1-477B-AFEF-934CD848807B}">
      <formula1>"Indirect, Direct"</formula1>
    </dataValidation>
    <dataValidation type="list" allowBlank="1" showInputMessage="1" sqref="C239:E239" xr:uid="{87F3F434-C9FF-42F0-A163-F56E2FCC03FA}">
      <formula1>"-, N - L, N - L - PE, N - L1, N - L1 - PE, L1 - L2 - L3, L1 - L2 - L3 - N, L1 - L2 - L3 - PE, L1 - L2 - L3 - N - PE"</formula1>
    </dataValidation>
    <dataValidation type="list" allowBlank="1" showInputMessage="1" sqref="C243:E243" xr:uid="{EB2F953E-405A-44ED-83C5-F59174E0985D}">
      <formula1>"-, DC(+) - DC(-), DC(+) - DC(-) - PE"</formula1>
    </dataValidation>
    <dataValidation type="list" allowBlank="1" showInputMessage="1" sqref="F306 F310" xr:uid="{A83D4AC0-3629-4830-8664-4AA8FDF6922F}">
      <formula1>"-, CDN M2, CDN M3,  CDN M4, ,  CDN M5,  EM CLAMP"</formula1>
    </dataValidation>
    <dataValidation type="list" allowBlank="1" showInputMessage="1" sqref="C306:E306" xr:uid="{AA35ACCB-44E5-4F90-A77C-FFEE0DBB2A04}">
      <formula1>"Mains power port"</formula1>
    </dataValidation>
    <dataValidation type="list" allowBlank="1" showInputMessage="1" sqref="C278:E278" xr:uid="{0D56878B-77A0-4A1B-8C8D-9ECE1C80CB7E}">
      <formula1>"DC(+) - PE, DC(-) - PE"</formula1>
    </dataValidation>
    <dataValidation type="list" allowBlank="1" showInputMessage="1" sqref="C272:E274" xr:uid="{5264A261-0671-4666-B7EA-192D483164CA}">
      <formula1>"N - L, N - PE, L - PE, L1 - L2, L2 - L3, L3 - L1, N - L1, N - L2, N - L3, L1 - PE, L2 - PE, L3 - PE"</formula1>
    </dataValidation>
    <dataValidation type="list" allowBlank="1" showInputMessage="1" sqref="C247:E247 C282:E282 C314:E314" xr:uid="{72057A28-9FB1-460C-9DD5-FA733B3E760E}">
      <formula1>"-, LAN, RJ48, BNC"</formula1>
    </dataValidation>
    <dataValidation type="list" allowBlank="1" showInputMessage="1" sqref="B60:C61" xr:uid="{8E61CD9A-A191-4707-ADF8-71E0A082BD68}">
      <formula1>"AE, SIM"</formula1>
    </dataValidation>
    <dataValidation type="list" allowBlank="1" showInputMessage="1" sqref="B215 B318" xr:uid="{22727739-7520-46E5-8C2D-BB16796E392F}">
      <formula1>"On ears, Off ears"</formula1>
    </dataValidation>
    <dataValidation type="list" allowBlank="1" showInputMessage="1" showErrorMessage="1" sqref="G208:H211 H306 H310 H314" xr:uid="{EADAA4AC-CC34-45F2-8534-6AA2BDF802FE}">
      <formula1>"-, A"</formula1>
    </dataValidation>
    <dataValidation type="list" allowBlank="1" showInputMessage="1" sqref="G155:H155 G80:H80 G258:H258 G95:H95 G110:H110 G125:H125 G140:H140 G170:H170 G195:H195 G226:H226 G329:H329 G293:H293 G359:H359" xr:uid="{5CABCE03-C555-417B-AF54-1BE6CC2CFCAC}">
      <formula1>"00:00, 01:00, 02:00, 03:00, 04:00, 05:00, 06:00, 07:00, 08:00, 09:00, 10:00, 11:00, 12:00, 13:00, 14:00, 15:00, 16:00, 17:00, 18:00, 19:00, 20:00, 21:00, 22:00, 23:00, 24:00"</formula1>
    </dataValidation>
    <dataValidation type="list" allowBlank="1" showInputMessage="1" sqref="B87 B102 B117 B132 B147 B162" xr:uid="{E03B0A1E-7429-489D-8EAF-FFC1A8048B4B}">
      <formula1>INDEX(OPERATING_MODE, 0, 1)</formula1>
    </dataValidation>
    <dataValidation type="list" allowBlank="1" showInputMessage="1" sqref="F36 I36 D49 K113:K114 B370 B338 B316 E316 G316 B312 B308 B304 B280 B276 B270 B245 B237 K173:K174 B179 J206 B241 I316 K316 J42:J43 J11 H42:H43 K332:K333 F206 B213 H206 B376 B344 F39:F45 H39 J39 I40:I41 K158:K159 D206 B206 K143:K144 K128:K129 K98:K99 K83:K84 K362:K363 K296:K297 K261:K262 K229:K230 K198:K199" xr:uid="{9D4ED648-0019-4EE3-BAEF-1957939DCE5A}">
      <formula1>"1, TRUE, 0, FALSE,"</formula1>
    </dataValidation>
    <dataValidation type="list" allowBlank="1" showInputMessage="1" showErrorMessage="1" sqref="I70:J71" xr:uid="{319C6EBE-6328-4182-8735-5F3074489B64}">
      <formula1>"Yes, No"</formula1>
    </dataValidation>
    <dataValidation type="list" allowBlank="1" showInputMessage="1" showErrorMessage="1" sqref="I9:J9" xr:uid="{494E6042-E048-421E-8376-7366182C7D52}">
      <formula1>reviewer_list_en</formula1>
    </dataValidation>
    <dataValidation allowBlank="1" showInputMessage="1" sqref="G39 I39 K39" xr:uid="{50B5820B-CB2C-40F4-8153-3CF4B609492C}"/>
    <dataValidation type="list" allowBlank="1" showInputMessage="1" showErrorMessage="1" sqref="G372 G378 F239 F243 F247 F272:F274 F278 F282 G181:G184" xr:uid="{C5CA36D0-8269-4832-A2AF-D3B15D5DA955}">
      <formula1>"B"</formula1>
    </dataValidation>
    <dataValidation type="list" allowBlank="1" showInputMessage="1" showErrorMessage="1" sqref="G373:G374 G379:G380" xr:uid="{6C34A298-FDD3-45F8-ADDF-18296CD340A9}">
      <formula1>"C"</formula1>
    </dataValidation>
    <dataValidation type="list" allowBlank="1" showInputMessage="1" showErrorMessage="1" sqref="F208:F211 G340:G342 G346:G348 G306 G310 G314" xr:uid="{371A12B4-2E95-4563-B13B-1510D8EE3619}">
      <formula1>"A"</formula1>
    </dataValidation>
    <dataValidation type="list" allowBlank="1" showInputMessage="1" showErrorMessage="1" sqref="C208:E211" xr:uid="{682C178A-19B5-4B85-BDBD-A10E399ABCD4}">
      <formula1>"Left, Right, Front, Rear"</formula1>
    </dataValidation>
    <dataValidation type="list" allowBlank="1" showInputMessage="1" showErrorMessage="1" sqref="G45:K45" xr:uid="{8611DADF-FFFB-4F1F-A184-A58250D64A7D}">
      <formula1>"Component dualization, Technology change, Technology derivation"</formula1>
    </dataValidation>
    <dataValidation type="list" allowBlank="1" showInputMessage="1" sqref="C70:D71" xr:uid="{D513751C-4323-4219-8528-33D77DC7054F}">
      <formula1>"AC Input 1 phase, AC Output 1 phase, AC Input 3 phase, AC Output 3 phase, DC Input, DC Output, Internal Battery, External Battery"</formula1>
    </dataValidation>
    <dataValidation type="list" allowBlank="1" showInputMessage="1" sqref="F37:K37" xr:uid="{04786441-6A5E-42EE-806F-4B07752AA3D0}">
      <formula1>"Tabletop, Floor stand, Combination"</formula1>
    </dataValidation>
    <dataValidation type="list" allowBlank="1" showInputMessage="1" sqref="F38:K38" xr:uid="{F0FE3803-293C-4CC1-A83F-BBF72349D3A0}">
      <formula1>"Hz, kHz, MHz, GHz"</formula1>
    </dataValidation>
    <dataValidation type="list" allowBlank="1" showInputMessage="1" showErrorMessage="1" sqref="F181:F183" xr:uid="{6E47CDFB-9B7F-4C52-8A6C-0AE697BD1C9A}">
      <formula1>"Contact, Air"</formula1>
    </dataValidation>
    <dataValidation type="list" allowBlank="1" showInputMessage="1" sqref="C310:E310" xr:uid="{F714C565-07C5-4E30-8A69-E27A761E0D5A}">
      <formula1>"DC network power port"</formula1>
    </dataValidation>
    <dataValidation type="list" allowBlank="1" showInputMessage="1" sqref="F314" xr:uid="{8917B404-0F0E-4AF3-9AEB-0CF21A7FF965}">
      <formula1>"-, EM CLAMP, CDN T8, CDN T4, CDN T2"</formula1>
    </dataValidation>
    <dataValidation type="list" allowBlank="1" showInputMessage="1" showErrorMessage="1" sqref="B310 B243 B278" xr:uid="{927CBFAE-72D6-4B9B-A155-5B622CB0C4C3}">
      <formula1>"DC"</formula1>
    </dataValidation>
    <dataValidation type="list" allowBlank="1" showInputMessage="1" showErrorMessage="1" sqref="B314 B247 B282" xr:uid="{22AC4EE7-C1A3-4293-B7D1-0A9F191EFF2F}">
      <formula1>"SIGNAL"</formula1>
    </dataValidation>
    <dataValidation type="list" allowBlank="1" showInputMessage="1" sqref="K13:K25" xr:uid="{B76EF5BA-B284-4F05-9546-D705680752D5}">
      <formula1>"(Note 1), (Note 2), (Note 3), (Note 4), (Note 5), (Note 6), (Note 7), (Note 8), (Note 9), (Note 10), "</formula1>
    </dataValidation>
    <dataValidation type="list" allowBlank="1" showInputMessage="1" sqref="K66" xr:uid="{26AFE9BF-BB4E-468A-B61A-8BB9F7094DE6}">
      <formula1>"차폐, 비차폐"</formula1>
    </dataValidation>
    <dataValidation type="list" allowBlank="1" showInputMessage="1" showErrorMessage="1" sqref="F66:G66" xr:uid="{4A96E2C1-72E7-4C37-8A12-BAB944DF66C7}">
      <formula1>OFFSET($B$63, 1, 0, ROWS(Total_Config)-1)</formula1>
    </dataValidation>
    <dataValidation type="list" allowBlank="1" showInputMessage="1" showErrorMessage="1" sqref="B239 B272:B274" xr:uid="{7F901D1E-8770-4D7C-BB82-1C8003938908}">
      <formula1>"AC"</formula1>
    </dataValidation>
    <dataValidation type="list" allowBlank="1" showInputMessage="1" showErrorMessage="1" sqref="C77:F77 C92:F92 C107:F107 C122:F122 C137:F137 C152:F152 C167:F167 C192:F192 C223:F223 C255:F255 C290:F290 C326:F326 C356:F356" xr:uid="{F531C050-ACED-4EB6-B675-17C5337B28A2}">
      <formula1>"Site 1 (F), Site 2 (P+I), Site 3 (C+I), Site 4 (T)"</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10" manualBreakCount="10">
    <brk id="51" max="16383" man="1"/>
    <brk id="73" max="16383" man="1"/>
    <brk id="118" max="16383" man="1"/>
    <brk id="163" max="16383" man="1"/>
    <brk id="188" max="16383" man="1"/>
    <brk id="219" max="16383" man="1"/>
    <brk id="251" max="16383" man="1"/>
    <brk id="286" max="16383" man="1"/>
    <brk id="322"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41" r:id="rId4" name="CE">
              <controlPr defaultSize="0" autoFill="0" autoLine="0" autoPict="0">
                <anchor moveWithCells="1">
                  <from>
                    <xdr:col>2</xdr:col>
                    <xdr:colOff>0</xdr:colOff>
                    <xdr:row>12</xdr:row>
                    <xdr:rowOff>0</xdr:rowOff>
                  </from>
                  <to>
                    <xdr:col>5</xdr:col>
                    <xdr:colOff>123825</xdr:colOff>
                    <xdr:row>13</xdr:row>
                    <xdr:rowOff>0</xdr:rowOff>
                  </to>
                </anchor>
              </controlPr>
            </control>
          </mc:Choice>
        </mc:AlternateContent>
        <mc:AlternateContent xmlns:mc="http://schemas.openxmlformats.org/markup-compatibility/2006">
          <mc:Choice Requires="x14">
            <control shapeId="368642" r:id="rId5" name="ISN">
              <controlPr defaultSize="0" autoFill="0" autoLine="0" autoPict="0">
                <anchor moveWithCells="1">
                  <from>
                    <xdr:col>2</xdr:col>
                    <xdr:colOff>0</xdr:colOff>
                    <xdr:row>13</xdr:row>
                    <xdr:rowOff>0</xdr:rowOff>
                  </from>
                  <to>
                    <xdr:col>4</xdr:col>
                    <xdr:colOff>533400</xdr:colOff>
                    <xdr:row>14</xdr:row>
                    <xdr:rowOff>0</xdr:rowOff>
                  </to>
                </anchor>
              </controlPr>
            </control>
          </mc:Choice>
        </mc:AlternateContent>
        <mc:AlternateContent xmlns:mc="http://schemas.openxmlformats.org/markup-compatibility/2006">
          <mc:Choice Requires="x14">
            <control shapeId="368643" r:id="rId6" name="CDVE">
              <controlPr defaultSize="0" autoFill="0" autoLine="0" autoPict="0">
                <anchor moveWithCells="1">
                  <from>
                    <xdr:col>2</xdr:col>
                    <xdr:colOff>0</xdr:colOff>
                    <xdr:row>14</xdr:row>
                    <xdr:rowOff>0</xdr:rowOff>
                  </from>
                  <to>
                    <xdr:col>4</xdr:col>
                    <xdr:colOff>590550</xdr:colOff>
                    <xdr:row>15</xdr:row>
                    <xdr:rowOff>0</xdr:rowOff>
                  </to>
                </anchor>
              </controlPr>
            </control>
          </mc:Choice>
        </mc:AlternateContent>
        <mc:AlternateContent xmlns:mc="http://schemas.openxmlformats.org/markup-compatibility/2006">
          <mc:Choice Requires="x14">
            <control shapeId="368644" r:id="rId7" name="RE">
              <controlPr defaultSize="0" autoFill="0" autoLine="0" autoPict="0">
                <anchor moveWithCells="1">
                  <from>
                    <xdr:col>2</xdr:col>
                    <xdr:colOff>0</xdr:colOff>
                    <xdr:row>15</xdr:row>
                    <xdr:rowOff>0</xdr:rowOff>
                  </from>
                  <to>
                    <xdr:col>3</xdr:col>
                    <xdr:colOff>323850</xdr:colOff>
                    <xdr:row>16</xdr:row>
                    <xdr:rowOff>0</xdr:rowOff>
                  </to>
                </anchor>
              </controlPr>
            </control>
          </mc:Choice>
        </mc:AlternateContent>
        <mc:AlternateContent xmlns:mc="http://schemas.openxmlformats.org/markup-compatibility/2006">
          <mc:Choice Requires="x14">
            <control shapeId="368645" r:id="rId8" name="ESD">
              <controlPr defaultSize="0" autoFill="0" autoLine="0" autoPict="0">
                <anchor moveWithCells="1">
                  <from>
                    <xdr:col>1</xdr:col>
                    <xdr:colOff>914400</xdr:colOff>
                    <xdr:row>18</xdr:row>
                    <xdr:rowOff>0</xdr:rowOff>
                  </from>
                  <to>
                    <xdr:col>3</xdr:col>
                    <xdr:colOff>523875</xdr:colOff>
                    <xdr:row>19</xdr:row>
                    <xdr:rowOff>0</xdr:rowOff>
                  </to>
                </anchor>
              </controlPr>
            </control>
          </mc:Choice>
        </mc:AlternateContent>
        <mc:AlternateContent xmlns:mc="http://schemas.openxmlformats.org/markup-compatibility/2006">
          <mc:Choice Requires="x14">
            <control shapeId="368646" r:id="rId9" name="RS">
              <controlPr defaultSize="0" autoFill="0" autoLine="0" autoPict="0">
                <anchor moveWithCells="1">
                  <from>
                    <xdr:col>2</xdr:col>
                    <xdr:colOff>0</xdr:colOff>
                    <xdr:row>19</xdr:row>
                    <xdr:rowOff>0</xdr:rowOff>
                  </from>
                  <to>
                    <xdr:col>4</xdr:col>
                    <xdr:colOff>466725</xdr:colOff>
                    <xdr:row>20</xdr:row>
                    <xdr:rowOff>0</xdr:rowOff>
                  </to>
                </anchor>
              </controlPr>
            </control>
          </mc:Choice>
        </mc:AlternateContent>
        <mc:AlternateContent xmlns:mc="http://schemas.openxmlformats.org/markup-compatibility/2006">
          <mc:Choice Requires="x14">
            <control shapeId="368647" r:id="rId10" name="EFT">
              <controlPr defaultSize="0" autoFill="0" autoLine="0" autoPict="0">
                <anchor moveWithCells="1">
                  <from>
                    <xdr:col>2</xdr:col>
                    <xdr:colOff>0</xdr:colOff>
                    <xdr:row>20</xdr:row>
                    <xdr:rowOff>0</xdr:rowOff>
                  </from>
                  <to>
                    <xdr:col>3</xdr:col>
                    <xdr:colOff>85725</xdr:colOff>
                    <xdr:row>21</xdr:row>
                    <xdr:rowOff>0</xdr:rowOff>
                  </to>
                </anchor>
              </controlPr>
            </control>
          </mc:Choice>
        </mc:AlternateContent>
        <mc:AlternateContent xmlns:mc="http://schemas.openxmlformats.org/markup-compatibility/2006">
          <mc:Choice Requires="x14">
            <control shapeId="368648" r:id="rId11" name="SURGE">
              <controlPr defaultSize="0" autoFill="0" autoLine="0" autoPict="0">
                <anchor moveWithCells="1">
                  <from>
                    <xdr:col>2</xdr:col>
                    <xdr:colOff>0</xdr:colOff>
                    <xdr:row>21</xdr:row>
                    <xdr:rowOff>0</xdr:rowOff>
                  </from>
                  <to>
                    <xdr:col>2</xdr:col>
                    <xdr:colOff>600075</xdr:colOff>
                    <xdr:row>22</xdr:row>
                    <xdr:rowOff>0</xdr:rowOff>
                  </to>
                </anchor>
              </controlPr>
            </control>
          </mc:Choice>
        </mc:AlternateContent>
        <mc:AlternateContent xmlns:mc="http://schemas.openxmlformats.org/markup-compatibility/2006">
          <mc:Choice Requires="x14">
            <control shapeId="368649" r:id="rId12" name="CS">
              <controlPr defaultSize="0" autoFill="0" autoLine="0" autoPict="0">
                <anchor moveWithCells="1">
                  <from>
                    <xdr:col>2</xdr:col>
                    <xdr:colOff>0</xdr:colOff>
                    <xdr:row>22</xdr:row>
                    <xdr:rowOff>0</xdr:rowOff>
                  </from>
                  <to>
                    <xdr:col>4</xdr:col>
                    <xdr:colOff>285750</xdr:colOff>
                    <xdr:row>23</xdr:row>
                    <xdr:rowOff>0</xdr:rowOff>
                  </to>
                </anchor>
              </controlPr>
            </control>
          </mc:Choice>
        </mc:AlternateContent>
        <mc:AlternateContent xmlns:mc="http://schemas.openxmlformats.org/markup-compatibility/2006">
          <mc:Choice Requires="x14">
            <control shapeId="368650" r:id="rId13" name="MF">
              <controlPr defaultSize="0" autoFill="0" autoLine="0" autoPict="0">
                <anchor moveWithCells="1">
                  <from>
                    <xdr:col>1</xdr:col>
                    <xdr:colOff>914400</xdr:colOff>
                    <xdr:row>23</xdr:row>
                    <xdr:rowOff>0</xdr:rowOff>
                  </from>
                  <to>
                    <xdr:col>4</xdr:col>
                    <xdr:colOff>95250</xdr:colOff>
                    <xdr:row>24</xdr:row>
                    <xdr:rowOff>0</xdr:rowOff>
                  </to>
                </anchor>
              </controlPr>
            </control>
          </mc:Choice>
        </mc:AlternateContent>
        <mc:AlternateContent xmlns:mc="http://schemas.openxmlformats.org/markup-compatibility/2006">
          <mc:Choice Requires="x14">
            <control shapeId="368651" r:id="rId14" name="DIP">
              <controlPr defaultSize="0" autoFill="0" autoLine="0" autoPict="0">
                <anchor moveWithCells="1">
                  <from>
                    <xdr:col>2</xdr:col>
                    <xdr:colOff>0</xdr:colOff>
                    <xdr:row>24</xdr:row>
                    <xdr:rowOff>0</xdr:rowOff>
                  </from>
                  <to>
                    <xdr:col>4</xdr:col>
                    <xdr:colOff>47625</xdr:colOff>
                    <xdr:row>25</xdr:row>
                    <xdr:rowOff>0</xdr:rowOff>
                  </to>
                </anchor>
              </controlPr>
            </control>
          </mc:Choice>
        </mc:AlternateContent>
        <mc:AlternateContent xmlns:mc="http://schemas.openxmlformats.org/markup-compatibility/2006">
          <mc:Choice Requires="x14">
            <control shapeId="368652" r:id="rId15" name="HM">
              <controlPr defaultSize="0" autoFill="0" autoLine="0" autoPict="0">
                <anchor moveWithCells="1">
                  <from>
                    <xdr:col>2</xdr:col>
                    <xdr:colOff>0</xdr:colOff>
                    <xdr:row>16</xdr:row>
                    <xdr:rowOff>0</xdr:rowOff>
                  </from>
                  <to>
                    <xdr:col>3</xdr:col>
                    <xdr:colOff>800100</xdr:colOff>
                    <xdr:row>17</xdr:row>
                    <xdr:rowOff>0</xdr:rowOff>
                  </to>
                </anchor>
              </controlPr>
            </control>
          </mc:Choice>
        </mc:AlternateContent>
        <mc:AlternateContent xmlns:mc="http://schemas.openxmlformats.org/markup-compatibility/2006">
          <mc:Choice Requires="x14">
            <control shapeId="368653" r:id="rId16" name="FK">
              <controlPr defaultSize="0" autoFill="0" autoLine="0" autoPict="0">
                <anchor moveWithCells="1">
                  <from>
                    <xdr:col>2</xdr:col>
                    <xdr:colOff>0</xdr:colOff>
                    <xdr:row>17</xdr:row>
                    <xdr:rowOff>0</xdr:rowOff>
                  </from>
                  <to>
                    <xdr:col>4</xdr:col>
                    <xdr:colOff>495300</xdr:colOff>
                    <xdr:row>18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91BE-E244-4BBA-AD40-83CF3583B0CA}">
  <sheetPr codeName="Sheet28"/>
  <dimension ref="A1:P537"/>
  <sheetViews>
    <sheetView showGridLines="0" tabSelected="1" zoomScaleNormal="100" zoomScaleSheetLayoutView="100" workbookViewId="0">
      <pane ySplit="3" topLeftCell="A231" activePane="bottomLeft" state="frozen"/>
      <selection activeCell="B52" sqref="B52:K52"/>
      <selection pane="bottomLeft" activeCell="P246" sqref="P246"/>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401"/>
      <c r="D5" s="401"/>
      <c r="H5" s="2" t="s">
        <v>1</v>
      </c>
      <c r="I5" s="390"/>
      <c r="J5" s="390"/>
      <c r="K5" s="3" t="s">
        <v>2</v>
      </c>
    </row>
    <row r="6" spans="1:12" ht="9.9499999999999993" customHeight="1">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02"/>
      <c r="D9" s="402"/>
      <c r="E9" s="402"/>
      <c r="F9" s="402"/>
      <c r="G9" s="402"/>
      <c r="H9" s="5" t="s">
        <v>9</v>
      </c>
      <c r="I9" s="392"/>
      <c r="J9" s="393"/>
      <c r="K9" s="9" t="s">
        <v>2</v>
      </c>
    </row>
    <row r="10" spans="1:12" ht="9.9499999999999993" customHeight="1"/>
    <row r="11" spans="1:12" ht="20.100000000000001" customHeight="1">
      <c r="B11" s="4" t="s">
        <v>10</v>
      </c>
      <c r="C11" s="403" t="s">
        <v>1081</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1</v>
      </c>
      <c r="D13" s="411"/>
      <c r="E13" s="411"/>
      <c r="F13" s="411"/>
      <c r="G13" s="411"/>
      <c r="H13" s="397" t="str">
        <f>IF(CE_CHECK, "KS C 9800-3", "")</f>
        <v>KS C 9800-3</v>
      </c>
      <c r="I13" s="398"/>
      <c r="J13" s="399"/>
      <c r="K13" s="25"/>
    </row>
    <row r="14" spans="1:12" ht="20.100000000000001" customHeight="1">
      <c r="B14" s="379"/>
      <c r="C14" s="404" t="b">
        <v>1</v>
      </c>
      <c r="D14" s="411"/>
      <c r="E14" s="411"/>
      <c r="F14" s="411"/>
      <c r="G14" s="411"/>
      <c r="H14" s="383" t="str">
        <f>IF(ISN_CHECK, "KS C CISPR 22", "")</f>
        <v>KS C CISPR 22</v>
      </c>
      <c r="I14" s="384"/>
      <c r="J14" s="385"/>
      <c r="K14" s="25"/>
    </row>
    <row r="15" spans="1:12" ht="20.100000000000001" customHeight="1">
      <c r="B15" s="379"/>
      <c r="C15" s="404" t="b">
        <v>1</v>
      </c>
      <c r="D15" s="405"/>
      <c r="E15" s="405"/>
      <c r="F15" s="405"/>
      <c r="G15" s="405"/>
      <c r="H15" s="383" t="str">
        <f>IF(AECE_CHECK, "KS C 9814-1", "")</f>
        <v>KS C 9814-1</v>
      </c>
      <c r="I15" s="384"/>
      <c r="J15" s="385"/>
      <c r="K15" s="25"/>
    </row>
    <row r="16" spans="1:12" ht="20.100000000000001" customHeight="1">
      <c r="B16" s="379"/>
      <c r="C16" s="404" t="b">
        <v>1</v>
      </c>
      <c r="D16" s="405"/>
      <c r="E16" s="405"/>
      <c r="F16" s="405"/>
      <c r="G16" s="405"/>
      <c r="H16" s="383" t="str">
        <f>IF(RE_CHECK, "KS C 9800-3", "")</f>
        <v>KS C 9800-3</v>
      </c>
      <c r="I16" s="384"/>
      <c r="J16" s="385"/>
      <c r="K16" s="25"/>
    </row>
    <row r="17" spans="2:11" ht="20.100000000000001" customHeight="1">
      <c r="B17" s="379"/>
      <c r="C17" s="404" t="b">
        <v>1</v>
      </c>
      <c r="D17" s="405"/>
      <c r="E17" s="405"/>
      <c r="F17" s="405"/>
      <c r="G17" s="406"/>
      <c r="H17" s="383" t="str">
        <f>IF(HM_CHECK, IF(CUR_1,"KS C 9610-3-2", IF(CUR_2, "KS C 9610-3-12", IF(CUR_3, "KS C 9800-3", ""))),"")</f>
        <v/>
      </c>
      <c r="I17" s="384"/>
      <c r="J17" s="385"/>
      <c r="K17" s="25"/>
    </row>
    <row r="18" spans="2:11" ht="20.100000000000001" customHeight="1">
      <c r="B18" s="379"/>
      <c r="C18" s="404" t="b">
        <v>1</v>
      </c>
      <c r="D18" s="405"/>
      <c r="E18" s="405"/>
      <c r="F18" s="405"/>
      <c r="G18" s="406"/>
      <c r="H18" s="383" t="str">
        <f>IF(FK_CHECK,IF(CUR_1,"KS C 9610-3-3",IF(CUR_2,"KS C 9610-3-11", IF(CUR_3,"KS C 9800-3",""))),"")</f>
        <v/>
      </c>
      <c r="I18" s="384"/>
      <c r="J18" s="385"/>
      <c r="K18" s="25"/>
    </row>
    <row r="19" spans="2:11" ht="20.100000000000001" customHeight="1">
      <c r="B19" s="378" t="s">
        <v>16</v>
      </c>
      <c r="C19" s="404" t="b">
        <v>1</v>
      </c>
      <c r="D19" s="405"/>
      <c r="E19" s="405"/>
      <c r="F19" s="405"/>
      <c r="G19" s="405"/>
      <c r="H19" s="383" t="str">
        <f>IF(ESD_CHECK, "KS C 9610-4-2", "")</f>
        <v>KS C 9610-4-2</v>
      </c>
      <c r="I19" s="384"/>
      <c r="J19" s="385"/>
      <c r="K19" s="25"/>
    </row>
    <row r="20" spans="2:11" ht="20.100000000000001" customHeight="1">
      <c r="B20" s="379"/>
      <c r="C20" s="404" t="b">
        <v>1</v>
      </c>
      <c r="D20" s="405"/>
      <c r="E20" s="405"/>
      <c r="F20" s="405"/>
      <c r="G20" s="405"/>
      <c r="H20" s="383" t="str">
        <f>IF(RS_CHECK, "KS C 9610-4-3", "")</f>
        <v>KS C 9610-4-3</v>
      </c>
      <c r="I20" s="384"/>
      <c r="J20" s="385"/>
      <c r="K20" s="25"/>
    </row>
    <row r="21" spans="2:11" ht="20.100000000000001" customHeight="1">
      <c r="B21" s="379"/>
      <c r="C21" s="404" t="b">
        <v>1</v>
      </c>
      <c r="D21" s="405"/>
      <c r="E21" s="405"/>
      <c r="F21" s="405"/>
      <c r="G21" s="405"/>
      <c r="H21" s="383" t="str">
        <f>IF(EFT_CHECK, "KS C 9610-4-4", "")</f>
        <v>KS C 9610-4-4</v>
      </c>
      <c r="I21" s="384"/>
      <c r="J21" s="385"/>
      <c r="K21" s="25"/>
    </row>
    <row r="22" spans="2:11" ht="20.100000000000001" customHeight="1">
      <c r="B22" s="379"/>
      <c r="C22" s="404" t="b">
        <v>1</v>
      </c>
      <c r="D22" s="405"/>
      <c r="E22" s="405"/>
      <c r="F22" s="405"/>
      <c r="G22" s="405"/>
      <c r="H22" s="383" t="str">
        <f>IF(SURGE_CHECK, "KS C 9610-4-5", "")</f>
        <v>KS C 9610-4-5</v>
      </c>
      <c r="I22" s="384"/>
      <c r="J22" s="385"/>
      <c r="K22" s="25"/>
    </row>
    <row r="23" spans="2:11" ht="20.100000000000001" customHeight="1">
      <c r="B23" s="379"/>
      <c r="C23" s="404" t="b">
        <v>1</v>
      </c>
      <c r="D23" s="405"/>
      <c r="E23" s="405"/>
      <c r="F23" s="405"/>
      <c r="G23" s="405"/>
      <c r="H23" s="383" t="str">
        <f>IF(CS_CHECK, "KS C 9610-4-6", "")</f>
        <v>KS C 9610-4-6</v>
      </c>
      <c r="I23" s="384"/>
      <c r="J23" s="385"/>
      <c r="K23" s="25"/>
    </row>
    <row r="24" spans="2:11" ht="20.100000000000001" customHeight="1">
      <c r="B24" s="379"/>
      <c r="C24" s="404" t="b">
        <v>1</v>
      </c>
      <c r="D24" s="405"/>
      <c r="E24" s="405"/>
      <c r="F24" s="405"/>
      <c r="G24" s="405"/>
      <c r="H24" s="383" t="str">
        <f>IF(DIP_CHECK,IF(CUR_1,"KS C 9610-4-11",IF(OR(CUR_2,CUR_3),"KS C IEC 61000-4-34","")))</f>
        <v/>
      </c>
      <c r="I24" s="384"/>
      <c r="J24" s="385"/>
      <c r="K24" s="25"/>
    </row>
    <row r="25" spans="2:11" ht="20.100000000000001" customHeight="1">
      <c r="B25" s="379"/>
      <c r="C25" s="595" t="b">
        <v>1</v>
      </c>
      <c r="D25" s="595"/>
      <c r="E25" s="595"/>
      <c r="F25" s="595"/>
      <c r="G25" s="595"/>
      <c r="H25" s="594" t="str">
        <f>IF(VV_CHECK, IF(ENV_1,"KS C 9610-2-2", IF(ENV_2,"KS C 9610-2-4", "")),"")</f>
        <v/>
      </c>
      <c r="I25" s="594"/>
      <c r="J25" s="594"/>
      <c r="K25" s="22"/>
    </row>
    <row r="26" spans="2:11" ht="20.100000000000001" customHeight="1">
      <c r="B26" s="379"/>
      <c r="C26" s="595" t="b">
        <v>1</v>
      </c>
      <c r="D26" s="595"/>
      <c r="E26" s="595"/>
      <c r="F26" s="595"/>
      <c r="G26" s="595"/>
      <c r="H26" s="594" t="str">
        <f>IF(VU_CHECK, IF(ENV_1,"KS C 9610-2-2", IF(ENV_2,"KS C 9610-2-4","")),"")</f>
        <v/>
      </c>
      <c r="I26" s="594"/>
      <c r="J26" s="594"/>
      <c r="K26" s="22"/>
    </row>
    <row r="27" spans="2:11" ht="20.100000000000001" customHeight="1">
      <c r="B27" s="379"/>
      <c r="C27" s="404" t="b">
        <v>1</v>
      </c>
      <c r="D27" s="405"/>
      <c r="E27" s="405"/>
      <c r="F27" s="405"/>
      <c r="G27" s="406"/>
      <c r="H27" s="594" t="str">
        <f>IF(FV_CHECK,IF(ENV_1,"KS C 9610-2-2",IF(ENV_2,"KS C 9610-2-4","")),"")</f>
        <v/>
      </c>
      <c r="I27" s="594"/>
      <c r="J27" s="594"/>
      <c r="K27" s="22"/>
    </row>
    <row r="28" spans="2:11" ht="20.100000000000001" customHeight="1">
      <c r="B28" s="379"/>
      <c r="C28" s="595" t="b">
        <v>1</v>
      </c>
      <c r="D28" s="595"/>
      <c r="E28" s="595"/>
      <c r="F28" s="595"/>
      <c r="G28" s="595"/>
      <c r="H28" s="594" t="str">
        <f>IF(THD_CHECK,IF(ENV_1,"KS C 9610-2-2",IF(ENV_2,"KS C 9610-2-4","")),"")</f>
        <v/>
      </c>
      <c r="I28" s="594"/>
      <c r="J28" s="594"/>
      <c r="K28" s="22"/>
    </row>
    <row r="29" spans="2:11" ht="20.100000000000001" customHeight="1">
      <c r="B29" s="379"/>
      <c r="C29" s="595" t="b">
        <v>1</v>
      </c>
      <c r="D29" s="595"/>
      <c r="E29" s="595"/>
      <c r="F29" s="595"/>
      <c r="G29" s="595"/>
      <c r="H29" s="594" t="str">
        <f>IF(IH_CHECK,IF(ENV_1,"KS C 9610-2-2",IF(ENV_2,"KS C 9610-2-4","")),"")</f>
        <v/>
      </c>
      <c r="I29" s="594"/>
      <c r="J29" s="594"/>
      <c r="K29" s="22"/>
    </row>
    <row r="30" spans="2:11" ht="20.100000000000001" customHeight="1">
      <c r="B30" s="380"/>
      <c r="C30" s="595" t="b">
        <v>1</v>
      </c>
      <c r="D30" s="595"/>
      <c r="E30" s="595"/>
      <c r="F30" s="595"/>
      <c r="G30" s="595"/>
      <c r="H30" s="594" t="str">
        <f>IF(CN_CHECK, IF(ENV_1,"KS C 9610-2-2", IF(ENV_2,"KS C 9610-2-4","")),"")</f>
        <v/>
      </c>
      <c r="I30" s="594"/>
      <c r="J30" s="594"/>
      <c r="K30" s="22"/>
    </row>
    <row r="31" spans="2:11" ht="39.950000000000003" customHeight="1">
      <c r="B31" s="10" t="s">
        <v>17</v>
      </c>
      <c r="C31" s="412"/>
      <c r="D31" s="413"/>
      <c r="E31" s="413"/>
      <c r="F31" s="413"/>
      <c r="G31" s="413"/>
      <c r="H31" s="413"/>
      <c r="I31" s="413"/>
      <c r="J31" s="413"/>
      <c r="K31" s="414"/>
    </row>
    <row r="32" spans="2:11" ht="9.9499999999999993" customHeight="1"/>
    <row r="33" spans="2:16">
      <c r="B33" s="4" t="s">
        <v>18</v>
      </c>
    </row>
    <row r="34" spans="2:16" ht="20.100000000000001" customHeight="1">
      <c r="B34" s="415" t="s">
        <v>19</v>
      </c>
      <c r="C34" s="416"/>
      <c r="D34" s="416"/>
      <c r="E34" s="416"/>
      <c r="F34" s="416"/>
      <c r="G34" s="416"/>
      <c r="H34" s="416"/>
      <c r="I34" s="416"/>
      <c r="J34" s="416"/>
      <c r="K34" s="417"/>
    </row>
    <row r="35" spans="2:16" ht="20.100000000000001" customHeight="1">
      <c r="B35" s="372"/>
      <c r="C35" s="373"/>
      <c r="D35" s="373"/>
      <c r="E35" s="373"/>
      <c r="F35" s="373"/>
      <c r="G35" s="373"/>
      <c r="H35" s="373"/>
      <c r="I35" s="373"/>
      <c r="J35" s="373"/>
      <c r="K35" s="374"/>
    </row>
    <row r="36" spans="2:16" ht="9.9499999999999993" customHeight="1"/>
    <row r="37" spans="2:16">
      <c r="B37" s="353" t="s">
        <v>20</v>
      </c>
      <c r="C37" s="353"/>
      <c r="D37" s="353"/>
      <c r="E37" s="353"/>
      <c r="F37" s="353"/>
      <c r="G37" s="353"/>
      <c r="H37" s="353"/>
      <c r="I37" s="353"/>
      <c r="J37" s="353"/>
      <c r="K37" s="353"/>
    </row>
    <row r="38" spans="2:16" ht="9.9499999999999993" customHeight="1"/>
    <row r="39" spans="2:16">
      <c r="B39" s="4" t="s">
        <v>21</v>
      </c>
    </row>
    <row r="40" spans="2:16" ht="20.100000000000001" customHeight="1">
      <c r="B40" s="415" t="s">
        <v>22</v>
      </c>
      <c r="C40" s="416"/>
      <c r="D40" s="416"/>
      <c r="E40" s="416"/>
      <c r="F40" s="416"/>
      <c r="G40" s="416"/>
      <c r="H40" s="416"/>
      <c r="I40" s="416"/>
      <c r="J40" s="416"/>
      <c r="K40" s="417"/>
    </row>
    <row r="41" spans="2:16" ht="20.100000000000001" customHeight="1">
      <c r="B41" s="605" t="s">
        <v>1179</v>
      </c>
      <c r="C41" s="419"/>
      <c r="D41" s="419"/>
      <c r="E41" s="420"/>
      <c r="F41" s="85" t="s">
        <v>1086</v>
      </c>
      <c r="G41" s="86" t="s">
        <v>1178</v>
      </c>
      <c r="H41" s="86" t="s">
        <v>1082</v>
      </c>
      <c r="I41" s="86" t="s">
        <v>1083</v>
      </c>
      <c r="J41" s="86" t="s">
        <v>1084</v>
      </c>
      <c r="K41" s="87" t="s">
        <v>1085</v>
      </c>
      <c r="N41" s="192" t="str">
        <f>IF(ENV_1+ENV_2 =2, "설치환경 중복 체크", IF(ENV_1+ENV_2 =0, "설치환경 미체크", ""))</f>
        <v>설치환경 미체크</v>
      </c>
      <c r="P41" s="192" t="str">
        <f>IF(AND(ENV_1, OR(CAT_3, CAT_4)), "환경 조건 확인", IF(AND(ENV_2, CAT_1), "환경 조건 확인", ""))</f>
        <v/>
      </c>
    </row>
    <row r="42" spans="2:16" ht="20.100000000000001" customHeight="1">
      <c r="B42" s="421"/>
      <c r="C42" s="422"/>
      <c r="D42" s="422"/>
      <c r="E42" s="423"/>
      <c r="F42" s="93">
        <v>0</v>
      </c>
      <c r="G42" s="93">
        <v>0</v>
      </c>
      <c r="H42" s="93">
        <v>0</v>
      </c>
      <c r="I42" s="93">
        <v>0</v>
      </c>
      <c r="J42" s="93">
        <v>0</v>
      </c>
      <c r="K42" s="94">
        <v>0</v>
      </c>
      <c r="N42" s="192" t="str">
        <f>IF((CAT_1+CAT_2+CAT_3+CAT_4) &gt;=2, "카테고리 중복 체크", IF(CAT_1+CAT_2+CAT_3+CAT_4 = 0, "카테고리 미체크", ""))</f>
        <v>카테고리 미체크</v>
      </c>
    </row>
    <row r="43" spans="2:16" ht="20.100000000000001" customHeight="1">
      <c r="B43" s="407" t="s">
        <v>692</v>
      </c>
      <c r="C43" s="408"/>
      <c r="D43" s="408"/>
      <c r="E43" s="409"/>
      <c r="F43" s="93">
        <v>0</v>
      </c>
      <c r="G43" s="228" t="s">
        <v>1089</v>
      </c>
      <c r="H43" s="93">
        <v>0</v>
      </c>
      <c r="I43" s="228" t="s">
        <v>1087</v>
      </c>
      <c r="J43" s="93">
        <v>0</v>
      </c>
      <c r="K43" s="229" t="s">
        <v>1088</v>
      </c>
      <c r="N43" s="192" t="str">
        <f>IF((CUR_1+CUR_2+CUR_3) &gt;=2, "입력 전류 중복 체크", IF(CUR_1+CUR_2+CUR_3 =0, "입력 전류 미체크",""))</f>
        <v>입력 전류 미체크</v>
      </c>
    </row>
    <row r="44" spans="2:16" ht="20.100000000000001" customHeight="1">
      <c r="B44" s="407" t="s">
        <v>136</v>
      </c>
      <c r="C44" s="408"/>
      <c r="D44" s="408"/>
      <c r="E44" s="409"/>
      <c r="F44" s="373"/>
      <c r="G44" s="373"/>
      <c r="H44" s="373"/>
      <c r="I44" s="373"/>
      <c r="J44" s="373"/>
      <c r="K44" s="374"/>
    </row>
    <row r="45" spans="2:16" ht="20.100000000000001" customHeight="1">
      <c r="B45" s="407" t="s">
        <v>137</v>
      </c>
      <c r="C45" s="408"/>
      <c r="D45" s="408"/>
      <c r="E45" s="409"/>
      <c r="F45" s="373"/>
      <c r="G45" s="373"/>
      <c r="H45" s="373"/>
      <c r="I45" s="373"/>
      <c r="J45" s="373"/>
      <c r="K45" s="374"/>
    </row>
    <row r="46" spans="2:16" ht="20.100000000000001" customHeight="1">
      <c r="B46" s="407" t="s">
        <v>138</v>
      </c>
      <c r="C46" s="408"/>
      <c r="D46" s="408"/>
      <c r="E46" s="409"/>
      <c r="F46" s="93">
        <v>0</v>
      </c>
      <c r="G46" s="364"/>
      <c r="H46" s="364"/>
      <c r="I46" s="364"/>
      <c r="J46" s="364"/>
      <c r="K46" s="365"/>
    </row>
    <row r="47" spans="2:16" ht="20.100000000000001" customHeight="1">
      <c r="B47" s="407" t="s">
        <v>139</v>
      </c>
      <c r="C47" s="408"/>
      <c r="D47" s="408"/>
      <c r="E47" s="409"/>
      <c r="F47" s="93">
        <v>0</v>
      </c>
      <c r="G47" s="364"/>
      <c r="H47" s="364"/>
      <c r="I47" s="364"/>
      <c r="J47" s="364"/>
      <c r="K47" s="365"/>
    </row>
    <row r="48" spans="2:16" ht="20.100000000000001" customHeight="1">
      <c r="B48" s="415" t="s">
        <v>17</v>
      </c>
      <c r="C48" s="416"/>
      <c r="D48" s="416"/>
      <c r="E48" s="416"/>
      <c r="F48" s="416"/>
      <c r="G48" s="416"/>
      <c r="H48" s="416"/>
      <c r="I48" s="416"/>
      <c r="J48" s="416"/>
      <c r="K48" s="417"/>
    </row>
    <row r="49" spans="2:13" ht="44.25" customHeight="1">
      <c r="B49" s="369"/>
      <c r="C49" s="370"/>
      <c r="D49" s="370"/>
      <c r="E49" s="370"/>
      <c r="F49" s="370"/>
      <c r="G49" s="370"/>
      <c r="H49" s="370"/>
      <c r="I49" s="370"/>
      <c r="J49" s="370"/>
      <c r="K49" s="371"/>
    </row>
    <row r="50" spans="2:13" ht="9.9499999999999993" customHeight="1"/>
    <row r="51" spans="2:13" ht="13.5" customHeight="1">
      <c r="B51" s="4" t="s">
        <v>130</v>
      </c>
      <c r="D51" s="93">
        <v>0</v>
      </c>
    </row>
    <row r="52" spans="2:13" ht="16.5" customHeight="1">
      <c r="B52" s="429"/>
      <c r="C52" s="430"/>
      <c r="D52" s="430"/>
      <c r="E52" s="430"/>
      <c r="F52" s="430"/>
      <c r="G52" s="430"/>
      <c r="H52" s="430"/>
      <c r="I52" s="430"/>
      <c r="J52" s="430"/>
      <c r="K52" s="431"/>
    </row>
    <row r="53" spans="2:13" ht="9.9499999999999993" customHeight="1"/>
    <row r="54" spans="2:13" ht="9.9499999999999993" customHeight="1">
      <c r="B54" s="424"/>
      <c r="C54" s="424"/>
      <c r="D54" s="424"/>
      <c r="E54" s="424"/>
      <c r="F54" s="424"/>
      <c r="G54" s="424"/>
      <c r="H54" s="424"/>
      <c r="I54" s="424"/>
      <c r="J54" s="424"/>
      <c r="K54" s="424"/>
    </row>
    <row r="55" spans="2:13" ht="16.5" customHeight="1">
      <c r="B55" s="424" t="s">
        <v>26</v>
      </c>
      <c r="C55" s="424"/>
      <c r="D55" s="424"/>
      <c r="E55" s="424"/>
      <c r="F55" s="424"/>
      <c r="G55" s="424"/>
      <c r="H55" s="424"/>
      <c r="I55" s="424"/>
      <c r="J55" s="424"/>
      <c r="K55" s="424"/>
    </row>
    <row r="56" spans="2:13" ht="16.5" customHeight="1">
      <c r="B56" s="11" t="s">
        <v>188</v>
      </c>
      <c r="C56" s="347"/>
      <c r="D56" s="374"/>
      <c r="E56" s="425"/>
      <c r="F56" s="386"/>
      <c r="G56" s="386"/>
      <c r="H56" s="386"/>
      <c r="I56" s="386"/>
      <c r="J56" s="386"/>
      <c r="K56" s="387"/>
      <c r="M56" s="36">
        <f>E56</f>
        <v>0</v>
      </c>
    </row>
    <row r="57" spans="2:13" ht="16.5" customHeight="1">
      <c r="B57" s="11"/>
      <c r="C57" s="347"/>
      <c r="D57" s="374"/>
      <c r="E57" s="425"/>
      <c r="F57" s="386"/>
      <c r="G57" s="386"/>
      <c r="H57" s="386"/>
      <c r="I57" s="386"/>
      <c r="J57" s="386"/>
      <c r="K57" s="387"/>
      <c r="M57" s="36">
        <f>E57</f>
        <v>0</v>
      </c>
    </row>
    <row r="58" spans="2:13" ht="16.5" customHeight="1">
      <c r="B58" s="426"/>
      <c r="C58" s="427"/>
      <c r="D58" s="427"/>
      <c r="E58" s="427"/>
      <c r="F58" s="427"/>
      <c r="G58" s="427"/>
      <c r="H58" s="427"/>
      <c r="I58" s="427"/>
      <c r="J58" s="427"/>
      <c r="K58" s="428"/>
    </row>
    <row r="59" spans="2:13" ht="9.9499999999999993" customHeight="1"/>
    <row r="60" spans="2:13" ht="16.5" customHeight="1">
      <c r="B60" s="424" t="s">
        <v>27</v>
      </c>
      <c r="C60" s="424"/>
      <c r="D60" s="424"/>
      <c r="E60" s="424"/>
      <c r="F60" s="424"/>
      <c r="G60" s="424"/>
      <c r="H60" s="424"/>
      <c r="I60" s="424"/>
      <c r="J60" s="424"/>
      <c r="K60" s="424"/>
    </row>
    <row r="61" spans="2:13" ht="16.5" customHeight="1">
      <c r="B61" s="12" t="s">
        <v>28</v>
      </c>
      <c r="C61" s="433" t="s">
        <v>29</v>
      </c>
      <c r="D61" s="433"/>
      <c r="E61" s="433" t="s">
        <v>30</v>
      </c>
      <c r="F61" s="433"/>
      <c r="G61" s="433" t="s">
        <v>31</v>
      </c>
      <c r="H61" s="433"/>
      <c r="I61" s="12" t="s">
        <v>32</v>
      </c>
      <c r="J61" s="12" t="s">
        <v>33</v>
      </c>
      <c r="K61" s="12" t="s">
        <v>34</v>
      </c>
    </row>
    <row r="62" spans="2:13" ht="16.5" customHeight="1">
      <c r="B62" s="58"/>
      <c r="C62" s="322"/>
      <c r="D62" s="322"/>
      <c r="E62" s="345"/>
      <c r="F62" s="345"/>
      <c r="G62" s="346"/>
      <c r="H62" s="346"/>
      <c r="I62" s="14"/>
      <c r="J62" s="14"/>
      <c r="K62" s="14"/>
    </row>
    <row r="63" spans="2:13" ht="16.5" customHeight="1">
      <c r="B63" s="58"/>
      <c r="C63" s="322"/>
      <c r="D63" s="322"/>
      <c r="E63" s="345"/>
      <c r="F63" s="345"/>
      <c r="G63" s="346"/>
      <c r="H63" s="346"/>
      <c r="I63" s="14"/>
      <c r="J63" s="14"/>
      <c r="K63" s="14"/>
    </row>
    <row r="64" spans="2:13" ht="16.5" customHeight="1">
      <c r="B64" s="347"/>
      <c r="C64" s="348"/>
      <c r="D64" s="348"/>
      <c r="E64" s="348"/>
      <c r="F64" s="348"/>
      <c r="G64" s="348"/>
      <c r="H64" s="348"/>
      <c r="I64" s="348"/>
      <c r="J64" s="348"/>
      <c r="K64" s="349"/>
    </row>
    <row r="65" spans="2:11" ht="9.9499999999999993" customHeight="1"/>
    <row r="66" spans="2:11" ht="9.9499999999999993" customHeight="1">
      <c r="B66" s="432"/>
      <c r="C66" s="432"/>
      <c r="D66" s="432"/>
      <c r="E66" s="432"/>
      <c r="F66" s="432"/>
      <c r="G66" s="432"/>
      <c r="H66" s="432"/>
      <c r="I66" s="432"/>
      <c r="J66" s="432"/>
      <c r="K66" s="432"/>
    </row>
    <row r="67" spans="2:11" ht="16.5" customHeight="1">
      <c r="B67" s="432" t="s">
        <v>35</v>
      </c>
      <c r="C67" s="432"/>
      <c r="D67" s="432"/>
      <c r="E67" s="432"/>
      <c r="F67" s="432"/>
      <c r="G67" s="432"/>
      <c r="H67" s="432"/>
      <c r="I67" s="432"/>
      <c r="J67" s="432"/>
      <c r="K67" s="432"/>
    </row>
    <row r="68" spans="2:11" ht="16.5" customHeight="1">
      <c r="B68" s="437" t="s">
        <v>36</v>
      </c>
      <c r="C68" s="437"/>
      <c r="D68" s="438" t="s">
        <v>37</v>
      </c>
      <c r="E68" s="439"/>
      <c r="F68" s="440" t="s">
        <v>38</v>
      </c>
      <c r="G68" s="441"/>
      <c r="H68" s="440" t="s">
        <v>39</v>
      </c>
      <c r="I68" s="441"/>
      <c r="J68" s="440" t="s">
        <v>34</v>
      </c>
      <c r="K68" s="441"/>
    </row>
    <row r="69" spans="2:11" ht="16.5" customHeight="1">
      <c r="B69" s="330">
        <f>C9</f>
        <v>0</v>
      </c>
      <c r="C69" s="331"/>
      <c r="D69" s="435">
        <f>F8</f>
        <v>0</v>
      </c>
      <c r="E69" s="435"/>
      <c r="F69" s="335" t="s">
        <v>41</v>
      </c>
      <c r="G69" s="324"/>
      <c r="H69" s="436"/>
      <c r="I69" s="436"/>
      <c r="J69" s="335" t="s">
        <v>40</v>
      </c>
      <c r="K69" s="324"/>
    </row>
    <row r="70" spans="2:11" ht="16.5" customHeight="1">
      <c r="B70" s="434"/>
      <c r="C70" s="324"/>
      <c r="D70" s="435"/>
      <c r="E70" s="435"/>
      <c r="F70" s="335"/>
      <c r="G70" s="324"/>
      <c r="H70" s="436"/>
      <c r="I70" s="436"/>
      <c r="J70" s="335"/>
      <c r="K70" s="324"/>
    </row>
    <row r="71" spans="2:11" ht="9.9499999999999993" customHeight="1"/>
    <row r="72" spans="2:11" ht="16.5" customHeight="1">
      <c r="B72" s="432" t="s">
        <v>140</v>
      </c>
      <c r="C72" s="432"/>
      <c r="D72" s="432"/>
      <c r="E72" s="432"/>
      <c r="F72" s="432"/>
      <c r="G72" s="432"/>
      <c r="H72" s="432"/>
      <c r="I72" s="432"/>
      <c r="J72" s="432"/>
      <c r="K72" s="432"/>
    </row>
    <row r="73" spans="2:11" ht="16.5" customHeight="1">
      <c r="B73" s="437" t="s">
        <v>36</v>
      </c>
      <c r="C73" s="437"/>
      <c r="D73" s="438" t="s">
        <v>37</v>
      </c>
      <c r="E73" s="439"/>
      <c r="F73" s="440" t="s">
        <v>38</v>
      </c>
      <c r="G73" s="441"/>
      <c r="H73" s="440" t="s">
        <v>39</v>
      </c>
      <c r="I73" s="441"/>
      <c r="J73" s="440" t="s">
        <v>34</v>
      </c>
      <c r="K73" s="441"/>
    </row>
    <row r="74" spans="2:11" ht="16.5" customHeight="1">
      <c r="B74" s="442">
        <f>C9</f>
        <v>0</v>
      </c>
      <c r="C74" s="442"/>
      <c r="D74" s="330">
        <f>F8</f>
        <v>0</v>
      </c>
      <c r="E74" s="333"/>
      <c r="F74" s="335" t="s">
        <v>41</v>
      </c>
      <c r="G74" s="336"/>
      <c r="H74" s="335"/>
      <c r="I74" s="336"/>
      <c r="J74" s="335" t="s">
        <v>141</v>
      </c>
      <c r="K74" s="336"/>
    </row>
    <row r="75" spans="2:11" ht="16.5" customHeight="1">
      <c r="B75" s="444"/>
      <c r="C75" s="322"/>
      <c r="D75" s="335"/>
      <c r="E75" s="336"/>
      <c r="F75" s="335"/>
      <c r="G75" s="336"/>
      <c r="H75" s="434"/>
      <c r="I75" s="336"/>
      <c r="J75" s="335"/>
      <c r="K75" s="336"/>
    </row>
    <row r="76" spans="2:11" ht="9.9499999999999993" customHeight="1">
      <c r="B76" s="445"/>
      <c r="C76" s="445"/>
      <c r="D76" s="445"/>
      <c r="E76" s="445"/>
      <c r="F76" s="445"/>
      <c r="G76" s="445"/>
      <c r="H76" s="445"/>
      <c r="I76" s="445"/>
      <c r="J76" s="445"/>
      <c r="K76" s="445"/>
    </row>
    <row r="77" spans="2:11" ht="16.5" customHeight="1">
      <c r="B77" s="432" t="s">
        <v>42</v>
      </c>
      <c r="C77" s="432"/>
      <c r="D77" s="432"/>
      <c r="E77" s="432"/>
      <c r="F77" s="432"/>
      <c r="G77" s="432"/>
      <c r="H77" s="432"/>
      <c r="I77" s="432"/>
      <c r="J77" s="432"/>
      <c r="K77" s="432"/>
    </row>
    <row r="78" spans="2:11" ht="16.5" customHeight="1">
      <c r="B78" s="440" t="s">
        <v>43</v>
      </c>
      <c r="C78" s="443"/>
      <c r="D78" s="443"/>
      <c r="E78" s="441"/>
      <c r="F78" s="440" t="s">
        <v>44</v>
      </c>
      <c r="G78" s="443"/>
      <c r="H78" s="443"/>
      <c r="I78" s="441"/>
      <c r="J78" s="440" t="s">
        <v>45</v>
      </c>
      <c r="K78" s="441"/>
    </row>
    <row r="79" spans="2:11" ht="16.5" customHeight="1">
      <c r="B79" s="440" t="s">
        <v>46</v>
      </c>
      <c r="C79" s="441"/>
      <c r="D79" s="440" t="s">
        <v>47</v>
      </c>
      <c r="E79" s="441"/>
      <c r="F79" s="440" t="s">
        <v>46</v>
      </c>
      <c r="G79" s="441"/>
      <c r="H79" s="440" t="s">
        <v>47</v>
      </c>
      <c r="I79" s="441"/>
      <c r="J79" s="15" t="s">
        <v>48</v>
      </c>
      <c r="K79" s="15" t="s">
        <v>49</v>
      </c>
    </row>
    <row r="80" spans="2:11" ht="16.5" customHeight="1">
      <c r="B80" s="322"/>
      <c r="C80" s="322"/>
      <c r="D80" s="323"/>
      <c r="E80" s="324"/>
      <c r="F80" s="322"/>
      <c r="G80" s="322"/>
      <c r="H80" s="323"/>
      <c r="I80" s="324"/>
      <c r="J80" s="16"/>
      <c r="K80" s="17"/>
    </row>
    <row r="81" spans="2:11" ht="16.5" customHeight="1">
      <c r="B81" s="322"/>
      <c r="C81" s="322"/>
      <c r="D81" s="323"/>
      <c r="E81" s="324"/>
      <c r="F81" s="322"/>
      <c r="G81" s="322"/>
      <c r="H81" s="323"/>
      <c r="I81" s="324"/>
      <c r="J81" s="16"/>
      <c r="K81" s="17"/>
    </row>
    <row r="82" spans="2:11" ht="9.9499999999999993" customHeight="1"/>
    <row r="83" spans="2:11" ht="9.9499999999999993" customHeight="1" thickBot="1"/>
    <row r="84" spans="2:11" ht="44.25" customHeight="1" thickBot="1">
      <c r="B84" s="446" t="s">
        <v>147</v>
      </c>
      <c r="C84" s="447"/>
      <c r="D84" s="447"/>
      <c r="E84" s="447"/>
      <c r="F84" s="447"/>
      <c r="G84" s="447"/>
      <c r="H84" s="447"/>
      <c r="I84" s="447"/>
      <c r="J84" s="447"/>
      <c r="K84" s="448"/>
    </row>
    <row r="85" spans="2:11" ht="9.9499999999999993" customHeight="1"/>
    <row r="86" spans="2:11" ht="16.5" customHeight="1">
      <c r="B86" s="5" t="s">
        <v>129</v>
      </c>
      <c r="C86" s="449"/>
      <c r="D86" s="450"/>
      <c r="E86" s="450"/>
      <c r="F86" s="451"/>
      <c r="G86" s="5"/>
      <c r="H86" s="452"/>
      <c r="I86" s="453"/>
      <c r="J86" s="453"/>
      <c r="K86" s="454"/>
    </row>
    <row r="88" spans="2:11" ht="16.5" customHeight="1">
      <c r="B88" s="5" t="s">
        <v>128</v>
      </c>
      <c r="C88" s="455" t="s">
        <v>122</v>
      </c>
      <c r="D88" s="455"/>
      <c r="E88" s="455" t="s">
        <v>121</v>
      </c>
      <c r="F88" s="455"/>
      <c r="G88" s="5" t="s">
        <v>123</v>
      </c>
      <c r="H88" s="5" t="s">
        <v>124</v>
      </c>
      <c r="I88" s="5" t="s">
        <v>125</v>
      </c>
      <c r="J88" s="5" t="s">
        <v>126</v>
      </c>
      <c r="K88" s="5" t="s">
        <v>127</v>
      </c>
    </row>
    <row r="89" spans="2:11" ht="16.5" customHeight="1">
      <c r="B89" s="18">
        <v>1</v>
      </c>
      <c r="C89" s="456"/>
      <c r="D89" s="456"/>
      <c r="E89" s="457"/>
      <c r="F89" s="458"/>
      <c r="G89" s="117"/>
      <c r="H89" s="117"/>
      <c r="I89" s="33"/>
      <c r="J89" s="34"/>
      <c r="K89" s="35"/>
    </row>
    <row r="91" spans="2:11" ht="16.5" customHeight="1">
      <c r="B91" s="248" t="s">
        <v>50</v>
      </c>
      <c r="C91" s="259"/>
      <c r="D91" s="248" t="s">
        <v>5</v>
      </c>
      <c r="E91" s="259"/>
      <c r="F91" s="136" t="s">
        <v>51</v>
      </c>
      <c r="G91" s="136" t="s">
        <v>52</v>
      </c>
      <c r="H91" s="5" t="s">
        <v>815</v>
      </c>
      <c r="I91" s="5" t="s">
        <v>53</v>
      </c>
      <c r="J91" s="5" t="s">
        <v>325</v>
      </c>
      <c r="K91" s="5" t="s">
        <v>54</v>
      </c>
    </row>
    <row r="92" spans="2:11" ht="16.5" customHeight="1">
      <c r="B92" s="246"/>
      <c r="C92" s="247"/>
      <c r="D92" s="246"/>
      <c r="E92" s="247"/>
      <c r="F92" s="169"/>
      <c r="G92" s="64"/>
      <c r="H92" s="92"/>
      <c r="I92" s="92"/>
      <c r="J92" s="17"/>
      <c r="K92" s="177">
        <v>0</v>
      </c>
    </row>
    <row r="93" spans="2:11" ht="16.5" customHeight="1">
      <c r="B93" s="246"/>
      <c r="C93" s="247"/>
      <c r="D93" s="246"/>
      <c r="E93" s="247"/>
      <c r="F93" s="169"/>
      <c r="G93" s="64"/>
      <c r="H93" s="92"/>
      <c r="I93" s="92"/>
      <c r="J93" s="17"/>
      <c r="K93" s="177">
        <v>0</v>
      </c>
    </row>
    <row r="94" spans="2:11" ht="9.9499999999999993" customHeight="1"/>
    <row r="95" spans="2:11" ht="16.5" customHeight="1">
      <c r="B95" s="353" t="s">
        <v>55</v>
      </c>
      <c r="C95" s="353"/>
      <c r="D95" s="20"/>
      <c r="E95" s="20"/>
      <c r="F95" s="21"/>
    </row>
    <row r="96" spans="2:11" ht="16.5" customHeight="1">
      <c r="B96" s="22"/>
      <c r="C96" s="459"/>
      <c r="D96" s="460"/>
      <c r="E96" s="460"/>
      <c r="F96" s="460"/>
      <c r="G96" s="460"/>
      <c r="H96" s="460"/>
      <c r="I96" s="460"/>
      <c r="J96" s="460"/>
      <c r="K96" s="460"/>
    </row>
    <row r="97" spans="2:11" ht="9.9499999999999993" customHeight="1"/>
    <row r="98" spans="2:11" ht="9.9499999999999993" customHeight="1" thickBot="1"/>
    <row r="99" spans="2:11" ht="44.25" customHeight="1" thickBot="1">
      <c r="B99" s="461" t="s">
        <v>1117</v>
      </c>
      <c r="C99" s="447"/>
      <c r="D99" s="447"/>
      <c r="E99" s="447"/>
      <c r="F99" s="447"/>
      <c r="G99" s="447"/>
      <c r="H99" s="447"/>
      <c r="I99" s="447"/>
      <c r="J99" s="447"/>
      <c r="K99" s="448"/>
    </row>
    <row r="100" spans="2:11" ht="9.9499999999999993" customHeight="1"/>
    <row r="101" spans="2:11" ht="16.5" customHeight="1">
      <c r="B101" s="5" t="s">
        <v>129</v>
      </c>
      <c r="C101" s="449"/>
      <c r="D101" s="450"/>
      <c r="E101" s="450"/>
      <c r="F101" s="451"/>
      <c r="G101" s="5"/>
      <c r="H101" s="452"/>
      <c r="I101" s="453"/>
      <c r="J101" s="453"/>
      <c r="K101" s="454"/>
    </row>
    <row r="102" spans="2:11" ht="9.9499999999999993" customHeight="1"/>
    <row r="103" spans="2:11" ht="16.5" customHeight="1">
      <c r="B103" s="5" t="s">
        <v>128</v>
      </c>
      <c r="C103" s="455" t="s">
        <v>122</v>
      </c>
      <c r="D103" s="455"/>
      <c r="E103" s="455" t="s">
        <v>121</v>
      </c>
      <c r="F103" s="455"/>
      <c r="G103" s="5" t="s">
        <v>123</v>
      </c>
      <c r="H103" s="5" t="s">
        <v>124</v>
      </c>
      <c r="I103" s="5" t="s">
        <v>125</v>
      </c>
      <c r="J103" s="5" t="s">
        <v>126</v>
      </c>
      <c r="K103" s="5" t="s">
        <v>127</v>
      </c>
    </row>
    <row r="104" spans="2:11" ht="16.5" customHeight="1">
      <c r="B104" s="18">
        <v>1</v>
      </c>
      <c r="C104" s="456"/>
      <c r="D104" s="456"/>
      <c r="E104" s="457"/>
      <c r="F104" s="458"/>
      <c r="G104" s="117"/>
      <c r="H104" s="117"/>
      <c r="I104" s="33"/>
      <c r="J104" s="34"/>
      <c r="K104" s="35"/>
    </row>
    <row r="106" spans="2:11" ht="16.5" customHeight="1">
      <c r="B106" s="248" t="s">
        <v>50</v>
      </c>
      <c r="C106" s="259"/>
      <c r="D106" s="248" t="s">
        <v>5</v>
      </c>
      <c r="E106" s="259"/>
      <c r="F106" s="136" t="s">
        <v>51</v>
      </c>
      <c r="G106" s="136" t="s">
        <v>52</v>
      </c>
      <c r="H106" s="5" t="s">
        <v>815</v>
      </c>
      <c r="I106" s="5" t="s">
        <v>53</v>
      </c>
      <c r="J106" s="5" t="s">
        <v>325</v>
      </c>
      <c r="K106" s="5" t="s">
        <v>54</v>
      </c>
    </row>
    <row r="107" spans="2:11" ht="16.5" customHeight="1">
      <c r="B107" s="246"/>
      <c r="C107" s="247"/>
      <c r="D107" s="246"/>
      <c r="E107" s="247"/>
      <c r="F107" s="169"/>
      <c r="G107" s="64"/>
      <c r="H107" s="92"/>
      <c r="I107" s="92"/>
      <c r="J107" s="17"/>
      <c r="K107" s="177">
        <v>0</v>
      </c>
    </row>
    <row r="108" spans="2:11" ht="16.5" customHeight="1">
      <c r="B108" s="246"/>
      <c r="C108" s="247"/>
      <c r="D108" s="246"/>
      <c r="E108" s="247"/>
      <c r="F108" s="169"/>
      <c r="G108" s="64"/>
      <c r="H108" s="92"/>
      <c r="I108" s="92"/>
      <c r="J108" s="17"/>
      <c r="K108" s="177">
        <v>0</v>
      </c>
    </row>
    <row r="109" spans="2:11" ht="9.9499999999999993" customHeight="1">
      <c r="I109" s="38"/>
    </row>
    <row r="110" spans="2:11" ht="16.5" customHeight="1">
      <c r="B110" s="353" t="s">
        <v>55</v>
      </c>
      <c r="C110" s="353"/>
      <c r="D110" s="20"/>
      <c r="E110" s="20"/>
      <c r="F110" s="21"/>
    </row>
    <row r="111" spans="2:11" ht="16.5" customHeight="1">
      <c r="B111" s="22"/>
      <c r="C111" s="459"/>
      <c r="D111" s="460"/>
      <c r="E111" s="460"/>
      <c r="F111" s="460"/>
      <c r="G111" s="460"/>
      <c r="H111" s="460"/>
      <c r="I111" s="460"/>
      <c r="J111" s="460"/>
      <c r="K111" s="460"/>
    </row>
    <row r="112" spans="2:11" ht="9.9499999999999993" customHeight="1"/>
    <row r="113" spans="2:11" ht="9.9499999999999993" customHeight="1" thickBot="1"/>
    <row r="114" spans="2:11" ht="44.25" customHeight="1" thickBot="1">
      <c r="B114" s="461" t="s">
        <v>1118</v>
      </c>
      <c r="C114" s="447"/>
      <c r="D114" s="447"/>
      <c r="E114" s="447"/>
      <c r="F114" s="447"/>
      <c r="G114" s="447"/>
      <c r="H114" s="447"/>
      <c r="I114" s="447"/>
      <c r="J114" s="447"/>
      <c r="K114" s="448"/>
    </row>
    <row r="115" spans="2:11" ht="9.9499999999999993" customHeight="1"/>
    <row r="116" spans="2:11" ht="16.5" customHeight="1">
      <c r="B116" s="5" t="s">
        <v>129</v>
      </c>
      <c r="C116" s="449"/>
      <c r="D116" s="450"/>
      <c r="E116" s="450"/>
      <c r="F116" s="451"/>
      <c r="G116" s="5"/>
      <c r="H116" s="452"/>
      <c r="I116" s="453"/>
      <c r="J116" s="453"/>
      <c r="K116" s="454"/>
    </row>
    <row r="117" spans="2:11" ht="9.9499999999999993" customHeight="1"/>
    <row r="118" spans="2:11" ht="16.5" customHeight="1">
      <c r="B118" s="5" t="s">
        <v>128</v>
      </c>
      <c r="C118" s="455" t="s">
        <v>122</v>
      </c>
      <c r="D118" s="455"/>
      <c r="E118" s="455" t="s">
        <v>121</v>
      </c>
      <c r="F118" s="455"/>
      <c r="G118" s="5" t="s">
        <v>123</v>
      </c>
      <c r="H118" s="5" t="s">
        <v>124</v>
      </c>
      <c r="I118" s="5" t="s">
        <v>125</v>
      </c>
      <c r="J118" s="5" t="s">
        <v>126</v>
      </c>
      <c r="K118" s="5" t="s">
        <v>127</v>
      </c>
    </row>
    <row r="119" spans="2:11" ht="16.5" customHeight="1">
      <c r="B119" s="18">
        <v>1</v>
      </c>
      <c r="C119" s="456"/>
      <c r="D119" s="456"/>
      <c r="E119" s="457"/>
      <c r="F119" s="458"/>
      <c r="G119" s="117"/>
      <c r="H119" s="117"/>
      <c r="I119" s="33"/>
      <c r="J119" s="34"/>
      <c r="K119" s="35"/>
    </row>
    <row r="120" spans="2:11" ht="9.9499999999999993" customHeight="1"/>
    <row r="121" spans="2:11" ht="16.5" customHeight="1">
      <c r="B121" s="248" t="s">
        <v>50</v>
      </c>
      <c r="C121" s="259"/>
      <c r="D121" s="248" t="s">
        <v>5</v>
      </c>
      <c r="E121" s="259"/>
      <c r="F121" s="136" t="s">
        <v>51</v>
      </c>
      <c r="G121" s="136" t="s">
        <v>52</v>
      </c>
      <c r="H121" s="5" t="s">
        <v>815</v>
      </c>
      <c r="I121" s="5" t="s">
        <v>53</v>
      </c>
      <c r="J121" s="5" t="s">
        <v>325</v>
      </c>
      <c r="K121" s="5" t="s">
        <v>54</v>
      </c>
    </row>
    <row r="122" spans="2:11" ht="16.5" customHeight="1">
      <c r="B122" s="246"/>
      <c r="C122" s="247"/>
      <c r="D122" s="246"/>
      <c r="E122" s="247"/>
      <c r="F122" s="169"/>
      <c r="G122" s="64"/>
      <c r="H122" s="92"/>
      <c r="I122" s="92"/>
      <c r="J122" s="17"/>
      <c r="K122" s="177">
        <v>0</v>
      </c>
    </row>
    <row r="123" spans="2:11" ht="16.5" customHeight="1">
      <c r="B123" s="246"/>
      <c r="C123" s="247"/>
      <c r="D123" s="246"/>
      <c r="E123" s="247"/>
      <c r="F123" s="169"/>
      <c r="G123" s="64"/>
      <c r="H123" s="92"/>
      <c r="I123" s="92"/>
      <c r="J123" s="17"/>
      <c r="K123" s="177">
        <v>0</v>
      </c>
    </row>
    <row r="124" spans="2:11" ht="9.9499999999999993" customHeight="1"/>
    <row r="125" spans="2:11" ht="16.5" customHeight="1">
      <c r="B125" s="353" t="s">
        <v>55</v>
      </c>
      <c r="C125" s="353"/>
      <c r="D125" s="20"/>
      <c r="E125" s="20"/>
      <c r="F125" s="21"/>
    </row>
    <row r="126" spans="2:11" ht="16.5" customHeight="1">
      <c r="B126" s="22"/>
      <c r="C126" s="459"/>
      <c r="D126" s="460"/>
      <c r="E126" s="460"/>
      <c r="F126" s="460"/>
      <c r="G126" s="460"/>
      <c r="H126" s="460"/>
      <c r="I126" s="460"/>
      <c r="J126" s="460"/>
      <c r="K126" s="460"/>
    </row>
    <row r="127" spans="2:11" ht="9.9499999999999993" customHeight="1"/>
    <row r="128" spans="2:11" ht="9.9499999999999993" customHeight="1" thickBot="1"/>
    <row r="129" spans="2:11" ht="44.25" customHeight="1" thickBot="1">
      <c r="B129" s="461" t="s">
        <v>178</v>
      </c>
      <c r="C129" s="447"/>
      <c r="D129" s="447"/>
      <c r="E129" s="447"/>
      <c r="F129" s="447"/>
      <c r="G129" s="447"/>
      <c r="H129" s="447"/>
      <c r="I129" s="447"/>
      <c r="J129" s="447"/>
      <c r="K129" s="448"/>
    </row>
    <row r="130" spans="2:11" ht="9.9499999999999993" customHeight="1"/>
    <row r="131" spans="2:11" ht="16.5" customHeight="1">
      <c r="B131" s="5" t="s">
        <v>129</v>
      </c>
      <c r="C131" s="449"/>
      <c r="D131" s="450"/>
      <c r="E131" s="450"/>
      <c r="F131" s="451"/>
      <c r="G131" s="5"/>
      <c r="H131" s="452"/>
      <c r="I131" s="453"/>
      <c r="J131" s="453"/>
      <c r="K131" s="454"/>
    </row>
    <row r="132" spans="2:11" ht="9.9499999999999993" customHeight="1"/>
    <row r="133" spans="2:11" ht="16.5" customHeight="1">
      <c r="B133" s="5" t="s">
        <v>128</v>
      </c>
      <c r="C133" s="455" t="s">
        <v>122</v>
      </c>
      <c r="D133" s="455"/>
      <c r="E133" s="455" t="s">
        <v>121</v>
      </c>
      <c r="F133" s="455"/>
      <c r="G133" s="5" t="s">
        <v>123</v>
      </c>
      <c r="H133" s="5" t="s">
        <v>124</v>
      </c>
      <c r="I133" s="5" t="s">
        <v>125</v>
      </c>
      <c r="J133" s="5" t="s">
        <v>126</v>
      </c>
      <c r="K133" s="5" t="s">
        <v>127</v>
      </c>
    </row>
    <row r="134" spans="2:11" ht="16.5" customHeight="1">
      <c r="B134" s="18">
        <v>1</v>
      </c>
      <c r="C134" s="456"/>
      <c r="D134" s="456"/>
      <c r="E134" s="457"/>
      <c r="F134" s="458"/>
      <c r="G134" s="117"/>
      <c r="H134" s="117"/>
      <c r="I134" s="33"/>
      <c r="J134" s="34"/>
      <c r="K134" s="35"/>
    </row>
    <row r="135" spans="2:11" ht="9.9499999999999993" customHeight="1"/>
    <row r="136" spans="2:11" ht="16.5" customHeight="1">
      <c r="B136" s="248" t="s">
        <v>50</v>
      </c>
      <c r="C136" s="259"/>
      <c r="D136" s="248" t="s">
        <v>5</v>
      </c>
      <c r="E136" s="259"/>
      <c r="F136" s="136" t="s">
        <v>51</v>
      </c>
      <c r="G136" s="136" t="s">
        <v>52</v>
      </c>
      <c r="H136" s="5" t="s">
        <v>815</v>
      </c>
      <c r="I136" s="5" t="s">
        <v>53</v>
      </c>
      <c r="J136" s="5" t="s">
        <v>325</v>
      </c>
      <c r="K136" s="5" t="s">
        <v>54</v>
      </c>
    </row>
    <row r="137" spans="2:11" ht="16.5" customHeight="1">
      <c r="B137" s="246"/>
      <c r="C137" s="247"/>
      <c r="D137" s="246"/>
      <c r="E137" s="247"/>
      <c r="F137" s="169"/>
      <c r="G137" s="64"/>
      <c r="H137" s="92"/>
      <c r="I137" s="92"/>
      <c r="J137" s="17"/>
      <c r="K137" s="177">
        <v>0</v>
      </c>
    </row>
    <row r="138" spans="2:11" ht="16.5" customHeight="1">
      <c r="B138" s="246"/>
      <c r="C138" s="247"/>
      <c r="D138" s="246"/>
      <c r="E138" s="247"/>
      <c r="F138" s="169"/>
      <c r="G138" s="64"/>
      <c r="H138" s="92"/>
      <c r="I138" s="92"/>
      <c r="J138" s="17"/>
      <c r="K138" s="177">
        <v>0</v>
      </c>
    </row>
    <row r="139" spans="2:11" ht="9.9499999999999993" customHeight="1">
      <c r="B139" s="37"/>
      <c r="C139" s="37"/>
      <c r="D139" s="37"/>
      <c r="E139" s="37"/>
      <c r="F139" s="37"/>
      <c r="G139" s="37"/>
      <c r="H139" s="37"/>
      <c r="I139" s="91"/>
      <c r="J139" s="37"/>
      <c r="K139" s="37"/>
    </row>
    <row r="140" spans="2:11" ht="16.5" customHeight="1">
      <c r="B140" s="353" t="s">
        <v>55</v>
      </c>
      <c r="C140" s="353"/>
      <c r="D140" s="20"/>
      <c r="E140" s="20"/>
      <c r="F140" s="21"/>
    </row>
    <row r="141" spans="2:11" ht="16.5" customHeight="1">
      <c r="B141" s="22"/>
      <c r="C141" s="459"/>
      <c r="D141" s="460"/>
      <c r="E141" s="460"/>
      <c r="F141" s="460"/>
      <c r="G141" s="460"/>
      <c r="H141" s="460"/>
      <c r="I141" s="460"/>
      <c r="J141" s="460"/>
      <c r="K141" s="460"/>
    </row>
    <row r="142" spans="2:11" ht="9.9499999999999993" customHeight="1"/>
    <row r="143" spans="2:11" ht="9.9499999999999993" customHeight="1" thickBot="1"/>
    <row r="144" spans="2:11" ht="44.25" customHeight="1" thickBot="1">
      <c r="B144" s="461" t="s">
        <v>1119</v>
      </c>
      <c r="C144" s="447"/>
      <c r="D144" s="447"/>
      <c r="E144" s="447"/>
      <c r="F144" s="447"/>
      <c r="G144" s="447"/>
      <c r="H144" s="447"/>
      <c r="I144" s="447"/>
      <c r="J144" s="447"/>
      <c r="K144" s="448"/>
    </row>
    <row r="145" spans="2:11" ht="9.9499999999999993" customHeight="1"/>
    <row r="146" spans="2:11" ht="16.5" customHeight="1">
      <c r="B146" s="5" t="s">
        <v>129</v>
      </c>
      <c r="C146" s="449"/>
      <c r="D146" s="450"/>
      <c r="E146" s="450"/>
      <c r="F146" s="451"/>
      <c r="G146" s="5"/>
      <c r="H146" s="452"/>
      <c r="I146" s="453"/>
      <c r="J146" s="453"/>
      <c r="K146" s="454"/>
    </row>
    <row r="147" spans="2:11" ht="9.9499999999999993" customHeight="1"/>
    <row r="148" spans="2:11" ht="16.5" customHeight="1">
      <c r="B148" s="5" t="s">
        <v>128</v>
      </c>
      <c r="C148" s="455" t="s">
        <v>122</v>
      </c>
      <c r="D148" s="455"/>
      <c r="E148" s="455" t="s">
        <v>121</v>
      </c>
      <c r="F148" s="455"/>
      <c r="G148" s="5" t="s">
        <v>123</v>
      </c>
      <c r="H148" s="5" t="s">
        <v>124</v>
      </c>
      <c r="I148" s="5" t="s">
        <v>125</v>
      </c>
      <c r="J148" s="5" t="s">
        <v>126</v>
      </c>
      <c r="K148" s="5" t="s">
        <v>127</v>
      </c>
    </row>
    <row r="149" spans="2:11" ht="16.5" customHeight="1">
      <c r="B149" s="18">
        <v>1</v>
      </c>
      <c r="C149" s="456"/>
      <c r="D149" s="456"/>
      <c r="E149" s="457"/>
      <c r="F149" s="458"/>
      <c r="G149" s="117"/>
      <c r="H149" s="117"/>
      <c r="I149" s="33"/>
      <c r="J149" s="34"/>
      <c r="K149" s="35"/>
    </row>
    <row r="150" spans="2:11" ht="9.9499999999999993" customHeight="1"/>
    <row r="151" spans="2:11" ht="16.5" customHeight="1">
      <c r="B151" s="248" t="s">
        <v>50</v>
      </c>
      <c r="C151" s="259"/>
      <c r="D151" s="248" t="s">
        <v>5</v>
      </c>
      <c r="E151" s="259"/>
      <c r="F151" s="136" t="s">
        <v>51</v>
      </c>
      <c r="G151" s="136" t="s">
        <v>52</v>
      </c>
      <c r="H151" s="5" t="s">
        <v>815</v>
      </c>
      <c r="I151" s="5" t="s">
        <v>53</v>
      </c>
      <c r="J151" s="5" t="s">
        <v>325</v>
      </c>
      <c r="K151" s="5" t="s">
        <v>54</v>
      </c>
    </row>
    <row r="152" spans="2:11" ht="16.5" customHeight="1">
      <c r="B152" s="246"/>
      <c r="C152" s="247"/>
      <c r="D152" s="246"/>
      <c r="E152" s="247"/>
      <c r="F152" s="169"/>
      <c r="G152" s="64"/>
      <c r="H152" s="92"/>
      <c r="I152" s="92"/>
      <c r="J152" s="17"/>
      <c r="K152" s="177">
        <v>0</v>
      </c>
    </row>
    <row r="153" spans="2:11" ht="16.5" customHeight="1">
      <c r="B153" s="246"/>
      <c r="C153" s="247"/>
      <c r="D153" s="246"/>
      <c r="E153" s="247"/>
      <c r="F153" s="169"/>
      <c r="G153" s="64"/>
      <c r="H153" s="92"/>
      <c r="I153" s="92"/>
      <c r="J153" s="17"/>
      <c r="K153" s="177">
        <v>0</v>
      </c>
    </row>
    <row r="154" spans="2:11" ht="9.9499999999999993" customHeight="1">
      <c r="B154" s="37"/>
      <c r="C154" s="37"/>
      <c r="D154" s="37"/>
      <c r="E154" s="37"/>
      <c r="F154" s="37"/>
      <c r="G154" s="37"/>
      <c r="H154" s="37"/>
      <c r="I154" s="91"/>
      <c r="J154" s="37"/>
      <c r="K154" s="37"/>
    </row>
    <row r="155" spans="2:11" ht="16.5" customHeight="1">
      <c r="B155" s="353" t="s">
        <v>55</v>
      </c>
      <c r="C155" s="353"/>
      <c r="D155" s="20"/>
      <c r="E155" s="20"/>
      <c r="F155" s="21"/>
    </row>
    <row r="156" spans="2:11" ht="16.5" customHeight="1">
      <c r="B156" s="22"/>
      <c r="C156" s="459"/>
      <c r="D156" s="460"/>
      <c r="E156" s="460"/>
      <c r="F156" s="460"/>
      <c r="G156" s="460"/>
      <c r="H156" s="460"/>
      <c r="I156" s="460"/>
      <c r="J156" s="460"/>
      <c r="K156" s="460"/>
    </row>
    <row r="157" spans="2:11" ht="9.9499999999999993" customHeight="1"/>
    <row r="158" spans="2:11" ht="9.9499999999999993" customHeight="1" thickBot="1"/>
    <row r="159" spans="2:11" ht="44.25" customHeight="1" thickBot="1">
      <c r="B159" s="461" t="s">
        <v>1120</v>
      </c>
      <c r="C159" s="447"/>
      <c r="D159" s="447"/>
      <c r="E159" s="447"/>
      <c r="F159" s="447"/>
      <c r="G159" s="447"/>
      <c r="H159" s="447"/>
      <c r="I159" s="447"/>
      <c r="J159" s="447"/>
      <c r="K159" s="448"/>
    </row>
    <row r="160" spans="2:11" ht="9.9499999999999993" customHeight="1"/>
    <row r="161" spans="2:11" ht="16.5" customHeight="1">
      <c r="B161" s="5" t="s">
        <v>129</v>
      </c>
      <c r="C161" s="449"/>
      <c r="D161" s="450"/>
      <c r="E161" s="450"/>
      <c r="F161" s="451"/>
      <c r="G161" s="5"/>
      <c r="H161" s="452"/>
      <c r="I161" s="453"/>
      <c r="J161" s="453"/>
      <c r="K161" s="454"/>
    </row>
    <row r="162" spans="2:11" ht="9.9499999999999993" customHeight="1"/>
    <row r="163" spans="2:11" ht="16.5" customHeight="1">
      <c r="B163" s="5" t="s">
        <v>128</v>
      </c>
      <c r="C163" s="455" t="s">
        <v>122</v>
      </c>
      <c r="D163" s="455"/>
      <c r="E163" s="455" t="s">
        <v>121</v>
      </c>
      <c r="F163" s="455"/>
      <c r="G163" s="5" t="s">
        <v>123</v>
      </c>
      <c r="H163" s="5" t="s">
        <v>124</v>
      </c>
      <c r="I163" s="5" t="s">
        <v>125</v>
      </c>
      <c r="J163" s="5" t="s">
        <v>126</v>
      </c>
      <c r="K163" s="5" t="s">
        <v>127</v>
      </c>
    </row>
    <row r="164" spans="2:11" ht="16.5" customHeight="1">
      <c r="B164" s="18">
        <v>1</v>
      </c>
      <c r="C164" s="456"/>
      <c r="D164" s="456"/>
      <c r="E164" s="457"/>
      <c r="F164" s="458"/>
      <c r="G164" s="117"/>
      <c r="H164" s="117"/>
      <c r="I164" s="33"/>
      <c r="J164" s="34"/>
      <c r="K164" s="35"/>
    </row>
    <row r="165" spans="2:11" ht="9.9499999999999993" customHeight="1"/>
    <row r="166" spans="2:11" ht="16.5" customHeight="1">
      <c r="B166" s="248" t="s">
        <v>50</v>
      </c>
      <c r="C166" s="259"/>
      <c r="D166" s="248" t="s">
        <v>5</v>
      </c>
      <c r="E166" s="259"/>
      <c r="F166" s="136" t="s">
        <v>51</v>
      </c>
      <c r="G166" s="136" t="s">
        <v>52</v>
      </c>
      <c r="H166" s="5" t="s">
        <v>815</v>
      </c>
      <c r="I166" s="5" t="s">
        <v>53</v>
      </c>
      <c r="J166" s="5" t="s">
        <v>325</v>
      </c>
      <c r="K166" s="5" t="s">
        <v>54</v>
      </c>
    </row>
    <row r="167" spans="2:11" ht="16.5" customHeight="1">
      <c r="B167" s="246"/>
      <c r="C167" s="247"/>
      <c r="D167" s="246"/>
      <c r="E167" s="247"/>
      <c r="F167" s="169"/>
      <c r="G167" s="64"/>
      <c r="H167" s="92"/>
      <c r="I167" s="92"/>
      <c r="J167" s="17"/>
      <c r="K167" s="177">
        <v>0</v>
      </c>
    </row>
    <row r="168" spans="2:11" ht="16.5" customHeight="1">
      <c r="B168" s="246"/>
      <c r="C168" s="247"/>
      <c r="D168" s="246"/>
      <c r="E168" s="247"/>
      <c r="F168" s="169"/>
      <c r="G168" s="64"/>
      <c r="H168" s="92"/>
      <c r="I168" s="92"/>
      <c r="J168" s="17"/>
      <c r="K168" s="177">
        <v>0</v>
      </c>
    </row>
    <row r="169" spans="2:11" ht="9.9499999999999993" customHeight="1">
      <c r="B169" s="37"/>
      <c r="C169" s="37"/>
      <c r="D169" s="37"/>
      <c r="E169" s="37"/>
      <c r="F169" s="37"/>
      <c r="G169" s="37"/>
      <c r="H169" s="37"/>
      <c r="I169" s="91"/>
      <c r="J169" s="37"/>
      <c r="K169" s="37"/>
    </row>
    <row r="170" spans="2:11" ht="16.5" customHeight="1">
      <c r="B170" s="353" t="s">
        <v>55</v>
      </c>
      <c r="C170" s="353"/>
      <c r="D170" s="20"/>
      <c r="E170" s="20"/>
      <c r="F170" s="21"/>
    </row>
    <row r="171" spans="2:11" ht="16.5" customHeight="1">
      <c r="B171" s="22"/>
      <c r="C171" s="459"/>
      <c r="D171" s="460"/>
      <c r="E171" s="460"/>
      <c r="F171" s="460"/>
      <c r="G171" s="460"/>
      <c r="H171" s="460"/>
      <c r="I171" s="460"/>
      <c r="J171" s="460"/>
      <c r="K171" s="460"/>
    </row>
    <row r="172" spans="2:11" ht="9.9499999999999993" customHeight="1"/>
    <row r="173" spans="2:11" ht="9.9499999999999993" customHeight="1" thickBot="1"/>
    <row r="174" spans="2:11" ht="44.25" customHeight="1" thickBot="1">
      <c r="B174" s="462" t="s">
        <v>56</v>
      </c>
      <c r="C174" s="463"/>
      <c r="D174" s="463"/>
      <c r="E174" s="463"/>
      <c r="F174" s="463"/>
      <c r="G174" s="463"/>
      <c r="H174" s="463"/>
      <c r="I174" s="463"/>
      <c r="J174" s="463"/>
      <c r="K174" s="464"/>
    </row>
    <row r="175" spans="2:11" ht="9.9499999999999993" customHeight="1"/>
    <row r="176" spans="2:11" ht="16.5" customHeight="1">
      <c r="B176" s="5" t="s">
        <v>129</v>
      </c>
      <c r="C176" s="449"/>
      <c r="D176" s="450"/>
      <c r="E176" s="450"/>
      <c r="F176" s="451"/>
      <c r="G176" s="5"/>
      <c r="H176" s="452"/>
      <c r="I176" s="453"/>
      <c r="J176" s="453"/>
      <c r="K176" s="454"/>
    </row>
    <row r="177" spans="2:11" ht="9.9499999999999993" customHeight="1"/>
    <row r="178" spans="2:11" ht="16.5" customHeight="1">
      <c r="B178" s="5" t="s">
        <v>128</v>
      </c>
      <c r="C178" s="455" t="s">
        <v>122</v>
      </c>
      <c r="D178" s="455"/>
      <c r="E178" s="455" t="s">
        <v>121</v>
      </c>
      <c r="F178" s="455"/>
      <c r="G178" s="5" t="s">
        <v>123</v>
      </c>
      <c r="H178" s="5" t="s">
        <v>124</v>
      </c>
      <c r="I178" s="5" t="s">
        <v>125</v>
      </c>
      <c r="J178" s="5" t="s">
        <v>126</v>
      </c>
      <c r="K178" s="5" t="s">
        <v>127</v>
      </c>
    </row>
    <row r="179" spans="2:11" ht="16.5" customHeight="1">
      <c r="B179" s="18">
        <v>1</v>
      </c>
      <c r="C179" s="456"/>
      <c r="D179" s="456"/>
      <c r="E179" s="457"/>
      <c r="F179" s="458"/>
      <c r="G179" s="117"/>
      <c r="H179" s="117"/>
      <c r="I179" s="33"/>
      <c r="J179" s="34"/>
      <c r="K179" s="35"/>
    </row>
    <row r="180" spans="2:11" ht="9.9499999999999993" customHeight="1"/>
    <row r="181" spans="2:11" ht="16.5" customHeight="1">
      <c r="B181" s="248" t="s">
        <v>50</v>
      </c>
      <c r="C181" s="259"/>
      <c r="D181" s="248" t="s">
        <v>5</v>
      </c>
      <c r="E181" s="259"/>
      <c r="F181" s="136" t="s">
        <v>51</v>
      </c>
      <c r="G181" s="136" t="s">
        <v>52</v>
      </c>
      <c r="H181" s="5" t="s">
        <v>815</v>
      </c>
      <c r="I181" s="5" t="s">
        <v>53</v>
      </c>
      <c r="J181" s="5" t="s">
        <v>325</v>
      </c>
      <c r="K181" s="5" t="s">
        <v>54</v>
      </c>
    </row>
    <row r="182" spans="2:11" ht="16.5" customHeight="1">
      <c r="B182" s="246"/>
      <c r="C182" s="247"/>
      <c r="D182" s="246"/>
      <c r="E182" s="247"/>
      <c r="F182" s="169"/>
      <c r="G182" s="64"/>
      <c r="H182" s="92"/>
      <c r="I182" s="92"/>
      <c r="J182" s="17"/>
      <c r="K182" s="177">
        <v>0</v>
      </c>
    </row>
    <row r="183" spans="2:11" ht="16.5" customHeight="1">
      <c r="B183" s="246"/>
      <c r="C183" s="247"/>
      <c r="D183" s="246"/>
      <c r="E183" s="247"/>
      <c r="F183" s="169"/>
      <c r="G183" s="64"/>
      <c r="H183" s="92"/>
      <c r="I183" s="92"/>
      <c r="J183" s="17"/>
      <c r="K183" s="177">
        <v>0</v>
      </c>
    </row>
    <row r="184" spans="2:11" ht="9.9499999999999993" customHeight="1"/>
    <row r="185" spans="2:11" ht="16.5" customHeight="1">
      <c r="B185" s="465" t="s">
        <v>57</v>
      </c>
      <c r="C185" s="466"/>
      <c r="D185" s="466"/>
      <c r="E185" s="466"/>
      <c r="F185" s="466"/>
      <c r="G185" s="466"/>
      <c r="H185" s="466"/>
      <c r="I185" s="466"/>
      <c r="J185" s="467"/>
      <c r="K185" s="39" t="s">
        <v>153</v>
      </c>
    </row>
    <row r="186" spans="2:11" ht="50.1" customHeight="1">
      <c r="B186" s="468" t="s">
        <v>1090</v>
      </c>
      <c r="C186" s="469"/>
      <c r="D186" s="469"/>
      <c r="E186" s="469"/>
      <c r="F186" s="469"/>
      <c r="G186" s="469"/>
      <c r="H186" s="469"/>
      <c r="I186" s="469"/>
      <c r="J186" s="470"/>
      <c r="K186" s="48" t="s">
        <v>64</v>
      </c>
    </row>
    <row r="187" spans="2:11" ht="9.9499999999999993" customHeight="1"/>
    <row r="188" spans="2:11" ht="16.5" customHeight="1">
      <c r="B188" s="93">
        <v>0</v>
      </c>
      <c r="C188" s="23" t="s">
        <v>67</v>
      </c>
    </row>
    <row r="189" spans="2:11" ht="16.5" customHeight="1">
      <c r="B189" s="5" t="s">
        <v>58</v>
      </c>
      <c r="C189" s="455" t="s">
        <v>59</v>
      </c>
      <c r="D189" s="455"/>
      <c r="E189" s="455"/>
      <c r="F189" s="5" t="s">
        <v>60</v>
      </c>
      <c r="G189" s="5" t="s">
        <v>61</v>
      </c>
      <c r="H189" s="5" t="s">
        <v>62</v>
      </c>
      <c r="I189" s="5" t="s">
        <v>17</v>
      </c>
      <c r="J189" s="455" t="s">
        <v>63</v>
      </c>
      <c r="K189" s="455"/>
    </row>
    <row r="190" spans="2:11" ht="16.5" customHeight="1">
      <c r="B190" s="32" t="s">
        <v>144</v>
      </c>
      <c r="C190" s="471" t="s">
        <v>142</v>
      </c>
      <c r="D190" s="471"/>
      <c r="E190" s="471"/>
      <c r="F190" s="32" t="s">
        <v>145</v>
      </c>
      <c r="G190" s="32" t="s">
        <v>64</v>
      </c>
      <c r="H190" s="32" t="s">
        <v>86</v>
      </c>
      <c r="I190" s="32" t="s">
        <v>146</v>
      </c>
      <c r="J190" s="475"/>
      <c r="K190" s="476"/>
    </row>
    <row r="191" spans="2:11" ht="16.5" customHeight="1">
      <c r="B191" s="32" t="s">
        <v>144</v>
      </c>
      <c r="C191" s="471" t="s">
        <v>143</v>
      </c>
      <c r="D191" s="471"/>
      <c r="E191" s="471"/>
      <c r="F191" s="32" t="s">
        <v>145</v>
      </c>
      <c r="G191" s="32" t="s">
        <v>64</v>
      </c>
      <c r="H191" s="32" t="s">
        <v>86</v>
      </c>
      <c r="I191" s="32" t="s">
        <v>146</v>
      </c>
      <c r="J191" s="471"/>
      <c r="K191" s="471"/>
    </row>
    <row r="192" spans="2:11" ht="16.5" customHeight="1">
      <c r="B192" s="32" t="s">
        <v>401</v>
      </c>
      <c r="C192" s="471" t="s">
        <v>402</v>
      </c>
      <c r="D192" s="471"/>
      <c r="E192" s="471"/>
      <c r="F192" s="32"/>
      <c r="G192" s="32" t="s">
        <v>64</v>
      </c>
      <c r="H192" s="32" t="s">
        <v>86</v>
      </c>
      <c r="I192" s="32" t="s">
        <v>146</v>
      </c>
      <c r="J192" s="471"/>
      <c r="K192" s="471"/>
    </row>
    <row r="193" spans="2:11" ht="16.5" customHeight="1">
      <c r="B193" s="32"/>
      <c r="C193" s="471"/>
      <c r="D193" s="471"/>
      <c r="E193" s="471"/>
      <c r="F193" s="32"/>
      <c r="G193" s="32"/>
      <c r="H193" s="32"/>
      <c r="I193" s="32"/>
      <c r="J193" s="471"/>
      <c r="K193" s="471"/>
    </row>
    <row r="194" spans="2:11" ht="9.9499999999999993" customHeight="1"/>
    <row r="195" spans="2:11" ht="16.5" customHeight="1">
      <c r="B195" s="4" t="s">
        <v>925</v>
      </c>
      <c r="C195" s="23"/>
    </row>
    <row r="196" spans="2:11" ht="26.1" customHeight="1">
      <c r="B196" s="472" t="s">
        <v>179</v>
      </c>
      <c r="C196" s="473"/>
      <c r="D196" s="473"/>
      <c r="E196" s="473"/>
      <c r="F196" s="473"/>
      <c r="G196" s="473"/>
      <c r="H196" s="473"/>
      <c r="I196" s="473"/>
      <c r="J196" s="473"/>
      <c r="K196" s="474"/>
    </row>
    <row r="197" spans="2:11" ht="9.9499999999999993" customHeight="1"/>
    <row r="198" spans="2:11" ht="9.9499999999999993" customHeight="1" thickBot="1"/>
    <row r="199" spans="2:11" ht="42" customHeight="1" thickBot="1">
      <c r="B199" s="462" t="s">
        <v>66</v>
      </c>
      <c r="C199" s="463"/>
      <c r="D199" s="463"/>
      <c r="E199" s="463"/>
      <c r="F199" s="463"/>
      <c r="G199" s="463"/>
      <c r="H199" s="463"/>
      <c r="I199" s="463"/>
      <c r="J199" s="463"/>
      <c r="K199" s="464"/>
    </row>
    <row r="200" spans="2:11" ht="9.9499999999999993" customHeight="1"/>
    <row r="201" spans="2:11" ht="16.5" customHeight="1">
      <c r="B201" s="5" t="s">
        <v>129</v>
      </c>
      <c r="C201" s="449"/>
      <c r="D201" s="450"/>
      <c r="E201" s="450"/>
      <c r="F201" s="451"/>
      <c r="G201" s="5"/>
      <c r="H201" s="452"/>
      <c r="I201" s="453"/>
      <c r="J201" s="453"/>
      <c r="K201" s="454"/>
    </row>
    <row r="202" spans="2:11" ht="9.9499999999999993" customHeight="1"/>
    <row r="203" spans="2:11" ht="16.5" customHeight="1">
      <c r="B203" s="5" t="s">
        <v>128</v>
      </c>
      <c r="C203" s="455" t="s">
        <v>122</v>
      </c>
      <c r="D203" s="455"/>
      <c r="E203" s="455" t="s">
        <v>121</v>
      </c>
      <c r="F203" s="455"/>
      <c r="G203" s="5" t="s">
        <v>123</v>
      </c>
      <c r="H203" s="5" t="s">
        <v>124</v>
      </c>
      <c r="I203" s="5" t="s">
        <v>125</v>
      </c>
      <c r="J203" s="5" t="s">
        <v>126</v>
      </c>
      <c r="K203" s="5" t="s">
        <v>127</v>
      </c>
    </row>
    <row r="204" spans="2:11" ht="16.5" customHeight="1">
      <c r="B204" s="5">
        <v>1</v>
      </c>
      <c r="C204" s="456"/>
      <c r="D204" s="456"/>
      <c r="E204" s="457"/>
      <c r="F204" s="458"/>
      <c r="G204" s="117"/>
      <c r="H204" s="117"/>
      <c r="I204" s="33"/>
      <c r="J204" s="34"/>
      <c r="K204" s="35"/>
    </row>
    <row r="205" spans="2:11" ht="9.9499999999999993" customHeight="1"/>
    <row r="206" spans="2:11" ht="16.5" customHeight="1">
      <c r="B206" s="248" t="s">
        <v>50</v>
      </c>
      <c r="C206" s="259"/>
      <c r="D206" s="248" t="s">
        <v>5</v>
      </c>
      <c r="E206" s="259"/>
      <c r="F206" s="136" t="s">
        <v>51</v>
      </c>
      <c r="G206" s="136" t="s">
        <v>52</v>
      </c>
      <c r="H206" s="5" t="s">
        <v>815</v>
      </c>
      <c r="I206" s="5" t="s">
        <v>53</v>
      </c>
      <c r="J206" s="5" t="s">
        <v>325</v>
      </c>
      <c r="K206" s="5" t="s">
        <v>54</v>
      </c>
    </row>
    <row r="207" spans="2:11" ht="16.5" customHeight="1">
      <c r="B207" s="246"/>
      <c r="C207" s="247"/>
      <c r="D207" s="246"/>
      <c r="E207" s="247"/>
      <c r="F207" s="169"/>
      <c r="G207" s="64"/>
      <c r="H207" s="92"/>
      <c r="I207" s="92"/>
      <c r="J207" s="17"/>
      <c r="K207" s="177">
        <v>0</v>
      </c>
    </row>
    <row r="208" spans="2:11" ht="16.5" customHeight="1">
      <c r="B208" s="246"/>
      <c r="C208" s="247"/>
      <c r="D208" s="246"/>
      <c r="E208" s="247"/>
      <c r="F208" s="169"/>
      <c r="G208" s="64"/>
      <c r="H208" s="92"/>
      <c r="I208" s="92"/>
      <c r="J208" s="17"/>
      <c r="K208" s="177">
        <v>0</v>
      </c>
    </row>
    <row r="209" spans="2:11" ht="9.9499999999999993" customHeight="1"/>
    <row r="210" spans="2:11" ht="16.5" customHeight="1">
      <c r="B210" s="480" t="s">
        <v>155</v>
      </c>
      <c r="C210" s="480"/>
      <c r="D210" s="480"/>
      <c r="E210" s="480"/>
      <c r="F210" s="480"/>
      <c r="G210" s="480"/>
      <c r="H210" s="480"/>
      <c r="I210" s="480"/>
      <c r="J210" s="480"/>
      <c r="K210" s="41" t="s">
        <v>156</v>
      </c>
    </row>
    <row r="211" spans="2:11" ht="13.5" customHeight="1">
      <c r="B211" s="596" t="str">
        <f>IF(ENV_1, "주파수 범위: 80 MHz ~ 1 000 MHz, 전계강도: 3 V/m, 변조: AM 80 %, 1 kHz sine wave", IF(ENV_2, "주파수 범위: 80 MHz ~ 1 000 MHz, 전계강도: 10 V/m, 변조: AM 80 %, 1 kHz sine wave", "설치 환경 선택"))</f>
        <v>설치 환경 선택</v>
      </c>
      <c r="C211" s="597"/>
      <c r="D211" s="597"/>
      <c r="E211" s="597"/>
      <c r="F211" s="597"/>
      <c r="G211" s="597"/>
      <c r="H211" s="597"/>
      <c r="I211" s="597"/>
      <c r="J211" s="598"/>
      <c r="K211" s="118" t="s">
        <v>65</v>
      </c>
    </row>
    <row r="212" spans="2:11" ht="13.5" customHeight="1">
      <c r="B212" s="599" t="s">
        <v>1134</v>
      </c>
      <c r="C212" s="600"/>
      <c r="D212" s="600"/>
      <c r="E212" s="600"/>
      <c r="F212" s="600"/>
      <c r="G212" s="600"/>
      <c r="H212" s="600"/>
      <c r="I212" s="600"/>
      <c r="J212" s="601"/>
      <c r="K212" s="119" t="s">
        <v>65</v>
      </c>
    </row>
    <row r="213" spans="2:11" ht="13.5" customHeight="1">
      <c r="B213" s="602" t="s">
        <v>1135</v>
      </c>
      <c r="C213" s="603"/>
      <c r="D213" s="603"/>
      <c r="E213" s="603"/>
      <c r="F213" s="603"/>
      <c r="G213" s="603"/>
      <c r="H213" s="603"/>
      <c r="I213" s="603"/>
      <c r="J213" s="604"/>
      <c r="K213" s="120" t="s">
        <v>65</v>
      </c>
    </row>
    <row r="214" spans="2:11" ht="9.9499999999999993" customHeight="1"/>
    <row r="215" spans="2:11" ht="16.5" customHeight="1">
      <c r="B215" s="93">
        <v>0</v>
      </c>
      <c r="C215" s="23" t="s">
        <v>67</v>
      </c>
      <c r="D215" s="187"/>
      <c r="E215" s="23"/>
      <c r="G215" s="187"/>
      <c r="H215" s="23"/>
    </row>
    <row r="216" spans="2:11" ht="16.5" customHeight="1">
      <c r="B216" s="5" t="s">
        <v>68</v>
      </c>
      <c r="C216" s="483" t="s">
        <v>59</v>
      </c>
      <c r="D216" s="484"/>
      <c r="E216" s="484"/>
      <c r="F216" s="485"/>
      <c r="G216" s="5" t="s">
        <v>61</v>
      </c>
      <c r="H216" s="5" t="s">
        <v>69</v>
      </c>
      <c r="I216" s="5" t="s">
        <v>70</v>
      </c>
      <c r="J216" s="455" t="s">
        <v>63</v>
      </c>
      <c r="K216" s="455"/>
    </row>
    <row r="217" spans="2:11" ht="16.5" customHeight="1">
      <c r="B217" s="22" t="s">
        <v>67</v>
      </c>
      <c r="C217" s="477" t="s">
        <v>71</v>
      </c>
      <c r="D217" s="478"/>
      <c r="E217" s="478"/>
      <c r="F217" s="479"/>
      <c r="G217" s="22" t="s">
        <v>65</v>
      </c>
      <c r="H217" s="32" t="s">
        <v>86</v>
      </c>
      <c r="I217" s="32" t="s">
        <v>86</v>
      </c>
      <c r="J217" s="471"/>
      <c r="K217" s="471"/>
    </row>
    <row r="218" spans="2:11" ht="16.5" customHeight="1">
      <c r="B218" s="22" t="s">
        <v>67</v>
      </c>
      <c r="C218" s="477" t="s">
        <v>72</v>
      </c>
      <c r="D218" s="478"/>
      <c r="E218" s="478"/>
      <c r="F218" s="479"/>
      <c r="G218" s="22" t="s">
        <v>65</v>
      </c>
      <c r="H218" s="32" t="s">
        <v>86</v>
      </c>
      <c r="I218" s="32" t="s">
        <v>86</v>
      </c>
      <c r="J218" s="471"/>
      <c r="K218" s="471"/>
    </row>
    <row r="219" spans="2:11" ht="16.5" customHeight="1">
      <c r="B219" s="22" t="s">
        <v>67</v>
      </c>
      <c r="C219" s="477" t="s">
        <v>73</v>
      </c>
      <c r="D219" s="478"/>
      <c r="E219" s="478"/>
      <c r="F219" s="479"/>
      <c r="G219" s="22" t="s">
        <v>65</v>
      </c>
      <c r="H219" s="32" t="s">
        <v>86</v>
      </c>
      <c r="I219" s="32" t="s">
        <v>86</v>
      </c>
      <c r="J219" s="471"/>
      <c r="K219" s="471"/>
    </row>
    <row r="220" spans="2:11" ht="16.5" customHeight="1">
      <c r="B220" s="22" t="s">
        <v>67</v>
      </c>
      <c r="C220" s="477" t="s">
        <v>74</v>
      </c>
      <c r="D220" s="478"/>
      <c r="E220" s="478"/>
      <c r="F220" s="479"/>
      <c r="G220" s="22" t="s">
        <v>65</v>
      </c>
      <c r="H220" s="32" t="s">
        <v>86</v>
      </c>
      <c r="I220" s="32" t="s">
        <v>86</v>
      </c>
      <c r="J220" s="471"/>
      <c r="K220" s="471"/>
    </row>
    <row r="221" spans="2:11" ht="9.9499999999999993" customHeight="1"/>
    <row r="222" spans="2:11" ht="16.5" customHeight="1">
      <c r="B222" s="4" t="s">
        <v>925</v>
      </c>
      <c r="C222" s="23"/>
    </row>
    <row r="223" spans="2:11" ht="26.1" customHeight="1">
      <c r="B223" s="472" t="s">
        <v>179</v>
      </c>
      <c r="C223" s="473"/>
      <c r="D223" s="473"/>
      <c r="E223" s="473"/>
      <c r="F223" s="473"/>
      <c r="G223" s="473"/>
      <c r="H223" s="473"/>
      <c r="I223" s="473"/>
      <c r="J223" s="473"/>
      <c r="K223" s="474"/>
    </row>
    <row r="224" spans="2:11" ht="9.9499999999999993" customHeight="1"/>
    <row r="225" spans="2:11" ht="9.9499999999999993" customHeight="1" thickBot="1"/>
    <row r="226" spans="2:11" ht="44.25" customHeight="1" thickBot="1">
      <c r="B226" s="462" t="s">
        <v>89</v>
      </c>
      <c r="C226" s="463"/>
      <c r="D226" s="463"/>
      <c r="E226" s="463"/>
      <c r="F226" s="463"/>
      <c r="G226" s="463"/>
      <c r="H226" s="463"/>
      <c r="I226" s="463"/>
      <c r="J226" s="463"/>
      <c r="K226" s="464"/>
    </row>
    <row r="227" spans="2:11" ht="9.9499999999999993" customHeight="1"/>
    <row r="228" spans="2:11" ht="16.5" customHeight="1">
      <c r="B228" s="5" t="s">
        <v>129</v>
      </c>
      <c r="C228" s="449"/>
      <c r="D228" s="450"/>
      <c r="E228" s="450"/>
      <c r="F228" s="451"/>
      <c r="G228" s="5"/>
      <c r="H228" s="452"/>
      <c r="I228" s="453"/>
      <c r="J228" s="453"/>
      <c r="K228" s="454"/>
    </row>
    <row r="230" spans="2:11" ht="16.5" customHeight="1">
      <c r="B230" s="5" t="s">
        <v>128</v>
      </c>
      <c r="C230" s="455" t="s">
        <v>122</v>
      </c>
      <c r="D230" s="455"/>
      <c r="E230" s="455" t="s">
        <v>121</v>
      </c>
      <c r="F230" s="455"/>
      <c r="G230" s="5" t="s">
        <v>123</v>
      </c>
      <c r="H230" s="5" t="s">
        <v>124</v>
      </c>
      <c r="I230" s="5" t="s">
        <v>125</v>
      </c>
      <c r="J230" s="5" t="s">
        <v>126</v>
      </c>
      <c r="K230" s="5" t="s">
        <v>127</v>
      </c>
    </row>
    <row r="231" spans="2:11" ht="16.5" customHeight="1">
      <c r="B231" s="18">
        <v>1</v>
      </c>
      <c r="C231" s="456"/>
      <c r="D231" s="456"/>
      <c r="E231" s="457"/>
      <c r="F231" s="458"/>
      <c r="G231" s="117"/>
      <c r="H231" s="117"/>
      <c r="I231" s="33"/>
      <c r="J231" s="34"/>
      <c r="K231" s="35"/>
    </row>
    <row r="232" spans="2:11" ht="9.9499999999999993" customHeight="1"/>
    <row r="233" spans="2:11" ht="16.5" customHeight="1">
      <c r="B233" s="248" t="s">
        <v>50</v>
      </c>
      <c r="C233" s="259"/>
      <c r="D233" s="248" t="s">
        <v>5</v>
      </c>
      <c r="E233" s="259"/>
      <c r="F233" s="136" t="s">
        <v>51</v>
      </c>
      <c r="G233" s="136" t="s">
        <v>52</v>
      </c>
      <c r="H233" s="5" t="s">
        <v>815</v>
      </c>
      <c r="I233" s="5" t="s">
        <v>53</v>
      </c>
      <c r="J233" s="5" t="s">
        <v>325</v>
      </c>
      <c r="K233" s="5" t="s">
        <v>54</v>
      </c>
    </row>
    <row r="234" spans="2:11" ht="16.5" customHeight="1">
      <c r="B234" s="246"/>
      <c r="C234" s="247"/>
      <c r="D234" s="246"/>
      <c r="E234" s="247"/>
      <c r="F234" s="169"/>
      <c r="G234" s="64"/>
      <c r="H234" s="92"/>
      <c r="I234" s="92"/>
      <c r="J234" s="17"/>
      <c r="K234" s="177">
        <v>0</v>
      </c>
    </row>
    <row r="235" spans="2:11" ht="16.5" customHeight="1">
      <c r="B235" s="246"/>
      <c r="C235" s="247"/>
      <c r="D235" s="246"/>
      <c r="E235" s="247"/>
      <c r="F235" s="169"/>
      <c r="G235" s="64"/>
      <c r="H235" s="92"/>
      <c r="I235" s="92"/>
      <c r="J235" s="17"/>
      <c r="K235" s="177">
        <v>0</v>
      </c>
    </row>
    <row r="236" spans="2:11" ht="9.9499999999999993" customHeight="1"/>
    <row r="237" spans="2:11" ht="16.5" customHeight="1">
      <c r="B237" s="480" t="s">
        <v>155</v>
      </c>
      <c r="C237" s="480"/>
      <c r="D237" s="480"/>
      <c r="E237" s="480"/>
      <c r="F237" s="480"/>
      <c r="G237" s="480"/>
      <c r="H237" s="480"/>
      <c r="I237" s="480"/>
      <c r="J237" s="480"/>
      <c r="K237" s="41" t="s">
        <v>156</v>
      </c>
    </row>
    <row r="238" spans="2:11" ht="13.5" customHeight="1">
      <c r="B238" s="568" t="str">
        <f>"전원 포트 (60 V 이하 보조 직류전원포트 제외) - 시험레벨: " &amp; IF(ENV_1, "±1.0 kV", IF(ENV_2, "±2.0 kV"))&amp;", Tr/Th : 5/50 ns, 반복 주파수: 5 kHz"</f>
        <v>전원 포트 (60 V 이하 보조 직류전원포트 제외) - 시험레벨: FALSE, Tr/Th : 5/50 ns, 반복 주파수: 5 kHz</v>
      </c>
      <c r="C238" s="569"/>
      <c r="D238" s="569"/>
      <c r="E238" s="569"/>
      <c r="F238" s="569"/>
      <c r="G238" s="569"/>
      <c r="H238" s="569"/>
      <c r="I238" s="569"/>
      <c r="J238" s="569"/>
      <c r="K238" s="118" t="s">
        <v>64</v>
      </c>
    </row>
    <row r="239" spans="2:11" ht="13.5" customHeight="1">
      <c r="B239" s="570" t="str">
        <f>"전원 인터페이스 포트 - 시험레벨: " &amp; IF(ENV_1, "±1.0 kV", IF(ENV_2, "±2.0 kV"))&amp;", Tr/Th : 5/50 ns, 반복 주파수: 5 kHz"</f>
        <v>전원 인터페이스 포트 - 시험레벨: FALSE, Tr/Th : 5/50 ns, 반복 주파수: 5 kHz</v>
      </c>
      <c r="C239" s="571"/>
      <c r="D239" s="571"/>
      <c r="E239" s="571"/>
      <c r="F239" s="571"/>
      <c r="G239" s="571"/>
      <c r="H239" s="571"/>
      <c r="I239" s="571"/>
      <c r="J239" s="571"/>
      <c r="K239" s="119" t="s">
        <v>64</v>
      </c>
    </row>
    <row r="240" spans="2:11" ht="13.5" customHeight="1">
      <c r="B240" s="570" t="s">
        <v>1130</v>
      </c>
      <c r="C240" s="571"/>
      <c r="D240" s="571"/>
      <c r="E240" s="571"/>
      <c r="F240" s="571"/>
      <c r="G240" s="571"/>
      <c r="H240" s="571"/>
      <c r="I240" s="571"/>
      <c r="J240" s="571"/>
      <c r="K240" s="119" t="s">
        <v>64</v>
      </c>
    </row>
    <row r="241" spans="2:11" ht="13.5" customHeight="1">
      <c r="B241" s="570" t="str">
        <f>"프로세스 측정 및 제어 포트 - 시험레벨: " &amp; IF(ENV_1, "±1.0 kV", IF(ENV_2, "±2.0 kV"))&amp;", Tr/Th : 5/50 ns, 반복 주파수: 5 kHz"</f>
        <v>프로세스 측정 및 제어 포트 - 시험레벨: FALSE, Tr/Th : 5/50 ns, 반복 주파수: 5 kHz</v>
      </c>
      <c r="C241" s="571"/>
      <c r="D241" s="571"/>
      <c r="E241" s="571"/>
      <c r="F241" s="571"/>
      <c r="G241" s="571"/>
      <c r="H241" s="571"/>
      <c r="I241" s="571"/>
      <c r="J241" s="571"/>
      <c r="K241" s="119" t="s">
        <v>64</v>
      </c>
    </row>
    <row r="242" spans="2:11" ht="13.5" customHeight="1">
      <c r="B242" s="572" t="str">
        <f>"60 V 이하 보조 직류전원 포트 - 시험레벨: " &amp; IF(ENV_1, "±1.0 kV", IF(ENV_2, "±2.0 kV"))&amp;", Tr/Th : 5/50 ns, 반복 주파수: 5 kHz"</f>
        <v>60 V 이하 보조 직류전원 포트 - 시험레벨: FALSE, Tr/Th : 5/50 ns, 반복 주파수: 5 kHz</v>
      </c>
      <c r="C242" s="573"/>
      <c r="D242" s="573"/>
      <c r="E242" s="573"/>
      <c r="F242" s="573"/>
      <c r="G242" s="573"/>
      <c r="H242" s="573"/>
      <c r="I242" s="573"/>
      <c r="J242" s="573"/>
      <c r="K242" s="120" t="s">
        <v>64</v>
      </c>
    </row>
    <row r="243" spans="2:11" ht="9.9499999999999993" customHeight="1"/>
    <row r="244" spans="2:11" ht="16.5" customHeight="1">
      <c r="B244" s="93">
        <v>0</v>
      </c>
      <c r="C244" s="23" t="s">
        <v>108</v>
      </c>
    </row>
    <row r="245" spans="2:11" ht="16.5" customHeight="1">
      <c r="B245" s="5" t="s">
        <v>91</v>
      </c>
      <c r="C245" s="483" t="s">
        <v>92</v>
      </c>
      <c r="D245" s="484"/>
      <c r="E245" s="484"/>
      <c r="F245" s="485"/>
      <c r="G245" s="5" t="s">
        <v>61</v>
      </c>
      <c r="H245" s="5" t="s">
        <v>93</v>
      </c>
      <c r="I245" s="5" t="s">
        <v>94</v>
      </c>
      <c r="J245" s="455" t="s">
        <v>63</v>
      </c>
      <c r="K245" s="455"/>
    </row>
    <row r="246" spans="2:11" ht="16.5" customHeight="1">
      <c r="B246" s="32" t="s">
        <v>95</v>
      </c>
      <c r="C246" s="475" t="s">
        <v>184</v>
      </c>
      <c r="D246" s="486"/>
      <c r="E246" s="486"/>
      <c r="F246" s="476"/>
      <c r="G246" s="32" t="s">
        <v>64</v>
      </c>
      <c r="H246" s="32" t="s">
        <v>86</v>
      </c>
      <c r="I246" s="32" t="s">
        <v>86</v>
      </c>
      <c r="J246" s="475"/>
      <c r="K246" s="476"/>
    </row>
    <row r="247" spans="2:11" ht="9.9499999999999993" customHeight="1"/>
    <row r="248" spans="2:11" ht="16.5" customHeight="1">
      <c r="B248" s="93">
        <v>0</v>
      </c>
      <c r="C248" s="23" t="s">
        <v>1092</v>
      </c>
    </row>
    <row r="249" spans="2:11" ht="16.5" customHeight="1">
      <c r="B249" s="5" t="s">
        <v>91</v>
      </c>
      <c r="C249" s="483" t="s">
        <v>92</v>
      </c>
      <c r="D249" s="484"/>
      <c r="E249" s="484"/>
      <c r="F249" s="485"/>
      <c r="G249" s="5" t="s">
        <v>61</v>
      </c>
      <c r="H249" s="5" t="s">
        <v>93</v>
      </c>
      <c r="I249" s="5" t="s">
        <v>94</v>
      </c>
      <c r="J249" s="455" t="s">
        <v>63</v>
      </c>
      <c r="K249" s="455"/>
    </row>
    <row r="250" spans="2:11" ht="16.5" customHeight="1">
      <c r="B250" s="32" t="s">
        <v>1131</v>
      </c>
      <c r="C250" s="475" t="s">
        <v>86</v>
      </c>
      <c r="D250" s="486"/>
      <c r="E250" s="486"/>
      <c r="F250" s="476"/>
      <c r="G250" s="32" t="s">
        <v>64</v>
      </c>
      <c r="H250" s="32" t="s">
        <v>86</v>
      </c>
      <c r="I250" s="32" t="s">
        <v>86</v>
      </c>
      <c r="J250" s="475"/>
      <c r="K250" s="476"/>
    </row>
    <row r="251" spans="2:11" ht="9.9499999999999993" customHeight="1"/>
    <row r="252" spans="2:11" ht="16.5" customHeight="1">
      <c r="B252" s="93">
        <v>0</v>
      </c>
      <c r="C252" s="23" t="s">
        <v>1091</v>
      </c>
    </row>
    <row r="253" spans="2:11" ht="16.5" customHeight="1">
      <c r="B253" s="5" t="s">
        <v>91</v>
      </c>
      <c r="C253" s="483" t="s">
        <v>92</v>
      </c>
      <c r="D253" s="484"/>
      <c r="E253" s="484"/>
      <c r="F253" s="485"/>
      <c r="G253" s="5" t="s">
        <v>61</v>
      </c>
      <c r="H253" s="5" t="s">
        <v>93</v>
      </c>
      <c r="I253" s="5" t="s">
        <v>94</v>
      </c>
      <c r="J253" s="455" t="s">
        <v>63</v>
      </c>
      <c r="K253" s="455"/>
    </row>
    <row r="254" spans="2:11" ht="16.5" customHeight="1">
      <c r="B254" s="32" t="s">
        <v>1132</v>
      </c>
      <c r="C254" s="475" t="s">
        <v>86</v>
      </c>
      <c r="D254" s="486"/>
      <c r="E254" s="486"/>
      <c r="F254" s="476"/>
      <c r="G254" s="32" t="s">
        <v>64</v>
      </c>
      <c r="H254" s="32" t="s">
        <v>86</v>
      </c>
      <c r="I254" s="32" t="s">
        <v>86</v>
      </c>
      <c r="J254" s="475"/>
      <c r="K254" s="476"/>
    </row>
    <row r="255" spans="2:11" ht="9.9499999999999993" customHeight="1"/>
    <row r="256" spans="2:11" ht="16.5" customHeight="1">
      <c r="B256" s="93">
        <v>0</v>
      </c>
      <c r="C256" s="23" t="s">
        <v>1093</v>
      </c>
    </row>
    <row r="257" spans="2:11" ht="16.5" customHeight="1">
      <c r="B257" s="5" t="s">
        <v>91</v>
      </c>
      <c r="C257" s="483" t="s">
        <v>92</v>
      </c>
      <c r="D257" s="484"/>
      <c r="E257" s="484"/>
      <c r="F257" s="485"/>
      <c r="G257" s="5" t="s">
        <v>61</v>
      </c>
      <c r="H257" s="5" t="s">
        <v>93</v>
      </c>
      <c r="I257" s="5" t="s">
        <v>94</v>
      </c>
      <c r="J257" s="455" t="s">
        <v>63</v>
      </c>
      <c r="K257" s="455"/>
    </row>
    <row r="258" spans="2:11" ht="16.5" customHeight="1">
      <c r="B258" s="32" t="s">
        <v>1133</v>
      </c>
      <c r="C258" s="475" t="s">
        <v>86</v>
      </c>
      <c r="D258" s="486"/>
      <c r="E258" s="486"/>
      <c r="F258" s="476"/>
      <c r="G258" s="32" t="s">
        <v>64</v>
      </c>
      <c r="H258" s="32" t="s">
        <v>86</v>
      </c>
      <c r="I258" s="32" t="s">
        <v>86</v>
      </c>
      <c r="J258" s="475"/>
      <c r="K258" s="476"/>
    </row>
    <row r="259" spans="2:11" ht="9.9499999999999993" customHeight="1"/>
    <row r="260" spans="2:11" ht="16.5" customHeight="1">
      <c r="B260" s="93">
        <v>0</v>
      </c>
      <c r="C260" s="23" t="s">
        <v>1136</v>
      </c>
    </row>
    <row r="261" spans="2:11" ht="16.5" customHeight="1">
      <c r="B261" s="5" t="s">
        <v>91</v>
      </c>
      <c r="C261" s="483" t="s">
        <v>92</v>
      </c>
      <c r="D261" s="484"/>
      <c r="E261" s="484"/>
      <c r="F261" s="485"/>
      <c r="G261" s="5" t="s">
        <v>61</v>
      </c>
      <c r="H261" s="5" t="s">
        <v>93</v>
      </c>
      <c r="I261" s="5" t="s">
        <v>94</v>
      </c>
      <c r="J261" s="455" t="s">
        <v>63</v>
      </c>
      <c r="K261" s="455"/>
    </row>
    <row r="262" spans="2:11" ht="16.5" customHeight="1">
      <c r="B262" s="32" t="s">
        <v>98</v>
      </c>
      <c r="C262" s="475" t="s">
        <v>86</v>
      </c>
      <c r="D262" s="486"/>
      <c r="E262" s="486"/>
      <c r="F262" s="476"/>
      <c r="G262" s="32" t="s">
        <v>64</v>
      </c>
      <c r="H262" s="32" t="s">
        <v>86</v>
      </c>
      <c r="I262" s="32" t="s">
        <v>86</v>
      </c>
      <c r="J262" s="475"/>
      <c r="K262" s="476"/>
    </row>
    <row r="264" spans="2:11" ht="16.5" customHeight="1">
      <c r="B264" s="4" t="s">
        <v>925</v>
      </c>
      <c r="C264" s="23"/>
    </row>
    <row r="265" spans="2:11" ht="26.1" customHeight="1">
      <c r="B265" s="487" t="s">
        <v>179</v>
      </c>
      <c r="C265" s="473"/>
      <c r="D265" s="473"/>
      <c r="E265" s="473"/>
      <c r="F265" s="473"/>
      <c r="G265" s="473"/>
      <c r="H265" s="473"/>
      <c r="I265" s="473"/>
      <c r="J265" s="473"/>
      <c r="K265" s="474"/>
    </row>
    <row r="266" spans="2:11" ht="9.9499999999999993" customHeight="1"/>
    <row r="267" spans="2:11" ht="9.9499999999999993" customHeight="1" thickBot="1"/>
    <row r="268" spans="2:11" ht="44.25" customHeight="1" thickBot="1">
      <c r="B268" s="462" t="s">
        <v>101</v>
      </c>
      <c r="C268" s="463"/>
      <c r="D268" s="463"/>
      <c r="E268" s="463"/>
      <c r="F268" s="463"/>
      <c r="G268" s="463"/>
      <c r="H268" s="463"/>
      <c r="I268" s="463"/>
      <c r="J268" s="463"/>
      <c r="K268" s="464"/>
    </row>
    <row r="269" spans="2:11" ht="9.9499999999999993" customHeight="1"/>
    <row r="270" spans="2:11" ht="16.5" customHeight="1">
      <c r="B270" s="5" t="s">
        <v>129</v>
      </c>
      <c r="C270" s="449"/>
      <c r="D270" s="450"/>
      <c r="E270" s="450"/>
      <c r="F270" s="451"/>
      <c r="G270" s="5"/>
      <c r="H270" s="452"/>
      <c r="I270" s="453"/>
      <c r="J270" s="453"/>
      <c r="K270" s="454"/>
    </row>
    <row r="271" spans="2:11" ht="9.9499999999999993" customHeight="1"/>
    <row r="272" spans="2:11" ht="16.5" customHeight="1">
      <c r="B272" s="5" t="s">
        <v>128</v>
      </c>
      <c r="C272" s="455" t="s">
        <v>122</v>
      </c>
      <c r="D272" s="455"/>
      <c r="E272" s="455" t="s">
        <v>121</v>
      </c>
      <c r="F272" s="455"/>
      <c r="G272" s="5" t="s">
        <v>123</v>
      </c>
      <c r="H272" s="5" t="s">
        <v>124</v>
      </c>
      <c r="I272" s="5" t="s">
        <v>125</v>
      </c>
      <c r="J272" s="5" t="s">
        <v>126</v>
      </c>
      <c r="K272" s="5" t="s">
        <v>127</v>
      </c>
    </row>
    <row r="273" spans="2:11" ht="16.5" customHeight="1">
      <c r="B273" s="18">
        <v>1</v>
      </c>
      <c r="C273" s="456"/>
      <c r="D273" s="456"/>
      <c r="E273" s="457"/>
      <c r="F273" s="458"/>
      <c r="G273" s="117"/>
      <c r="H273" s="117"/>
      <c r="I273" s="33"/>
      <c r="J273" s="34"/>
      <c r="K273" s="35"/>
    </row>
    <row r="274" spans="2:11" ht="9.9499999999999993" customHeight="1"/>
    <row r="275" spans="2:11" ht="16.5" customHeight="1">
      <c r="B275" s="248" t="s">
        <v>50</v>
      </c>
      <c r="C275" s="259"/>
      <c r="D275" s="248" t="s">
        <v>5</v>
      </c>
      <c r="E275" s="259"/>
      <c r="F275" s="136" t="s">
        <v>51</v>
      </c>
      <c r="G275" s="136" t="s">
        <v>52</v>
      </c>
      <c r="H275" s="5" t="s">
        <v>815</v>
      </c>
      <c r="I275" s="5" t="s">
        <v>53</v>
      </c>
      <c r="J275" s="5" t="s">
        <v>325</v>
      </c>
      <c r="K275" s="5" t="s">
        <v>54</v>
      </c>
    </row>
    <row r="276" spans="2:11" ht="16.5" customHeight="1">
      <c r="B276" s="246"/>
      <c r="C276" s="247"/>
      <c r="D276" s="246"/>
      <c r="E276" s="247"/>
      <c r="F276" s="169"/>
      <c r="G276" s="64"/>
      <c r="H276" s="92"/>
      <c r="I276" s="92"/>
      <c r="J276" s="17"/>
      <c r="K276" s="177">
        <v>0</v>
      </c>
    </row>
    <row r="277" spans="2:11" ht="16.5" customHeight="1">
      <c r="B277" s="246"/>
      <c r="C277" s="247"/>
      <c r="D277" s="246"/>
      <c r="E277" s="247"/>
      <c r="F277" s="169"/>
      <c r="G277" s="64"/>
      <c r="H277" s="92"/>
      <c r="I277" s="92"/>
      <c r="J277" s="17"/>
      <c r="K277" s="177">
        <v>0</v>
      </c>
    </row>
    <row r="278" spans="2:11" ht="9.9499999999999993" customHeight="1"/>
    <row r="279" spans="2:11" ht="16.5" customHeight="1">
      <c r="B279" s="480" t="s">
        <v>155</v>
      </c>
      <c r="C279" s="480"/>
      <c r="D279" s="480"/>
      <c r="E279" s="480"/>
      <c r="F279" s="480"/>
      <c r="G279" s="480"/>
      <c r="H279" s="480"/>
      <c r="I279" s="480"/>
      <c r="J279" s="480"/>
      <c r="K279" s="41" t="s">
        <v>156</v>
      </c>
    </row>
    <row r="280" spans="2:11" ht="13.5" customHeight="1">
      <c r="B280" s="568" t="str">
        <f>"전원 포트 (60 V 이하 보조 직류전원포트 제외) - 시험레벨: 선-선 간 ±1.0 kV, 선-접지 간 ±2.0 kV, Tr/Th : 1.2/50(8/20) μs"</f>
        <v>전원 포트 (60 V 이하 보조 직류전원포트 제외) - 시험레벨: 선-선 간 ±1.0 kV, 선-접지 간 ±2.0 kV, Tr/Th : 1.2/50(8/20) μs</v>
      </c>
      <c r="C280" s="569"/>
      <c r="D280" s="569"/>
      <c r="E280" s="569"/>
      <c r="F280" s="569"/>
      <c r="G280" s="569"/>
      <c r="H280" s="569"/>
      <c r="I280" s="569"/>
      <c r="J280" s="569"/>
      <c r="K280" s="118" t="s">
        <v>375</v>
      </c>
    </row>
    <row r="281" spans="2:11" ht="13.5" customHeight="1">
      <c r="B281" s="570" t="str">
        <f>"프로세스 측정 및 제어 포트 - " &amp; IF(ENV_1, "해당사항 없음", IF(ENV_2, "시험레벨: 선-선 간 ±1.0 kV, 선-접지 간 ±2.0 kV, Tr/Th : 1.2/50(8/20) μs"))</f>
        <v>프로세스 측정 및 제어 포트 - FALSE</v>
      </c>
      <c r="C281" s="571"/>
      <c r="D281" s="571"/>
      <c r="E281" s="571"/>
      <c r="F281" s="571"/>
      <c r="G281" s="571"/>
      <c r="H281" s="571"/>
      <c r="I281" s="571"/>
      <c r="J281" s="571"/>
      <c r="K281" s="119" t="s">
        <v>64</v>
      </c>
    </row>
    <row r="282" spans="2:11" ht="13.5" customHeight="1">
      <c r="B282" s="572" t="str">
        <f>"60 V 이하 보조 직류전원 포트 - " &amp; IF(ENV_1, "해당사항 없음", IF(ENV_2, "시험레벨: 선-선 간 ±1.0 kV, 선-접지 간 ±2.0 kV, Tr/Th : 1.2/50(8/20) μs"))</f>
        <v>60 V 이하 보조 직류전원 포트 - FALSE</v>
      </c>
      <c r="C282" s="573"/>
      <c r="D282" s="573"/>
      <c r="E282" s="573"/>
      <c r="F282" s="573"/>
      <c r="G282" s="573"/>
      <c r="H282" s="573"/>
      <c r="I282" s="573"/>
      <c r="J282" s="573"/>
      <c r="K282" s="120" t="s">
        <v>64</v>
      </c>
    </row>
    <row r="283" spans="2:11" ht="9.9499999999999993" customHeight="1"/>
    <row r="284" spans="2:11" ht="16.5" customHeight="1">
      <c r="B284" s="93">
        <v>0</v>
      </c>
      <c r="C284" s="23" t="s">
        <v>1137</v>
      </c>
    </row>
    <row r="285" spans="2:11" ht="16.5" customHeight="1">
      <c r="B285" s="5" t="s">
        <v>91</v>
      </c>
      <c r="C285" s="483" t="s">
        <v>92</v>
      </c>
      <c r="D285" s="484"/>
      <c r="E285" s="484"/>
      <c r="F285" s="485"/>
      <c r="G285" s="5" t="s">
        <v>61</v>
      </c>
      <c r="H285" s="5" t="s">
        <v>93</v>
      </c>
      <c r="I285" s="5" t="s">
        <v>94</v>
      </c>
      <c r="J285" s="455" t="s">
        <v>63</v>
      </c>
      <c r="K285" s="455"/>
    </row>
    <row r="286" spans="2:11" ht="16.5" customHeight="1">
      <c r="B286" s="32" t="s">
        <v>95</v>
      </c>
      <c r="C286" s="475" t="s">
        <v>96</v>
      </c>
      <c r="D286" s="486"/>
      <c r="E286" s="486"/>
      <c r="F286" s="476"/>
      <c r="G286" s="32" t="s">
        <v>64</v>
      </c>
      <c r="H286" s="32" t="s">
        <v>86</v>
      </c>
      <c r="I286" s="32" t="s">
        <v>86</v>
      </c>
      <c r="J286" s="475"/>
      <c r="K286" s="476"/>
    </row>
    <row r="287" spans="2:11" ht="16.5" customHeight="1">
      <c r="B287" s="32" t="s">
        <v>95</v>
      </c>
      <c r="C287" s="475" t="s">
        <v>102</v>
      </c>
      <c r="D287" s="486"/>
      <c r="E287" s="486"/>
      <c r="F287" s="476"/>
      <c r="G287" s="32" t="s">
        <v>64</v>
      </c>
      <c r="H287" s="32" t="s">
        <v>86</v>
      </c>
      <c r="I287" s="32" t="s">
        <v>86</v>
      </c>
      <c r="J287" s="475"/>
      <c r="K287" s="476"/>
    </row>
    <row r="288" spans="2:11" ht="16.5" customHeight="1">
      <c r="B288" s="32" t="s">
        <v>95</v>
      </c>
      <c r="C288" s="475" t="s">
        <v>103</v>
      </c>
      <c r="D288" s="486"/>
      <c r="E288" s="486"/>
      <c r="F288" s="476"/>
      <c r="G288" s="32" t="s">
        <v>64</v>
      </c>
      <c r="H288" s="32" t="s">
        <v>86</v>
      </c>
      <c r="I288" s="32" t="s">
        <v>86</v>
      </c>
      <c r="J288" s="475"/>
      <c r="K288" s="476"/>
    </row>
    <row r="290" spans="2:11" ht="16.5" customHeight="1">
      <c r="B290" s="93">
        <v>0</v>
      </c>
      <c r="C290" s="23" t="s">
        <v>1093</v>
      </c>
    </row>
    <row r="291" spans="2:11" ht="16.5" customHeight="1">
      <c r="B291" s="5" t="s">
        <v>91</v>
      </c>
      <c r="C291" s="483" t="s">
        <v>92</v>
      </c>
      <c r="D291" s="484"/>
      <c r="E291" s="484"/>
      <c r="F291" s="485"/>
      <c r="G291" s="5" t="s">
        <v>61</v>
      </c>
      <c r="H291" s="5" t="s">
        <v>93</v>
      </c>
      <c r="I291" s="5" t="s">
        <v>94</v>
      </c>
      <c r="J291" s="455" t="s">
        <v>63</v>
      </c>
      <c r="K291" s="455"/>
    </row>
    <row r="292" spans="2:11" ht="16.5" customHeight="1">
      <c r="B292" s="32" t="s">
        <v>1133</v>
      </c>
      <c r="C292" s="475" t="s">
        <v>86</v>
      </c>
      <c r="D292" s="486"/>
      <c r="E292" s="486"/>
      <c r="F292" s="476"/>
      <c r="G292" s="32" t="s">
        <v>64</v>
      </c>
      <c r="H292" s="32" t="s">
        <v>86</v>
      </c>
      <c r="I292" s="32" t="s">
        <v>86</v>
      </c>
      <c r="J292" s="475"/>
      <c r="K292" s="476"/>
    </row>
    <row r="294" spans="2:11" ht="16.5" customHeight="1">
      <c r="B294" s="93">
        <v>0</v>
      </c>
      <c r="C294" s="23" t="s">
        <v>1136</v>
      </c>
    </row>
    <row r="295" spans="2:11" ht="16.5" customHeight="1">
      <c r="B295" s="5" t="s">
        <v>91</v>
      </c>
      <c r="C295" s="483" t="s">
        <v>92</v>
      </c>
      <c r="D295" s="484"/>
      <c r="E295" s="484"/>
      <c r="F295" s="485"/>
      <c r="G295" s="5" t="s">
        <v>61</v>
      </c>
      <c r="H295" s="5" t="s">
        <v>93</v>
      </c>
      <c r="I295" s="5" t="s">
        <v>94</v>
      </c>
      <c r="J295" s="455" t="s">
        <v>63</v>
      </c>
      <c r="K295" s="455"/>
    </row>
    <row r="296" spans="2:11" ht="16.5" customHeight="1">
      <c r="B296" s="32" t="s">
        <v>98</v>
      </c>
      <c r="C296" s="475" t="s">
        <v>86</v>
      </c>
      <c r="D296" s="486"/>
      <c r="E296" s="486"/>
      <c r="F296" s="476"/>
      <c r="G296" s="32" t="s">
        <v>64</v>
      </c>
      <c r="H296" s="32" t="s">
        <v>86</v>
      </c>
      <c r="I296" s="32" t="s">
        <v>86</v>
      </c>
      <c r="J296" s="475"/>
      <c r="K296" s="476"/>
    </row>
    <row r="298" spans="2:11" ht="16.5" customHeight="1">
      <c r="B298" s="4" t="s">
        <v>925</v>
      </c>
      <c r="C298" s="4"/>
      <c r="D298" s="29"/>
      <c r="E298" s="29"/>
      <c r="F298" s="29"/>
      <c r="G298" s="29"/>
      <c r="H298" s="29"/>
      <c r="I298" s="29"/>
      <c r="J298" s="29"/>
      <c r="K298" s="29"/>
    </row>
    <row r="299" spans="2:11" ht="26.1" customHeight="1">
      <c r="B299" s="488" t="s">
        <v>179</v>
      </c>
      <c r="C299" s="489"/>
      <c r="D299" s="489"/>
      <c r="E299" s="489"/>
      <c r="F299" s="489"/>
      <c r="G299" s="489"/>
      <c r="H299" s="489"/>
      <c r="I299" s="489"/>
      <c r="J299" s="489"/>
      <c r="K299" s="490"/>
    </row>
    <row r="300" spans="2:11" ht="9.9499999999999993" customHeight="1"/>
    <row r="301" spans="2:11" ht="9.9499999999999993" customHeight="1" thickBot="1"/>
    <row r="302" spans="2:11" ht="44.25" customHeight="1" thickBot="1">
      <c r="B302" s="462" t="s">
        <v>105</v>
      </c>
      <c r="C302" s="463"/>
      <c r="D302" s="463"/>
      <c r="E302" s="463"/>
      <c r="F302" s="463"/>
      <c r="G302" s="463"/>
      <c r="H302" s="463"/>
      <c r="I302" s="463"/>
      <c r="J302" s="463"/>
      <c r="K302" s="464"/>
    </row>
    <row r="303" spans="2:11" ht="9.9499999999999993" customHeight="1"/>
    <row r="304" spans="2:11" ht="16.5" customHeight="1">
      <c r="B304" s="5" t="s">
        <v>129</v>
      </c>
      <c r="C304" s="449"/>
      <c r="D304" s="450"/>
      <c r="E304" s="450"/>
      <c r="F304" s="451"/>
      <c r="G304" s="5"/>
      <c r="H304" s="452"/>
      <c r="I304" s="453"/>
      <c r="J304" s="453"/>
      <c r="K304" s="454"/>
    </row>
    <row r="305" spans="2:11" ht="9.9499999999999993" customHeight="1"/>
    <row r="306" spans="2:11" ht="16.5" customHeight="1">
      <c r="B306" s="5" t="s">
        <v>128</v>
      </c>
      <c r="C306" s="455" t="s">
        <v>122</v>
      </c>
      <c r="D306" s="455"/>
      <c r="E306" s="455" t="s">
        <v>121</v>
      </c>
      <c r="F306" s="455"/>
      <c r="G306" s="5" t="s">
        <v>123</v>
      </c>
      <c r="H306" s="5" t="s">
        <v>124</v>
      </c>
      <c r="I306" s="5" t="s">
        <v>125</v>
      </c>
      <c r="J306" s="5" t="s">
        <v>126</v>
      </c>
      <c r="K306" s="5" t="s">
        <v>127</v>
      </c>
    </row>
    <row r="307" spans="2:11" ht="16.5" customHeight="1">
      <c r="B307" s="18">
        <v>1</v>
      </c>
      <c r="C307" s="456"/>
      <c r="D307" s="456"/>
      <c r="E307" s="457"/>
      <c r="F307" s="458"/>
      <c r="G307" s="117"/>
      <c r="H307" s="117"/>
      <c r="I307" s="33"/>
      <c r="J307" s="34"/>
      <c r="K307" s="35"/>
    </row>
    <row r="308" spans="2:11" ht="9.9499999999999993" customHeight="1"/>
    <row r="309" spans="2:11" ht="16.5" customHeight="1">
      <c r="B309" s="248" t="s">
        <v>50</v>
      </c>
      <c r="C309" s="259"/>
      <c r="D309" s="248" t="s">
        <v>5</v>
      </c>
      <c r="E309" s="259"/>
      <c r="F309" s="136" t="s">
        <v>51</v>
      </c>
      <c r="G309" s="136" t="s">
        <v>52</v>
      </c>
      <c r="H309" s="5" t="s">
        <v>815</v>
      </c>
      <c r="I309" s="5" t="s">
        <v>53</v>
      </c>
      <c r="J309" s="5" t="s">
        <v>325</v>
      </c>
      <c r="K309" s="5" t="s">
        <v>54</v>
      </c>
    </row>
    <row r="310" spans="2:11" ht="16.5" customHeight="1">
      <c r="B310" s="246"/>
      <c r="C310" s="247"/>
      <c r="D310" s="246"/>
      <c r="E310" s="247"/>
      <c r="F310" s="169"/>
      <c r="G310" s="64"/>
      <c r="H310" s="92"/>
      <c r="I310" s="92"/>
      <c r="J310" s="17"/>
      <c r="K310" s="177">
        <v>0</v>
      </c>
    </row>
    <row r="311" spans="2:11" ht="16.5" customHeight="1">
      <c r="B311" s="246"/>
      <c r="C311" s="247"/>
      <c r="D311" s="246"/>
      <c r="E311" s="247"/>
      <c r="F311" s="169"/>
      <c r="G311" s="64"/>
      <c r="H311" s="92"/>
      <c r="I311" s="92"/>
      <c r="J311" s="17"/>
      <c r="K311" s="177">
        <v>0</v>
      </c>
    </row>
    <row r="312" spans="2:11" ht="9.9499999999999993" customHeight="1"/>
    <row r="313" spans="2:11" ht="16.5" customHeight="1">
      <c r="B313" s="480" t="s">
        <v>155</v>
      </c>
      <c r="C313" s="480"/>
      <c r="D313" s="480"/>
      <c r="E313" s="480"/>
      <c r="F313" s="480"/>
      <c r="G313" s="480"/>
      <c r="H313" s="480"/>
      <c r="I313" s="480"/>
      <c r="J313" s="480"/>
      <c r="K313" s="41" t="s">
        <v>156</v>
      </c>
    </row>
    <row r="314" spans="2:11" ht="13.5" customHeight="1">
      <c r="B314" s="568" t="str">
        <f>"전원 포트 (60 V 이하 보조 직류전원 포트 제외) - 주파수범위: 150 kHz - 80 MHz, 전계강도 " &amp; IF(ENV_1, "3 V", IF(ENV_2, "10 V")) &amp; ", 변조: AM 80 %, 1 kHz sine wave"</f>
        <v>전원 포트 (60 V 이하 보조 직류전원 포트 제외) - 주파수범위: 150 kHz - 80 MHz, 전계강도 FALSE, 변조: AM 80 %, 1 kHz sine wave</v>
      </c>
      <c r="C314" s="569"/>
      <c r="D314" s="569"/>
      <c r="E314" s="569"/>
      <c r="F314" s="569"/>
      <c r="G314" s="569"/>
      <c r="H314" s="569"/>
      <c r="I314" s="569"/>
      <c r="J314" s="569"/>
      <c r="K314" s="118" t="s">
        <v>65</v>
      </c>
    </row>
    <row r="315" spans="2:11" ht="13.5" customHeight="1">
      <c r="B315" s="570" t="str">
        <f>"전원 인터페이스 포트 - " &amp; IF(ENV_1, "해당사항 없음", IF(ENV_2, "주파수범위: 150 kHz - 80 MHz, 전계강도: 10 V, 변조: AM 80 %, 1 kHz sine wave"))</f>
        <v>전원 인터페이스 포트 - FALSE</v>
      </c>
      <c r="C315" s="571"/>
      <c r="D315" s="571"/>
      <c r="E315" s="571"/>
      <c r="F315" s="571"/>
      <c r="G315" s="571"/>
      <c r="H315" s="571"/>
      <c r="I315" s="571"/>
      <c r="J315" s="571"/>
      <c r="K315" s="119" t="s">
        <v>65</v>
      </c>
    </row>
    <row r="316" spans="2:11" ht="13.5" customHeight="1">
      <c r="B316" s="570" t="str">
        <f>"신호 인터페이스 포트 - 주파수범위: 150 kHz - 80 MHz, 전계강도 " &amp; IF(ENV_1, "3 V", IF(ENV_2, "10 V")) &amp; ", 변조: AM 80 %, 1 kHz sine wave"</f>
        <v>신호 인터페이스 포트 - 주파수범위: 150 kHz - 80 MHz, 전계강도 FALSE, 변조: AM 80 %, 1 kHz sine wave</v>
      </c>
      <c r="C316" s="571"/>
      <c r="D316" s="571"/>
      <c r="E316" s="571"/>
      <c r="F316" s="571"/>
      <c r="G316" s="571"/>
      <c r="H316" s="571"/>
      <c r="I316" s="571"/>
      <c r="J316" s="571"/>
      <c r="K316" s="119" t="s">
        <v>65</v>
      </c>
    </row>
    <row r="317" spans="2:11" ht="13.5" customHeight="1">
      <c r="B317" s="570" t="str">
        <f>"프로세스 측정 및 제어 포트 - 주파수범위: 150 kHz - 80 MHz, 전계강도 " &amp; IF(ENV_1, "3 V", IF(ENV_2, "10 V")) &amp; ", 변조: AM 80 %, 1 kHz sine wave"</f>
        <v>프로세스 측정 및 제어 포트 - 주파수범위: 150 kHz - 80 MHz, 전계강도 FALSE, 변조: AM 80 %, 1 kHz sine wave</v>
      </c>
      <c r="C317" s="571"/>
      <c r="D317" s="571"/>
      <c r="E317" s="571"/>
      <c r="F317" s="571"/>
      <c r="G317" s="571"/>
      <c r="H317" s="571"/>
      <c r="I317" s="571"/>
      <c r="J317" s="571"/>
      <c r="K317" s="119" t="s">
        <v>65</v>
      </c>
    </row>
    <row r="318" spans="2:11" ht="13.5" customHeight="1">
      <c r="B318" s="572" t="str">
        <f>"60 V 이하 보저 직류전원 포트 - 주파수범위: 150 kHz - 80 MHz, 전계강도 " &amp; IF(ENV_1, "3 V", IF(ENV_2, "10 V")) &amp; ", 변조: AM 80 %, 1 kHz sine wave"</f>
        <v>60 V 이하 보저 직류전원 포트 - 주파수범위: 150 kHz - 80 MHz, 전계강도 FALSE, 변조: AM 80 %, 1 kHz sine wave</v>
      </c>
      <c r="C318" s="573"/>
      <c r="D318" s="573"/>
      <c r="E318" s="573"/>
      <c r="F318" s="573"/>
      <c r="G318" s="573"/>
      <c r="H318" s="573"/>
      <c r="I318" s="573"/>
      <c r="J318" s="573"/>
      <c r="K318" s="120" t="s">
        <v>65</v>
      </c>
    </row>
    <row r="319" spans="2:11" ht="9.9499999999999993" customHeight="1"/>
    <row r="320" spans="2:11" ht="16.5" customHeight="1">
      <c r="B320" s="93">
        <v>0</v>
      </c>
      <c r="C320" s="23" t="s">
        <v>1137</v>
      </c>
      <c r="F320" s="187"/>
      <c r="G320" s="23"/>
      <c r="H320" s="187"/>
      <c r="I320" s="23"/>
    </row>
    <row r="321" spans="2:11" ht="16.5" customHeight="1">
      <c r="B321" s="5" t="s">
        <v>91</v>
      </c>
      <c r="C321" s="483" t="s">
        <v>92</v>
      </c>
      <c r="D321" s="484"/>
      <c r="E321" s="485"/>
      <c r="F321" s="19" t="s">
        <v>106</v>
      </c>
      <c r="G321" s="5" t="s">
        <v>61</v>
      </c>
      <c r="H321" s="483" t="s">
        <v>107</v>
      </c>
      <c r="I321" s="485"/>
      <c r="J321" s="455" t="s">
        <v>63</v>
      </c>
      <c r="K321" s="455"/>
    </row>
    <row r="322" spans="2:11" ht="16.5" customHeight="1">
      <c r="B322" s="32" t="s">
        <v>95</v>
      </c>
      <c r="C322" s="475" t="s">
        <v>108</v>
      </c>
      <c r="D322" s="486"/>
      <c r="E322" s="476"/>
      <c r="F322" s="54" t="s">
        <v>86</v>
      </c>
      <c r="G322" s="32" t="s">
        <v>65</v>
      </c>
      <c r="H322" s="475" t="s">
        <v>86</v>
      </c>
      <c r="I322" s="476"/>
      <c r="J322" s="475"/>
      <c r="K322" s="476"/>
    </row>
    <row r="323" spans="2:11" ht="9.9499999999999993" customHeight="1"/>
    <row r="324" spans="2:11" ht="16.5" customHeight="1">
      <c r="B324" s="93">
        <v>0</v>
      </c>
      <c r="C324" s="23" t="s">
        <v>414</v>
      </c>
      <c r="F324" s="187"/>
      <c r="G324" s="23"/>
      <c r="H324" s="187"/>
      <c r="I324" s="23"/>
    </row>
    <row r="325" spans="2:11" ht="16.5" customHeight="1">
      <c r="B325" s="5" t="s">
        <v>91</v>
      </c>
      <c r="C325" s="483" t="s">
        <v>92</v>
      </c>
      <c r="D325" s="484"/>
      <c r="E325" s="485"/>
      <c r="F325" s="19" t="s">
        <v>106</v>
      </c>
      <c r="G325" s="5" t="s">
        <v>61</v>
      </c>
      <c r="H325" s="483" t="s">
        <v>107</v>
      </c>
      <c r="I325" s="485"/>
      <c r="J325" s="455" t="s">
        <v>63</v>
      </c>
      <c r="K325" s="455"/>
    </row>
    <row r="326" spans="2:11" ht="16.5" customHeight="1">
      <c r="B326" s="32" t="s">
        <v>98</v>
      </c>
      <c r="C326" s="475" t="s">
        <v>86</v>
      </c>
      <c r="D326" s="486"/>
      <c r="E326" s="476"/>
      <c r="F326" s="54" t="s">
        <v>86</v>
      </c>
      <c r="G326" s="32" t="s">
        <v>65</v>
      </c>
      <c r="H326" s="475" t="s">
        <v>86</v>
      </c>
      <c r="I326" s="476"/>
      <c r="J326" s="475"/>
      <c r="K326" s="476"/>
    </row>
    <row r="327" spans="2:11" ht="9.9499999999999993" customHeight="1"/>
    <row r="328" spans="2:11" ht="16.5" customHeight="1">
      <c r="B328" s="93">
        <v>0</v>
      </c>
      <c r="C328" s="23" t="s">
        <v>406</v>
      </c>
      <c r="F328" s="187"/>
      <c r="G328" s="23"/>
      <c r="H328" s="187"/>
      <c r="I328" s="23"/>
    </row>
    <row r="329" spans="2:11" ht="16.5" customHeight="1">
      <c r="B329" s="5" t="s">
        <v>91</v>
      </c>
      <c r="C329" s="483" t="s">
        <v>92</v>
      </c>
      <c r="D329" s="484"/>
      <c r="E329" s="485"/>
      <c r="F329" s="19" t="s">
        <v>106</v>
      </c>
      <c r="G329" s="5" t="s">
        <v>61</v>
      </c>
      <c r="H329" s="483" t="s">
        <v>107</v>
      </c>
      <c r="I329" s="485"/>
      <c r="J329" s="455" t="s">
        <v>63</v>
      </c>
      <c r="K329" s="455"/>
    </row>
    <row r="330" spans="2:11" ht="16.5" customHeight="1">
      <c r="B330" s="32" t="s">
        <v>109</v>
      </c>
      <c r="C330" s="475" t="s">
        <v>86</v>
      </c>
      <c r="D330" s="486"/>
      <c r="E330" s="476"/>
      <c r="F330" s="54" t="s">
        <v>86</v>
      </c>
      <c r="G330" s="32" t="s">
        <v>65</v>
      </c>
      <c r="H330" s="475" t="s">
        <v>86</v>
      </c>
      <c r="I330" s="476"/>
      <c r="J330" s="475"/>
      <c r="K330" s="476"/>
    </row>
    <row r="332" spans="2:11" ht="16.5" customHeight="1">
      <c r="B332" s="4" t="s">
        <v>925</v>
      </c>
      <c r="C332" s="4"/>
      <c r="D332" s="29"/>
      <c r="E332" s="29"/>
      <c r="F332" s="29"/>
      <c r="G332" s="29"/>
      <c r="H332" s="29"/>
      <c r="I332" s="29"/>
      <c r="J332" s="29"/>
      <c r="K332" s="29"/>
    </row>
    <row r="333" spans="2:11" ht="26.1" customHeight="1">
      <c r="B333" s="488" t="s">
        <v>179</v>
      </c>
      <c r="C333" s="489"/>
      <c r="D333" s="489"/>
      <c r="E333" s="489"/>
      <c r="F333" s="489"/>
      <c r="G333" s="489"/>
      <c r="H333" s="489"/>
      <c r="I333" s="489"/>
      <c r="J333" s="489"/>
      <c r="K333" s="490"/>
    </row>
    <row r="334" spans="2:11" ht="9.9499999999999993" customHeight="1"/>
    <row r="335" spans="2:11" ht="14.25" thickBot="1"/>
    <row r="336" spans="2:11" ht="44.25" customHeight="1" thickBot="1">
      <c r="B336" s="462" t="s">
        <v>117</v>
      </c>
      <c r="C336" s="463"/>
      <c r="D336" s="463"/>
      <c r="E336" s="463"/>
      <c r="F336" s="463"/>
      <c r="G336" s="463"/>
      <c r="H336" s="463"/>
      <c r="I336" s="463"/>
      <c r="J336" s="463"/>
      <c r="K336" s="464"/>
    </row>
    <row r="337" spans="2:11" ht="9.9499999999999993" customHeight="1"/>
    <row r="338" spans="2:11" ht="16.5" customHeight="1">
      <c r="B338" s="5" t="s">
        <v>129</v>
      </c>
      <c r="C338" s="449"/>
      <c r="D338" s="450"/>
      <c r="E338" s="450"/>
      <c r="F338" s="451"/>
      <c r="G338" s="5"/>
      <c r="H338" s="452"/>
      <c r="I338" s="453"/>
      <c r="J338" s="453"/>
      <c r="K338" s="454"/>
    </row>
    <row r="340" spans="2:11" ht="16.5" customHeight="1">
      <c r="B340" s="5" t="s">
        <v>128</v>
      </c>
      <c r="C340" s="455" t="s">
        <v>122</v>
      </c>
      <c r="D340" s="455"/>
      <c r="E340" s="455" t="s">
        <v>121</v>
      </c>
      <c r="F340" s="455"/>
      <c r="G340" s="5" t="s">
        <v>123</v>
      </c>
      <c r="H340" s="5" t="s">
        <v>124</v>
      </c>
      <c r="I340" s="5" t="s">
        <v>125</v>
      </c>
      <c r="J340" s="5" t="s">
        <v>126</v>
      </c>
      <c r="K340" s="5" t="s">
        <v>127</v>
      </c>
    </row>
    <row r="341" spans="2:11" ht="16.5" customHeight="1">
      <c r="B341" s="18">
        <v>1</v>
      </c>
      <c r="C341" s="456"/>
      <c r="D341" s="456"/>
      <c r="E341" s="457"/>
      <c r="F341" s="458"/>
      <c r="G341" s="117"/>
      <c r="H341" s="117"/>
      <c r="I341" s="33"/>
      <c r="J341" s="34"/>
      <c r="K341" s="35"/>
    </row>
    <row r="342" spans="2:11" ht="9.9499999999999993" customHeight="1"/>
    <row r="343" spans="2:11" ht="16.5" customHeight="1">
      <c r="B343" s="248" t="s">
        <v>50</v>
      </c>
      <c r="C343" s="259"/>
      <c r="D343" s="248" t="s">
        <v>5</v>
      </c>
      <c r="E343" s="259"/>
      <c r="F343" s="136" t="s">
        <v>51</v>
      </c>
      <c r="G343" s="136" t="s">
        <v>52</v>
      </c>
      <c r="H343" s="5" t="s">
        <v>815</v>
      </c>
      <c r="I343" s="5" t="s">
        <v>53</v>
      </c>
      <c r="J343" s="5" t="s">
        <v>325</v>
      </c>
      <c r="K343" s="5" t="s">
        <v>54</v>
      </c>
    </row>
    <row r="344" spans="2:11" ht="16.5" customHeight="1">
      <c r="B344" s="246"/>
      <c r="C344" s="247"/>
      <c r="D344" s="246"/>
      <c r="E344" s="247"/>
      <c r="F344" s="169"/>
      <c r="G344" s="64"/>
      <c r="H344" s="92"/>
      <c r="I344" s="92"/>
      <c r="J344" s="17"/>
      <c r="K344" s="177">
        <v>0</v>
      </c>
    </row>
    <row r="345" spans="2:11" ht="16.5" customHeight="1">
      <c r="B345" s="246"/>
      <c r="C345" s="247"/>
      <c r="D345" s="246"/>
      <c r="E345" s="247"/>
      <c r="F345" s="169"/>
      <c r="G345" s="64"/>
      <c r="H345" s="92"/>
      <c r="I345" s="92"/>
      <c r="J345" s="17"/>
      <c r="K345" s="177">
        <v>0</v>
      </c>
    </row>
    <row r="346" spans="2:11" ht="9.9499999999999993" customHeight="1"/>
    <row r="347" spans="2:11" ht="16.5" customHeight="1">
      <c r="B347" s="606" t="s">
        <v>155</v>
      </c>
      <c r="C347" s="607"/>
      <c r="D347" s="607"/>
      <c r="E347" s="608"/>
      <c r="F347" s="41" t="s">
        <v>156</v>
      </c>
      <c r="G347" s="606" t="s">
        <v>155</v>
      </c>
      <c r="H347" s="607"/>
      <c r="I347" s="607"/>
      <c r="J347" s="608"/>
      <c r="K347" s="41" t="s">
        <v>156</v>
      </c>
    </row>
    <row r="348" spans="2:11" ht="13.5" customHeight="1">
      <c r="B348" s="568" t="s">
        <v>1138</v>
      </c>
      <c r="C348" s="568"/>
      <c r="D348" s="568"/>
      <c r="E348" s="568"/>
      <c r="F348" s="231" t="s">
        <v>104</v>
      </c>
      <c r="G348" s="568" t="s">
        <v>1141</v>
      </c>
      <c r="H348" s="568"/>
      <c r="I348" s="568"/>
      <c r="J348" s="568"/>
      <c r="K348" s="118" t="s">
        <v>104</v>
      </c>
    </row>
    <row r="349" spans="2:11" ht="13.5" customHeight="1">
      <c r="B349" s="570" t="str">
        <f>IF(AND(ENV_1, CAT_1), "-", "주 전원 포트 - 감쇄량: 60 %, 주기: 10/12")</f>
        <v>주 전원 포트 - 감쇄량: 60 %, 주기: 10/12</v>
      </c>
      <c r="C349" s="570"/>
      <c r="D349" s="570"/>
      <c r="E349" s="570"/>
      <c r="F349" s="232" t="s">
        <v>104</v>
      </c>
      <c r="G349" s="570" t="str">
        <f>IF(AND(ENV_1, CAT_1), "-", "보조 전원 포트 - 감쇄량: 60 %, 주기: 10/12")</f>
        <v>보조 전원 포트 - 감쇄량: 60 %, 주기: 10/12</v>
      </c>
      <c r="H349" s="570"/>
      <c r="I349" s="570"/>
      <c r="J349" s="570"/>
      <c r="K349" s="119" t="s">
        <v>104</v>
      </c>
    </row>
    <row r="350" spans="2:11" ht="13.5" customHeight="1">
      <c r="B350" s="570" t="s">
        <v>1139</v>
      </c>
      <c r="C350" s="570"/>
      <c r="D350" s="570"/>
      <c r="E350" s="570"/>
      <c r="F350" s="232" t="s">
        <v>104</v>
      </c>
      <c r="G350" s="570" t="s">
        <v>1142</v>
      </c>
      <c r="H350" s="570"/>
      <c r="I350" s="570"/>
      <c r="J350" s="570"/>
      <c r="K350" s="119" t="s">
        <v>104</v>
      </c>
    </row>
    <row r="351" spans="2:11" ht="13.5" customHeight="1">
      <c r="B351" s="570" t="str">
        <f>IF(AND(ENV_1, CAT_1), "-", "주 전원 포트 - 감쇄량: 20 %, 주기: 250/300")</f>
        <v>주 전원 포트 - 감쇄량: 20 %, 주기: 250/300</v>
      </c>
      <c r="C351" s="570"/>
      <c r="D351" s="570"/>
      <c r="E351" s="570"/>
      <c r="F351" s="232" t="s">
        <v>104</v>
      </c>
      <c r="G351" s="570" t="str">
        <f>IF(AND(ENV_1, CAT_1), "-", "보조 전원 포트 - 감쇄량: 20 %, 주기: 250/300")</f>
        <v>보조 전원 포트 - 감쇄량: 20 %, 주기: 250/300</v>
      </c>
      <c r="H351" s="570"/>
      <c r="I351" s="570"/>
      <c r="J351" s="570"/>
      <c r="K351" s="119" t="s">
        <v>104</v>
      </c>
    </row>
    <row r="352" spans="2:11" ht="13.5" customHeight="1">
      <c r="B352" s="572" t="s">
        <v>1140</v>
      </c>
      <c r="C352" s="572"/>
      <c r="D352" s="572"/>
      <c r="E352" s="572"/>
      <c r="F352" s="233" t="s">
        <v>104</v>
      </c>
      <c r="G352" s="572" t="s">
        <v>1143</v>
      </c>
      <c r="H352" s="572"/>
      <c r="I352" s="572"/>
      <c r="J352" s="572"/>
      <c r="K352" s="120" t="s">
        <v>104</v>
      </c>
    </row>
    <row r="353" spans="2:11" ht="9.9499999999999993" customHeight="1"/>
    <row r="354" spans="2:11" ht="16.5" customHeight="1">
      <c r="B354" s="93">
        <v>0</v>
      </c>
      <c r="C354" s="23" t="s">
        <v>108</v>
      </c>
    </row>
    <row r="355" spans="2:11" ht="16.5" customHeight="1">
      <c r="B355" s="5" t="s">
        <v>91</v>
      </c>
      <c r="C355" s="483" t="s">
        <v>92</v>
      </c>
      <c r="D355" s="484"/>
      <c r="E355" s="485"/>
      <c r="F355" s="19" t="s">
        <v>118</v>
      </c>
      <c r="G355" s="5" t="s">
        <v>61</v>
      </c>
      <c r="H355" s="483" t="s">
        <v>62</v>
      </c>
      <c r="I355" s="485"/>
      <c r="J355" s="455" t="s">
        <v>63</v>
      </c>
      <c r="K355" s="455"/>
    </row>
    <row r="356" spans="2:11" ht="16.5" customHeight="1">
      <c r="B356" s="73" t="s">
        <v>95</v>
      </c>
      <c r="C356" s="494" t="s">
        <v>254</v>
      </c>
      <c r="D356" s="495"/>
      <c r="E356" s="496"/>
      <c r="F356" s="74" t="s">
        <v>1128</v>
      </c>
      <c r="G356" s="73" t="s">
        <v>104</v>
      </c>
      <c r="H356" s="249" t="s">
        <v>86</v>
      </c>
      <c r="I356" s="254"/>
      <c r="J356" s="494"/>
      <c r="K356" s="496"/>
    </row>
    <row r="357" spans="2:11" ht="16.5" customHeight="1">
      <c r="B357" s="73" t="s">
        <v>95</v>
      </c>
      <c r="C357" s="494" t="s">
        <v>252</v>
      </c>
      <c r="D357" s="495"/>
      <c r="E357" s="496"/>
      <c r="F357" s="74" t="s">
        <v>1144</v>
      </c>
      <c r="G357" s="73" t="s">
        <v>104</v>
      </c>
      <c r="H357" s="249" t="s">
        <v>86</v>
      </c>
      <c r="I357" s="254"/>
      <c r="J357" s="494"/>
      <c r="K357" s="496"/>
    </row>
    <row r="358" spans="2:11" ht="16.5" customHeight="1">
      <c r="B358" s="73" t="s">
        <v>95</v>
      </c>
      <c r="C358" s="494" t="s">
        <v>253</v>
      </c>
      <c r="D358" s="495"/>
      <c r="E358" s="496"/>
      <c r="F358" s="74" t="s">
        <v>1129</v>
      </c>
      <c r="G358" s="73" t="s">
        <v>104</v>
      </c>
      <c r="H358" s="249" t="s">
        <v>86</v>
      </c>
      <c r="I358" s="254"/>
      <c r="J358" s="230"/>
      <c r="K358" s="74"/>
    </row>
    <row r="359" spans="2:11" ht="16.5" customHeight="1">
      <c r="B359" s="73" t="s">
        <v>95</v>
      </c>
      <c r="C359" s="494" t="s">
        <v>323</v>
      </c>
      <c r="D359" s="495"/>
      <c r="E359" s="496"/>
      <c r="F359" s="74" t="s">
        <v>1145</v>
      </c>
      <c r="G359" s="73" t="s">
        <v>104</v>
      </c>
      <c r="H359" s="249" t="s">
        <v>86</v>
      </c>
      <c r="I359" s="254"/>
      <c r="J359" s="230"/>
      <c r="K359" s="74"/>
    </row>
    <row r="360" spans="2:11" ht="16.5" customHeight="1">
      <c r="B360" s="73" t="s">
        <v>95</v>
      </c>
      <c r="C360" s="494" t="s">
        <v>254</v>
      </c>
      <c r="D360" s="495"/>
      <c r="E360" s="496"/>
      <c r="F360" s="74" t="s">
        <v>1145</v>
      </c>
      <c r="G360" s="73" t="s">
        <v>104</v>
      </c>
      <c r="H360" s="497" t="s">
        <v>86</v>
      </c>
      <c r="I360" s="498"/>
      <c r="J360" s="494"/>
      <c r="K360" s="496"/>
    </row>
    <row r="361" spans="2:11" ht="9.9499999999999993" customHeight="1"/>
    <row r="362" spans="2:11" ht="16.5" customHeight="1">
      <c r="B362" s="93">
        <v>0</v>
      </c>
      <c r="C362" s="23" t="s">
        <v>1121</v>
      </c>
    </row>
    <row r="363" spans="2:11" ht="16.5" customHeight="1">
      <c r="B363" s="5" t="s">
        <v>91</v>
      </c>
      <c r="C363" s="483" t="s">
        <v>92</v>
      </c>
      <c r="D363" s="484"/>
      <c r="E363" s="485"/>
      <c r="F363" s="19" t="s">
        <v>118</v>
      </c>
      <c r="G363" s="5" t="s">
        <v>61</v>
      </c>
      <c r="H363" s="483" t="s">
        <v>62</v>
      </c>
      <c r="I363" s="485"/>
      <c r="J363" s="455" t="s">
        <v>63</v>
      </c>
      <c r="K363" s="455"/>
    </row>
    <row r="364" spans="2:11" ht="16.5" customHeight="1">
      <c r="B364" s="73" t="s">
        <v>95</v>
      </c>
      <c r="C364" s="494" t="s">
        <v>254</v>
      </c>
      <c r="D364" s="495"/>
      <c r="E364" s="496"/>
      <c r="F364" s="74" t="s">
        <v>1128</v>
      </c>
      <c r="G364" s="73" t="s">
        <v>104</v>
      </c>
      <c r="H364" s="249" t="s">
        <v>86</v>
      </c>
      <c r="I364" s="254"/>
      <c r="J364" s="494"/>
      <c r="K364" s="496"/>
    </row>
    <row r="365" spans="2:11" ht="16.5" customHeight="1">
      <c r="B365" s="73" t="s">
        <v>95</v>
      </c>
      <c r="C365" s="494" t="s">
        <v>252</v>
      </c>
      <c r="D365" s="495"/>
      <c r="E365" s="496"/>
      <c r="F365" s="74" t="s">
        <v>1144</v>
      </c>
      <c r="G365" s="73" t="s">
        <v>104</v>
      </c>
      <c r="H365" s="249" t="s">
        <v>86</v>
      </c>
      <c r="I365" s="254"/>
      <c r="J365" s="494"/>
      <c r="K365" s="496"/>
    </row>
    <row r="366" spans="2:11" ht="16.5" customHeight="1">
      <c r="B366" s="73" t="s">
        <v>95</v>
      </c>
      <c r="C366" s="494" t="s">
        <v>253</v>
      </c>
      <c r="D366" s="495"/>
      <c r="E366" s="496"/>
      <c r="F366" s="74" t="s">
        <v>1129</v>
      </c>
      <c r="G366" s="73" t="s">
        <v>104</v>
      </c>
      <c r="H366" s="249" t="s">
        <v>86</v>
      </c>
      <c r="I366" s="254"/>
      <c r="J366" s="230"/>
      <c r="K366" s="74"/>
    </row>
    <row r="367" spans="2:11" ht="16.5" customHeight="1">
      <c r="B367" s="73" t="s">
        <v>95</v>
      </c>
      <c r="C367" s="494" t="s">
        <v>323</v>
      </c>
      <c r="D367" s="495"/>
      <c r="E367" s="496"/>
      <c r="F367" s="74" t="s">
        <v>1145</v>
      </c>
      <c r="G367" s="73" t="s">
        <v>104</v>
      </c>
      <c r="H367" s="249" t="s">
        <v>86</v>
      </c>
      <c r="I367" s="254"/>
      <c r="J367" s="230"/>
      <c r="K367" s="74"/>
    </row>
    <row r="368" spans="2:11" ht="16.5" customHeight="1">
      <c r="B368" s="73" t="s">
        <v>95</v>
      </c>
      <c r="C368" s="494" t="s">
        <v>254</v>
      </c>
      <c r="D368" s="495"/>
      <c r="E368" s="496"/>
      <c r="F368" s="74" t="s">
        <v>1145</v>
      </c>
      <c r="G368" s="73" t="s">
        <v>104</v>
      </c>
      <c r="H368" s="497" t="s">
        <v>86</v>
      </c>
      <c r="I368" s="498"/>
      <c r="J368" s="494"/>
      <c r="K368" s="496"/>
    </row>
    <row r="369" spans="2:11" ht="9.9499999999999993" customHeight="1"/>
    <row r="370" spans="2:11" ht="16.5" customHeight="1">
      <c r="B370" s="4" t="s">
        <v>925</v>
      </c>
      <c r="C370" s="4"/>
      <c r="D370" s="29"/>
      <c r="E370" s="29"/>
      <c r="F370" s="29"/>
      <c r="G370" s="29"/>
      <c r="H370" s="29"/>
      <c r="I370" s="29"/>
      <c r="J370" s="29"/>
      <c r="K370" s="29"/>
    </row>
    <row r="371" spans="2:11" ht="26.1" customHeight="1">
      <c r="B371" s="491" t="s">
        <v>179</v>
      </c>
      <c r="C371" s="492"/>
      <c r="D371" s="492"/>
      <c r="E371" s="492"/>
      <c r="F371" s="492"/>
      <c r="G371" s="492"/>
      <c r="H371" s="492"/>
      <c r="I371" s="492"/>
      <c r="J371" s="492"/>
      <c r="K371" s="493"/>
    </row>
    <row r="372" spans="2:11" ht="9.9499999999999993" customHeight="1"/>
    <row r="373" spans="2:11" ht="9.9499999999999993" customHeight="1" thickBot="1"/>
    <row r="374" spans="2:11" ht="44.25" customHeight="1" thickBot="1">
      <c r="B374" s="462" t="s">
        <v>1122</v>
      </c>
      <c r="C374" s="463"/>
      <c r="D374" s="463"/>
      <c r="E374" s="463"/>
      <c r="F374" s="463"/>
      <c r="G374" s="463"/>
      <c r="H374" s="463"/>
      <c r="I374" s="463"/>
      <c r="J374" s="463"/>
      <c r="K374" s="464"/>
    </row>
    <row r="375" spans="2:11" ht="9.9499999999999993" customHeight="1"/>
    <row r="376" spans="2:11" ht="16.5" customHeight="1">
      <c r="B376" s="5" t="s">
        <v>129</v>
      </c>
      <c r="C376" s="449"/>
      <c r="D376" s="450"/>
      <c r="E376" s="450"/>
      <c r="F376" s="451"/>
      <c r="G376" s="5"/>
      <c r="H376" s="452"/>
      <c r="I376" s="453"/>
      <c r="J376" s="453"/>
      <c r="K376" s="454"/>
    </row>
    <row r="378" spans="2:11" ht="16.5" customHeight="1">
      <c r="B378" s="5" t="s">
        <v>128</v>
      </c>
      <c r="C378" s="455" t="s">
        <v>122</v>
      </c>
      <c r="D378" s="455"/>
      <c r="E378" s="455" t="s">
        <v>121</v>
      </c>
      <c r="F378" s="455"/>
      <c r="G378" s="5" t="s">
        <v>123</v>
      </c>
      <c r="H378" s="5" t="s">
        <v>124</v>
      </c>
      <c r="I378" s="5" t="s">
        <v>125</v>
      </c>
      <c r="J378" s="5" t="s">
        <v>126</v>
      </c>
      <c r="K378" s="5" t="s">
        <v>127</v>
      </c>
    </row>
    <row r="379" spans="2:11" ht="16.5" customHeight="1">
      <c r="B379" s="18">
        <v>1</v>
      </c>
      <c r="C379" s="456"/>
      <c r="D379" s="456"/>
      <c r="E379" s="457"/>
      <c r="F379" s="458"/>
      <c r="G379" s="117"/>
      <c r="H379" s="117"/>
      <c r="I379" s="33"/>
      <c r="J379" s="34"/>
      <c r="K379" s="35"/>
    </row>
    <row r="380" spans="2:11" ht="9.9499999999999993" customHeight="1"/>
    <row r="381" spans="2:11" ht="16.5" customHeight="1">
      <c r="B381" s="248" t="s">
        <v>50</v>
      </c>
      <c r="C381" s="259"/>
      <c r="D381" s="248" t="s">
        <v>5</v>
      </c>
      <c r="E381" s="259"/>
      <c r="F381" s="136" t="s">
        <v>51</v>
      </c>
      <c r="G381" s="136" t="s">
        <v>52</v>
      </c>
      <c r="H381" s="5" t="s">
        <v>815</v>
      </c>
      <c r="I381" s="5" t="s">
        <v>53</v>
      </c>
      <c r="J381" s="5" t="s">
        <v>325</v>
      </c>
      <c r="K381" s="5" t="s">
        <v>54</v>
      </c>
    </row>
    <row r="382" spans="2:11" ht="16.5" customHeight="1">
      <c r="B382" s="246"/>
      <c r="C382" s="247"/>
      <c r="D382" s="246"/>
      <c r="E382" s="247"/>
      <c r="F382" s="169"/>
      <c r="G382" s="64"/>
      <c r="H382" s="92"/>
      <c r="I382" s="92"/>
      <c r="J382" s="17"/>
      <c r="K382" s="177">
        <v>0</v>
      </c>
    </row>
    <row r="383" spans="2:11" ht="16.5" customHeight="1">
      <c r="B383" s="246"/>
      <c r="C383" s="247"/>
      <c r="D383" s="246"/>
      <c r="E383" s="247"/>
      <c r="F383" s="169"/>
      <c r="G383" s="64"/>
      <c r="H383" s="92"/>
      <c r="I383" s="92"/>
      <c r="J383" s="17"/>
      <c r="K383" s="177">
        <v>0</v>
      </c>
    </row>
    <row r="384" spans="2:11" ht="9.9499999999999993" customHeight="1"/>
    <row r="385" spans="2:11" ht="16.5" customHeight="1">
      <c r="B385" s="480" t="s">
        <v>155</v>
      </c>
      <c r="C385" s="480"/>
      <c r="D385" s="480"/>
      <c r="E385" s="480"/>
      <c r="F385" s="480"/>
      <c r="G385" s="480"/>
      <c r="H385" s="480"/>
      <c r="I385" s="480"/>
      <c r="J385" s="480"/>
      <c r="K385" s="41" t="s">
        <v>156</v>
      </c>
    </row>
    <row r="386" spans="2:11" ht="13.5" customHeight="1">
      <c r="B386" s="568" t="s">
        <v>1175</v>
      </c>
      <c r="C386" s="569"/>
      <c r="D386" s="569"/>
      <c r="E386" s="569"/>
      <c r="F386" s="569"/>
      <c r="G386" s="569"/>
      <c r="H386" s="569"/>
      <c r="I386" s="569"/>
      <c r="J386" s="569"/>
      <c r="K386" s="118" t="s">
        <v>65</v>
      </c>
    </row>
    <row r="387" spans="2:11" ht="13.5" customHeight="1">
      <c r="B387" s="570" t="s">
        <v>1146</v>
      </c>
      <c r="C387" s="571"/>
      <c r="D387" s="571"/>
      <c r="E387" s="571"/>
      <c r="F387" s="571"/>
      <c r="G387" s="571"/>
      <c r="H387" s="571"/>
      <c r="I387" s="571"/>
      <c r="J387" s="571"/>
      <c r="K387" s="119" t="s">
        <v>65</v>
      </c>
    </row>
    <row r="388" spans="2:11" ht="13.5" customHeight="1">
      <c r="B388" s="570" t="s">
        <v>1147</v>
      </c>
      <c r="C388" s="571"/>
      <c r="D388" s="571"/>
      <c r="E388" s="571"/>
      <c r="F388" s="571"/>
      <c r="G388" s="571"/>
      <c r="H388" s="571"/>
      <c r="I388" s="571"/>
      <c r="J388" s="571"/>
      <c r="K388" s="119" t="s">
        <v>65</v>
      </c>
    </row>
    <row r="389" spans="2:11" ht="13.5" customHeight="1">
      <c r="B389" s="572" t="s">
        <v>1148</v>
      </c>
      <c r="C389" s="573"/>
      <c r="D389" s="573"/>
      <c r="E389" s="573"/>
      <c r="F389" s="573"/>
      <c r="G389" s="573"/>
      <c r="H389" s="573"/>
      <c r="I389" s="573"/>
      <c r="J389" s="573"/>
      <c r="K389" s="120" t="s">
        <v>65</v>
      </c>
    </row>
    <row r="390" spans="2:11" ht="9.9499999999999993" customHeight="1"/>
    <row r="391" spans="2:11" ht="16.5" customHeight="1">
      <c r="B391" s="93">
        <v>0</v>
      </c>
      <c r="C391" s="23" t="s">
        <v>108</v>
      </c>
    </row>
    <row r="392" spans="2:11" ht="16.5" customHeight="1">
      <c r="B392" s="5" t="s">
        <v>91</v>
      </c>
      <c r="C392" s="455" t="s">
        <v>1182</v>
      </c>
      <c r="D392" s="455"/>
      <c r="E392" s="455"/>
      <c r="F392" s="5" t="s">
        <v>92</v>
      </c>
      <c r="G392" s="5" t="s">
        <v>61</v>
      </c>
      <c r="H392" s="483" t="s">
        <v>62</v>
      </c>
      <c r="I392" s="485"/>
      <c r="J392" s="455" t="s">
        <v>63</v>
      </c>
      <c r="K392" s="455"/>
    </row>
    <row r="393" spans="2:11" ht="16.5" customHeight="1">
      <c r="B393" s="73" t="s">
        <v>95</v>
      </c>
      <c r="C393" s="695" t="s">
        <v>1184</v>
      </c>
      <c r="D393" s="695"/>
      <c r="E393" s="695"/>
      <c r="F393" s="73" t="s">
        <v>1181</v>
      </c>
      <c r="G393" s="73" t="s">
        <v>65</v>
      </c>
      <c r="H393" s="609" t="s">
        <v>1180</v>
      </c>
      <c r="I393" s="610"/>
      <c r="J393" s="494"/>
      <c r="K393" s="496"/>
    </row>
    <row r="394" spans="2:11" ht="9.9499999999999993" customHeight="1"/>
    <row r="395" spans="2:11" ht="16.5" customHeight="1">
      <c r="B395" s="93">
        <v>0</v>
      </c>
      <c r="C395" s="23" t="s">
        <v>1121</v>
      </c>
    </row>
    <row r="396" spans="2:11" ht="16.5" customHeight="1">
      <c r="B396" s="5" t="s">
        <v>91</v>
      </c>
      <c r="C396" s="455" t="s">
        <v>1182</v>
      </c>
      <c r="D396" s="455"/>
      <c r="E396" s="455"/>
      <c r="F396" s="5" t="s">
        <v>92</v>
      </c>
      <c r="G396" s="5" t="s">
        <v>61</v>
      </c>
      <c r="H396" s="483" t="s">
        <v>62</v>
      </c>
      <c r="I396" s="485"/>
      <c r="J396" s="455" t="s">
        <v>63</v>
      </c>
      <c r="K396" s="455"/>
    </row>
    <row r="397" spans="2:11" ht="16.5" customHeight="1">
      <c r="B397" s="73" t="s">
        <v>95</v>
      </c>
      <c r="C397" s="695" t="s">
        <v>1184</v>
      </c>
      <c r="D397" s="695"/>
      <c r="E397" s="695"/>
      <c r="F397" s="73" t="s">
        <v>1181</v>
      </c>
      <c r="G397" s="73" t="s">
        <v>65</v>
      </c>
      <c r="H397" s="609" t="s">
        <v>1180</v>
      </c>
      <c r="I397" s="610"/>
      <c r="J397" s="494"/>
      <c r="K397" s="496"/>
    </row>
    <row r="398" spans="2:11" ht="16.5" customHeight="1">
      <c r="B398" s="73" t="s">
        <v>95</v>
      </c>
      <c r="C398" s="695" t="s">
        <v>1185</v>
      </c>
      <c r="D398" s="695"/>
      <c r="E398" s="695"/>
      <c r="F398" s="73" t="s">
        <v>1183</v>
      </c>
      <c r="G398" s="73" t="s">
        <v>65</v>
      </c>
      <c r="H398" s="609" t="s">
        <v>1180</v>
      </c>
      <c r="I398" s="610"/>
      <c r="J398" s="494"/>
      <c r="K398" s="496"/>
    </row>
    <row r="399" spans="2:11" ht="9.9499999999999993" customHeight="1"/>
    <row r="400" spans="2:11" ht="16.5" customHeight="1">
      <c r="B400" s="4" t="s">
        <v>925</v>
      </c>
      <c r="C400" s="4"/>
      <c r="D400" s="29"/>
      <c r="E400" s="29"/>
      <c r="F400" s="29"/>
      <c r="G400" s="29"/>
      <c r="H400" s="29"/>
      <c r="I400" s="29"/>
      <c r="J400" s="29"/>
      <c r="K400" s="29"/>
    </row>
    <row r="401" spans="2:11" ht="26.1" customHeight="1">
      <c r="B401" s="491" t="s">
        <v>179</v>
      </c>
      <c r="C401" s="492"/>
      <c r="D401" s="492"/>
      <c r="E401" s="492"/>
      <c r="F401" s="492"/>
      <c r="G401" s="492"/>
      <c r="H401" s="492"/>
      <c r="I401" s="492"/>
      <c r="J401" s="492"/>
      <c r="K401" s="493"/>
    </row>
    <row r="402" spans="2:11" ht="9.9499999999999993" customHeight="1"/>
    <row r="403" spans="2:11" ht="9.9499999999999993" customHeight="1" thickBot="1"/>
    <row r="404" spans="2:11" ht="44.25" customHeight="1" thickBot="1">
      <c r="B404" s="462" t="s">
        <v>1123</v>
      </c>
      <c r="C404" s="463"/>
      <c r="D404" s="463"/>
      <c r="E404" s="463"/>
      <c r="F404" s="463"/>
      <c r="G404" s="463"/>
      <c r="H404" s="463"/>
      <c r="I404" s="463"/>
      <c r="J404" s="463"/>
      <c r="K404" s="464"/>
    </row>
    <row r="405" spans="2:11" ht="9.9499999999999993" customHeight="1"/>
    <row r="406" spans="2:11" ht="16.5" customHeight="1">
      <c r="B406" s="5" t="s">
        <v>129</v>
      </c>
      <c r="C406" s="449"/>
      <c r="D406" s="450"/>
      <c r="E406" s="450"/>
      <c r="F406" s="451"/>
      <c r="G406" s="5"/>
      <c r="H406" s="452"/>
      <c r="I406" s="453"/>
      <c r="J406" s="453"/>
      <c r="K406" s="454"/>
    </row>
    <row r="408" spans="2:11" ht="16.5" customHeight="1">
      <c r="B408" s="5" t="s">
        <v>128</v>
      </c>
      <c r="C408" s="455" t="s">
        <v>122</v>
      </c>
      <c r="D408" s="455"/>
      <c r="E408" s="455" t="s">
        <v>121</v>
      </c>
      <c r="F408" s="455"/>
      <c r="G408" s="5" t="s">
        <v>123</v>
      </c>
      <c r="H408" s="5" t="s">
        <v>124</v>
      </c>
      <c r="I408" s="5" t="s">
        <v>125</v>
      </c>
      <c r="J408" s="5" t="s">
        <v>126</v>
      </c>
      <c r="K408" s="5" t="s">
        <v>127</v>
      </c>
    </row>
    <row r="409" spans="2:11" ht="16.5" customHeight="1">
      <c r="B409" s="18">
        <v>1</v>
      </c>
      <c r="C409" s="456"/>
      <c r="D409" s="456"/>
      <c r="E409" s="457"/>
      <c r="F409" s="458"/>
      <c r="G409" s="117"/>
      <c r="H409" s="117"/>
      <c r="I409" s="33"/>
      <c r="J409" s="34"/>
      <c r="K409" s="35"/>
    </row>
    <row r="410" spans="2:11" ht="9.9499999999999993" customHeight="1"/>
    <row r="411" spans="2:11" ht="16.5" customHeight="1">
      <c r="B411" s="248" t="s">
        <v>50</v>
      </c>
      <c r="C411" s="259"/>
      <c r="D411" s="248" t="s">
        <v>5</v>
      </c>
      <c r="E411" s="259"/>
      <c r="F411" s="136" t="s">
        <v>51</v>
      </c>
      <c r="G411" s="136" t="s">
        <v>52</v>
      </c>
      <c r="H411" s="5" t="s">
        <v>815</v>
      </c>
      <c r="I411" s="5" t="s">
        <v>53</v>
      </c>
      <c r="J411" s="5" t="s">
        <v>325</v>
      </c>
      <c r="K411" s="5" t="s">
        <v>54</v>
      </c>
    </row>
    <row r="412" spans="2:11" ht="16.5" customHeight="1">
      <c r="B412" s="246"/>
      <c r="C412" s="247"/>
      <c r="D412" s="246"/>
      <c r="E412" s="247"/>
      <c r="F412" s="169"/>
      <c r="G412" s="64"/>
      <c r="H412" s="92"/>
      <c r="I412" s="92"/>
      <c r="J412" s="17"/>
      <c r="K412" s="177">
        <v>0</v>
      </c>
    </row>
    <row r="413" spans="2:11" ht="16.5" customHeight="1">
      <c r="B413" s="246"/>
      <c r="C413" s="247"/>
      <c r="D413" s="246"/>
      <c r="E413" s="247"/>
      <c r="F413" s="169"/>
      <c r="G413" s="64"/>
      <c r="H413" s="92"/>
      <c r="I413" s="92"/>
      <c r="J413" s="17"/>
      <c r="K413" s="177">
        <v>0</v>
      </c>
    </row>
    <row r="414" spans="2:11" ht="9.9499999999999993" customHeight="1"/>
    <row r="415" spans="2:11" ht="16.5" customHeight="1">
      <c r="B415" s="480" t="s">
        <v>155</v>
      </c>
      <c r="C415" s="480"/>
      <c r="D415" s="480"/>
      <c r="E415" s="480"/>
      <c r="F415" s="480"/>
      <c r="G415" s="480"/>
      <c r="H415" s="480"/>
      <c r="I415" s="480"/>
      <c r="J415" s="480"/>
      <c r="K415" s="41" t="s">
        <v>156</v>
      </c>
    </row>
    <row r="416" spans="2:11" ht="13.5" customHeight="1">
      <c r="B416" s="568" t="str">
        <f>"주 전원 포트 - 전압 불평형: 역상분 " &amp; IF(AND(ENV_1, OR(CAT_1, CAT_3, CAT_2)), "2 %", IF(AND(ENV_2, OR(CAT_2, CAT_4)), "3 %", "-"))</f>
        <v>주 전원 포트 - 전압 불평형: 역상분 -</v>
      </c>
      <c r="C416" s="569"/>
      <c r="D416" s="569"/>
      <c r="E416" s="569"/>
      <c r="F416" s="569"/>
      <c r="G416" s="569"/>
      <c r="H416" s="569"/>
      <c r="I416" s="569"/>
      <c r="J416" s="569"/>
      <c r="K416" s="118" t="s">
        <v>65</v>
      </c>
    </row>
    <row r="417" spans="2:11" ht="13.5" customHeight="1">
      <c r="B417" s="572" t="str">
        <f>"보조 전원 포트 - 전압 불평형: 역상분 " &amp; IF(AND(ENV_1, OR(CAT_1, CAT_3, CAT_2)), "2 %", IF(AND(ENV_2, OR(CAT_2, CAT_4)), "3 %", "-"))</f>
        <v>보조 전원 포트 - 전압 불평형: 역상분 -</v>
      </c>
      <c r="C417" s="573"/>
      <c r="D417" s="573"/>
      <c r="E417" s="573"/>
      <c r="F417" s="573"/>
      <c r="G417" s="573"/>
      <c r="H417" s="573"/>
      <c r="I417" s="573"/>
      <c r="J417" s="573"/>
      <c r="K417" s="120" t="s">
        <v>65</v>
      </c>
    </row>
    <row r="418" spans="2:11" ht="9.9499999999999993" customHeight="1"/>
    <row r="419" spans="2:11" ht="16.5" customHeight="1">
      <c r="B419" s="93">
        <v>0</v>
      </c>
      <c r="C419" s="23" t="s">
        <v>108</v>
      </c>
    </row>
    <row r="420" spans="2:11" ht="16.5" customHeight="1">
      <c r="B420" s="5" t="s">
        <v>91</v>
      </c>
      <c r="C420" s="483" t="s">
        <v>92</v>
      </c>
      <c r="D420" s="484"/>
      <c r="E420" s="484"/>
      <c r="F420" s="485"/>
      <c r="G420" s="5" t="s">
        <v>61</v>
      </c>
      <c r="H420" s="483" t="s">
        <v>62</v>
      </c>
      <c r="I420" s="485"/>
      <c r="J420" s="455" t="s">
        <v>63</v>
      </c>
      <c r="K420" s="455"/>
    </row>
    <row r="421" spans="2:11" ht="16.5" customHeight="1">
      <c r="B421" s="73" t="s">
        <v>95</v>
      </c>
      <c r="C421" s="494" t="s">
        <v>108</v>
      </c>
      <c r="D421" s="495"/>
      <c r="E421" s="495"/>
      <c r="F421" s="496"/>
      <c r="G421" s="73" t="s">
        <v>65</v>
      </c>
      <c r="H421" s="609"/>
      <c r="I421" s="610"/>
      <c r="J421" s="494"/>
      <c r="K421" s="496"/>
    </row>
    <row r="422" spans="2:11" ht="9.9499999999999993" customHeight="1"/>
    <row r="423" spans="2:11" ht="16.5" customHeight="1">
      <c r="B423" s="93">
        <v>0</v>
      </c>
      <c r="C423" s="23" t="s">
        <v>1121</v>
      </c>
    </row>
    <row r="424" spans="2:11" ht="16.5" customHeight="1">
      <c r="B424" s="5" t="s">
        <v>91</v>
      </c>
      <c r="C424" s="483" t="s">
        <v>92</v>
      </c>
      <c r="D424" s="484"/>
      <c r="E424" s="484"/>
      <c r="F424" s="485"/>
      <c r="G424" s="5" t="s">
        <v>61</v>
      </c>
      <c r="H424" s="483" t="s">
        <v>62</v>
      </c>
      <c r="I424" s="485"/>
      <c r="J424" s="455" t="s">
        <v>63</v>
      </c>
      <c r="K424" s="455"/>
    </row>
    <row r="425" spans="2:11" ht="16.5" customHeight="1">
      <c r="B425" s="73" t="s">
        <v>95</v>
      </c>
      <c r="C425" s="494" t="s">
        <v>1121</v>
      </c>
      <c r="D425" s="495"/>
      <c r="E425" s="495"/>
      <c r="F425" s="496"/>
      <c r="G425" s="73" t="s">
        <v>65</v>
      </c>
      <c r="H425" s="609"/>
      <c r="I425" s="610"/>
      <c r="J425" s="494"/>
      <c r="K425" s="496"/>
    </row>
    <row r="426" spans="2:11" ht="9.9499999999999993" customHeight="1"/>
    <row r="427" spans="2:11" ht="16.5" customHeight="1">
      <c r="B427" s="4" t="s">
        <v>925</v>
      </c>
      <c r="C427" s="4"/>
      <c r="D427" s="29"/>
      <c r="E427" s="29"/>
      <c r="F427" s="29"/>
      <c r="G427" s="29"/>
      <c r="H427" s="29"/>
      <c r="I427" s="29"/>
      <c r="J427" s="29"/>
      <c r="K427" s="29"/>
    </row>
    <row r="428" spans="2:11" ht="26.1" customHeight="1">
      <c r="B428" s="491" t="s">
        <v>179</v>
      </c>
      <c r="C428" s="492"/>
      <c r="D428" s="492"/>
      <c r="E428" s="492"/>
      <c r="F428" s="492"/>
      <c r="G428" s="492"/>
      <c r="H428" s="492"/>
      <c r="I428" s="492"/>
      <c r="J428" s="492"/>
      <c r="K428" s="493"/>
    </row>
    <row r="429" spans="2:11" ht="9.9499999999999993" customHeight="1"/>
    <row r="430" spans="2:11" ht="9.9499999999999993" customHeight="1" thickBot="1"/>
    <row r="431" spans="2:11" ht="44.25" customHeight="1" thickBot="1">
      <c r="B431" s="462" t="s">
        <v>1124</v>
      </c>
      <c r="C431" s="463"/>
      <c r="D431" s="463"/>
      <c r="E431" s="463"/>
      <c r="F431" s="463"/>
      <c r="G431" s="463"/>
      <c r="H431" s="463"/>
      <c r="I431" s="463"/>
      <c r="J431" s="463"/>
      <c r="K431" s="464"/>
    </row>
    <row r="432" spans="2:11" ht="9.9499999999999993" customHeight="1"/>
    <row r="433" spans="2:11" ht="16.5" customHeight="1">
      <c r="B433" s="5" t="s">
        <v>129</v>
      </c>
      <c r="C433" s="449"/>
      <c r="D433" s="450"/>
      <c r="E433" s="450"/>
      <c r="F433" s="451"/>
      <c r="G433" s="5"/>
      <c r="H433" s="452"/>
      <c r="I433" s="453"/>
      <c r="J433" s="453"/>
      <c r="K433" s="454"/>
    </row>
    <row r="435" spans="2:11" ht="16.5" customHeight="1">
      <c r="B435" s="5" t="s">
        <v>128</v>
      </c>
      <c r="C435" s="455" t="s">
        <v>122</v>
      </c>
      <c r="D435" s="455"/>
      <c r="E435" s="455" t="s">
        <v>121</v>
      </c>
      <c r="F435" s="455"/>
      <c r="G435" s="5" t="s">
        <v>123</v>
      </c>
      <c r="H435" s="5" t="s">
        <v>124</v>
      </c>
      <c r="I435" s="5" t="s">
        <v>125</v>
      </c>
      <c r="J435" s="5" t="s">
        <v>126</v>
      </c>
      <c r="K435" s="5" t="s">
        <v>127</v>
      </c>
    </row>
    <row r="436" spans="2:11" ht="16.5" customHeight="1">
      <c r="B436" s="18">
        <v>1</v>
      </c>
      <c r="C436" s="456"/>
      <c r="D436" s="456"/>
      <c r="E436" s="457"/>
      <c r="F436" s="458"/>
      <c r="G436" s="117"/>
      <c r="H436" s="117"/>
      <c r="I436" s="33"/>
      <c r="J436" s="34"/>
      <c r="K436" s="35"/>
    </row>
    <row r="437" spans="2:11" ht="9.9499999999999993" customHeight="1"/>
    <row r="438" spans="2:11" ht="16.5" customHeight="1">
      <c r="B438" s="248" t="s">
        <v>50</v>
      </c>
      <c r="C438" s="259"/>
      <c r="D438" s="248" t="s">
        <v>5</v>
      </c>
      <c r="E438" s="259"/>
      <c r="F438" s="136" t="s">
        <v>51</v>
      </c>
      <c r="G438" s="136" t="s">
        <v>52</v>
      </c>
      <c r="H438" s="5" t="s">
        <v>815</v>
      </c>
      <c r="I438" s="5" t="s">
        <v>53</v>
      </c>
      <c r="J438" s="5" t="s">
        <v>325</v>
      </c>
      <c r="K438" s="5" t="s">
        <v>54</v>
      </c>
    </row>
    <row r="439" spans="2:11" ht="16.5" customHeight="1">
      <c r="B439" s="246"/>
      <c r="C439" s="247"/>
      <c r="D439" s="246"/>
      <c r="E439" s="247"/>
      <c r="F439" s="169"/>
      <c r="G439" s="64"/>
      <c r="H439" s="92"/>
      <c r="I439" s="92"/>
      <c r="J439" s="17"/>
      <c r="K439" s="177">
        <v>0</v>
      </c>
    </row>
    <row r="440" spans="2:11" ht="16.5" customHeight="1">
      <c r="B440" s="246"/>
      <c r="C440" s="247"/>
      <c r="D440" s="246"/>
      <c r="E440" s="247"/>
      <c r="F440" s="169"/>
      <c r="G440" s="64"/>
      <c r="H440" s="92"/>
      <c r="I440" s="92"/>
      <c r="J440" s="17"/>
      <c r="K440" s="177">
        <v>0</v>
      </c>
    </row>
    <row r="441" spans="2:11" ht="9.9499999999999993" customHeight="1"/>
    <row r="442" spans="2:11" ht="16.5" customHeight="1">
      <c r="B442" s="480" t="s">
        <v>155</v>
      </c>
      <c r="C442" s="480"/>
      <c r="D442" s="480"/>
      <c r="E442" s="480"/>
      <c r="F442" s="480"/>
      <c r="G442" s="480"/>
      <c r="H442" s="480"/>
      <c r="I442" s="480"/>
      <c r="J442" s="480"/>
      <c r="K442" s="41" t="s">
        <v>156</v>
      </c>
    </row>
    <row r="443" spans="2:11" ht="13.5" customHeight="1">
      <c r="B443" s="568" t="str">
        <f>"주 전원 포트 - 주파수 변동: " &amp; IF(AND(ENV_1, OR(CAT_1, CAT_3, CAT_2)), "±2 %", IF(AND(ENV_2, OR(CAT_2, CAT_4)), "±2 %", "-")) &amp; ", 주파수 변동율: 1 %/s, 과도시간: 2 초"</f>
        <v>주 전원 포트 - 주파수 변동: -, 주파수 변동율: 1 %/s, 과도시간: 2 초</v>
      </c>
      <c r="C443" s="569"/>
      <c r="D443" s="569"/>
      <c r="E443" s="569"/>
      <c r="F443" s="569"/>
      <c r="G443" s="569"/>
      <c r="H443" s="569"/>
      <c r="I443" s="569"/>
      <c r="J443" s="569"/>
      <c r="K443" s="118" t="s">
        <v>65</v>
      </c>
    </row>
    <row r="444" spans="2:11" ht="13.5" customHeight="1">
      <c r="B444" s="572" t="str">
        <f>"보조 전원 포트 - 주파수 변동: " &amp; IF(AND(ENV_1, OR(CAT_1, CAT_3, CAT_2)), "±2 %", IF(AND(ENV_2, OR(CAT_2, CAT_4)), "±2 %", "-")) &amp; ", 주파수 변동율: 1 %/s, 과도시간: 2 초"</f>
        <v>보조 전원 포트 - 주파수 변동: -, 주파수 변동율: 1 %/s, 과도시간: 2 초</v>
      </c>
      <c r="C444" s="573"/>
      <c r="D444" s="573"/>
      <c r="E444" s="573"/>
      <c r="F444" s="573"/>
      <c r="G444" s="573"/>
      <c r="H444" s="573"/>
      <c r="I444" s="573"/>
      <c r="J444" s="573"/>
      <c r="K444" s="120" t="s">
        <v>65</v>
      </c>
    </row>
    <row r="445" spans="2:11" ht="9.9499999999999993" customHeight="1"/>
    <row r="446" spans="2:11" ht="16.5" customHeight="1">
      <c r="B446" s="93">
        <v>0</v>
      </c>
      <c r="C446" s="23" t="s">
        <v>108</v>
      </c>
    </row>
    <row r="447" spans="2:11" ht="16.5" customHeight="1">
      <c r="B447" s="5" t="s">
        <v>91</v>
      </c>
      <c r="C447" s="483" t="s">
        <v>92</v>
      </c>
      <c r="D447" s="484"/>
      <c r="E447" s="484"/>
      <c r="F447" s="485"/>
      <c r="G447" s="5" t="s">
        <v>61</v>
      </c>
      <c r="H447" s="483" t="s">
        <v>62</v>
      </c>
      <c r="I447" s="485"/>
      <c r="J447" s="455" t="s">
        <v>63</v>
      </c>
      <c r="K447" s="455"/>
    </row>
    <row r="448" spans="2:11" ht="16.5" customHeight="1">
      <c r="B448" s="73" t="s">
        <v>95</v>
      </c>
      <c r="C448" s="494" t="s">
        <v>108</v>
      </c>
      <c r="D448" s="495"/>
      <c r="E448" s="495"/>
      <c r="F448" s="496"/>
      <c r="G448" s="73" t="s">
        <v>65</v>
      </c>
      <c r="H448" s="609"/>
      <c r="I448" s="610"/>
      <c r="J448" s="494"/>
      <c r="K448" s="496"/>
    </row>
    <row r="449" spans="2:11" ht="9.9499999999999993" customHeight="1"/>
    <row r="450" spans="2:11" ht="16.5" customHeight="1">
      <c r="B450" s="93">
        <v>0</v>
      </c>
      <c r="C450" s="23" t="s">
        <v>1121</v>
      </c>
    </row>
    <row r="451" spans="2:11" ht="16.5" customHeight="1">
      <c r="B451" s="5" t="s">
        <v>91</v>
      </c>
      <c r="C451" s="483" t="s">
        <v>92</v>
      </c>
      <c r="D451" s="484"/>
      <c r="E451" s="484"/>
      <c r="F451" s="485"/>
      <c r="G451" s="5" t="s">
        <v>61</v>
      </c>
      <c r="H451" s="483" t="s">
        <v>62</v>
      </c>
      <c r="I451" s="485"/>
      <c r="J451" s="455" t="s">
        <v>63</v>
      </c>
      <c r="K451" s="455"/>
    </row>
    <row r="452" spans="2:11" ht="16.5" customHeight="1">
      <c r="B452" s="73" t="s">
        <v>95</v>
      </c>
      <c r="C452" s="494" t="s">
        <v>1121</v>
      </c>
      <c r="D452" s="495"/>
      <c r="E452" s="495"/>
      <c r="F452" s="496"/>
      <c r="G452" s="73" t="s">
        <v>65</v>
      </c>
      <c r="H452" s="609"/>
      <c r="I452" s="610"/>
      <c r="J452" s="494"/>
      <c r="K452" s="496"/>
    </row>
    <row r="453" spans="2:11" ht="9.9499999999999993" customHeight="1"/>
    <row r="454" spans="2:11" ht="16.5" customHeight="1">
      <c r="B454" s="4" t="s">
        <v>925</v>
      </c>
      <c r="C454" s="4"/>
      <c r="D454" s="29"/>
      <c r="E454" s="29"/>
      <c r="F454" s="29"/>
      <c r="G454" s="29"/>
      <c r="H454" s="29"/>
      <c r="I454" s="29"/>
      <c r="J454" s="29"/>
      <c r="K454" s="29"/>
    </row>
    <row r="455" spans="2:11" ht="26.1" customHeight="1">
      <c r="B455" s="491" t="s">
        <v>179</v>
      </c>
      <c r="C455" s="492"/>
      <c r="D455" s="492"/>
      <c r="E455" s="492"/>
      <c r="F455" s="492"/>
      <c r="G455" s="492"/>
      <c r="H455" s="492"/>
      <c r="I455" s="492"/>
      <c r="J455" s="492"/>
      <c r="K455" s="493"/>
    </row>
    <row r="456" spans="2:11" ht="9.9499999999999993" customHeight="1"/>
    <row r="457" spans="2:11" ht="9.9499999999999993" customHeight="1" thickBot="1"/>
    <row r="458" spans="2:11" ht="44.25" customHeight="1" thickBot="1">
      <c r="B458" s="462" t="s">
        <v>1125</v>
      </c>
      <c r="C458" s="463"/>
      <c r="D458" s="463"/>
      <c r="E458" s="463"/>
      <c r="F458" s="463"/>
      <c r="G458" s="463"/>
      <c r="H458" s="463"/>
      <c r="I458" s="463"/>
      <c r="J458" s="463"/>
      <c r="K458" s="464"/>
    </row>
    <row r="459" spans="2:11" ht="9.9499999999999993" customHeight="1"/>
    <row r="460" spans="2:11" ht="16.5" customHeight="1">
      <c r="B460" s="5" t="s">
        <v>129</v>
      </c>
      <c r="C460" s="449"/>
      <c r="D460" s="450"/>
      <c r="E460" s="450"/>
      <c r="F460" s="451"/>
      <c r="G460" s="5"/>
      <c r="H460" s="452"/>
      <c r="I460" s="453"/>
      <c r="J460" s="453"/>
      <c r="K460" s="454"/>
    </row>
    <row r="462" spans="2:11" ht="16.5" customHeight="1">
      <c r="B462" s="5" t="s">
        <v>128</v>
      </c>
      <c r="C462" s="455" t="s">
        <v>122</v>
      </c>
      <c r="D462" s="455"/>
      <c r="E462" s="455" t="s">
        <v>121</v>
      </c>
      <c r="F462" s="455"/>
      <c r="G462" s="5" t="s">
        <v>123</v>
      </c>
      <c r="H462" s="5" t="s">
        <v>124</v>
      </c>
      <c r="I462" s="5" t="s">
        <v>125</v>
      </c>
      <c r="J462" s="5" t="s">
        <v>126</v>
      </c>
      <c r="K462" s="5" t="s">
        <v>127</v>
      </c>
    </row>
    <row r="463" spans="2:11" ht="16.5" customHeight="1">
      <c r="B463" s="18">
        <v>1</v>
      </c>
      <c r="C463" s="456"/>
      <c r="D463" s="456"/>
      <c r="E463" s="457"/>
      <c r="F463" s="458"/>
      <c r="G463" s="117"/>
      <c r="H463" s="117"/>
      <c r="I463" s="33"/>
      <c r="J463" s="34"/>
      <c r="K463" s="35"/>
    </row>
    <row r="464" spans="2:11" ht="9.9499999999999993" customHeight="1"/>
    <row r="465" spans="2:11" ht="16.5" customHeight="1">
      <c r="B465" s="248" t="s">
        <v>50</v>
      </c>
      <c r="C465" s="259"/>
      <c r="D465" s="248" t="s">
        <v>5</v>
      </c>
      <c r="E465" s="259"/>
      <c r="F465" s="136" t="s">
        <v>51</v>
      </c>
      <c r="G465" s="136" t="s">
        <v>52</v>
      </c>
      <c r="H465" s="5" t="s">
        <v>815</v>
      </c>
      <c r="I465" s="5" t="s">
        <v>53</v>
      </c>
      <c r="J465" s="5" t="s">
        <v>325</v>
      </c>
      <c r="K465" s="5" t="s">
        <v>54</v>
      </c>
    </row>
    <row r="466" spans="2:11" ht="16.5" customHeight="1">
      <c r="B466" s="246"/>
      <c r="C466" s="247"/>
      <c r="D466" s="246"/>
      <c r="E466" s="247"/>
      <c r="F466" s="169"/>
      <c r="G466" s="64"/>
      <c r="H466" s="92"/>
      <c r="I466" s="92"/>
      <c r="J466" s="17"/>
      <c r="K466" s="177">
        <v>0</v>
      </c>
    </row>
    <row r="467" spans="2:11" ht="16.5" customHeight="1">
      <c r="B467" s="246"/>
      <c r="C467" s="247"/>
      <c r="D467" s="246"/>
      <c r="E467" s="247"/>
      <c r="F467" s="169"/>
      <c r="G467" s="64"/>
      <c r="H467" s="92"/>
      <c r="I467" s="92"/>
      <c r="J467" s="17"/>
      <c r="K467" s="177">
        <v>0</v>
      </c>
    </row>
    <row r="468" spans="2:11" ht="9.9499999999999993" customHeight="1"/>
    <row r="469" spans="2:11" ht="16.5" customHeight="1">
      <c r="B469" s="480" t="s">
        <v>155</v>
      </c>
      <c r="C469" s="480"/>
      <c r="D469" s="480"/>
      <c r="E469" s="480"/>
      <c r="F469" s="480"/>
      <c r="G469" s="480"/>
      <c r="H469" s="480"/>
      <c r="I469" s="480"/>
      <c r="J469" s="480"/>
      <c r="K469" s="41" t="s">
        <v>156</v>
      </c>
    </row>
    <row r="470" spans="2:11" ht="13.5" customHeight="1">
      <c r="B470" s="568" t="str">
        <f>"주 전원 포트 - 총고조파 왜곡율: " &amp; IF(AND(ENV_1, OR(CAT_1, CAT_3, CAT_2)), "8 %", IF(AND(ENV_2, OR(CAT_2, CAT_4)), "±12 %", "-")) &amp; ", 주파수 변동율: 1 %/s, 과도시간: 2 초"</f>
        <v>주 전원 포트 - 총고조파 왜곡율: -, 주파수 변동율: 1 %/s, 과도시간: 2 초</v>
      </c>
      <c r="C470" s="569"/>
      <c r="D470" s="569"/>
      <c r="E470" s="569"/>
      <c r="F470" s="569"/>
      <c r="G470" s="569"/>
      <c r="H470" s="569"/>
      <c r="I470" s="569"/>
      <c r="J470" s="569"/>
      <c r="K470" s="118" t="s">
        <v>65</v>
      </c>
    </row>
    <row r="471" spans="2:11" ht="13.5" customHeight="1">
      <c r="B471" s="572" t="str">
        <f>"보조 전원 포트 - 주파수 변동: " &amp; IF(AND(ENV_1, OR(CAT_1, CAT_3, CAT_2)), "±2 %", IF(AND(ENV_2, OR(CAT_2, CAT_4)), "±2 %", "-")) &amp; ", 주파수 변동율: 1 %/s, 과도시간: 2 초"</f>
        <v>보조 전원 포트 - 주파수 변동: -, 주파수 변동율: 1 %/s, 과도시간: 2 초</v>
      </c>
      <c r="C471" s="573"/>
      <c r="D471" s="573"/>
      <c r="E471" s="573"/>
      <c r="F471" s="573"/>
      <c r="G471" s="573"/>
      <c r="H471" s="573"/>
      <c r="I471" s="573"/>
      <c r="J471" s="573"/>
      <c r="K471" s="120" t="s">
        <v>65</v>
      </c>
    </row>
    <row r="472" spans="2:11" ht="9.9499999999999993" customHeight="1"/>
    <row r="473" spans="2:11" ht="16.5" customHeight="1">
      <c r="B473" s="93">
        <v>0</v>
      </c>
      <c r="C473" s="23" t="s">
        <v>108</v>
      </c>
    </row>
    <row r="474" spans="2:11" ht="16.5" customHeight="1">
      <c r="B474" s="5" t="s">
        <v>91</v>
      </c>
      <c r="C474" s="483" t="s">
        <v>92</v>
      </c>
      <c r="D474" s="484"/>
      <c r="E474" s="484"/>
      <c r="F474" s="485"/>
      <c r="G474" s="5" t="s">
        <v>61</v>
      </c>
      <c r="H474" s="483" t="s">
        <v>62</v>
      </c>
      <c r="I474" s="485"/>
      <c r="J474" s="455" t="s">
        <v>63</v>
      </c>
      <c r="K474" s="455"/>
    </row>
    <row r="475" spans="2:11" ht="16.5" customHeight="1">
      <c r="B475" s="73" t="s">
        <v>95</v>
      </c>
      <c r="C475" s="494" t="s">
        <v>108</v>
      </c>
      <c r="D475" s="495"/>
      <c r="E475" s="495"/>
      <c r="F475" s="496"/>
      <c r="G475" s="73" t="s">
        <v>65</v>
      </c>
      <c r="H475" s="609"/>
      <c r="I475" s="610"/>
      <c r="J475" s="494"/>
      <c r="K475" s="496"/>
    </row>
    <row r="476" spans="2:11" ht="9.9499999999999993" customHeight="1"/>
    <row r="477" spans="2:11" ht="16.5" customHeight="1">
      <c r="B477" s="93">
        <v>0</v>
      </c>
      <c r="C477" s="23" t="s">
        <v>1121</v>
      </c>
    </row>
    <row r="478" spans="2:11" ht="16.5" customHeight="1">
      <c r="B478" s="5" t="s">
        <v>91</v>
      </c>
      <c r="C478" s="483" t="s">
        <v>92</v>
      </c>
      <c r="D478" s="484"/>
      <c r="E478" s="484"/>
      <c r="F478" s="485"/>
      <c r="G478" s="5" t="s">
        <v>61</v>
      </c>
      <c r="H478" s="483" t="s">
        <v>62</v>
      </c>
      <c r="I478" s="485"/>
      <c r="J478" s="455" t="s">
        <v>63</v>
      </c>
      <c r="K478" s="455"/>
    </row>
    <row r="479" spans="2:11" ht="16.5" customHeight="1">
      <c r="B479" s="73" t="s">
        <v>95</v>
      </c>
      <c r="C479" s="494" t="s">
        <v>1121</v>
      </c>
      <c r="D479" s="495"/>
      <c r="E479" s="495"/>
      <c r="F479" s="496"/>
      <c r="G479" s="73" t="s">
        <v>65</v>
      </c>
      <c r="H479" s="609"/>
      <c r="I479" s="610"/>
      <c r="J479" s="494"/>
      <c r="K479" s="496"/>
    </row>
    <row r="480" spans="2:11" ht="9.9499999999999993" customHeight="1"/>
    <row r="481" spans="2:11" ht="16.5" customHeight="1">
      <c r="B481" s="4" t="s">
        <v>925</v>
      </c>
      <c r="C481" s="4"/>
      <c r="D481" s="29"/>
      <c r="E481" s="29"/>
      <c r="F481" s="29"/>
      <c r="G481" s="29"/>
      <c r="H481" s="29"/>
      <c r="I481" s="29"/>
      <c r="J481" s="29"/>
      <c r="K481" s="29"/>
    </row>
    <row r="482" spans="2:11" ht="26.1" customHeight="1">
      <c r="B482" s="491" t="s">
        <v>179</v>
      </c>
      <c r="C482" s="492"/>
      <c r="D482" s="492"/>
      <c r="E482" s="492"/>
      <c r="F482" s="492"/>
      <c r="G482" s="492"/>
      <c r="H482" s="492"/>
      <c r="I482" s="492"/>
      <c r="J482" s="492"/>
      <c r="K482" s="493"/>
    </row>
    <row r="483" spans="2:11" ht="9.9499999999999993" customHeight="1"/>
    <row r="484" spans="2:11" ht="9.9499999999999993" customHeight="1" thickBot="1"/>
    <row r="485" spans="2:11" ht="44.25" customHeight="1" thickBot="1">
      <c r="B485" s="462" t="s">
        <v>1126</v>
      </c>
      <c r="C485" s="463"/>
      <c r="D485" s="463"/>
      <c r="E485" s="463"/>
      <c r="F485" s="463"/>
      <c r="G485" s="463"/>
      <c r="H485" s="463"/>
      <c r="I485" s="463"/>
      <c r="J485" s="463"/>
      <c r="K485" s="464"/>
    </row>
    <row r="486" spans="2:11" ht="9.9499999999999993" customHeight="1"/>
    <row r="487" spans="2:11" ht="16.5" customHeight="1">
      <c r="B487" s="5" t="s">
        <v>129</v>
      </c>
      <c r="C487" s="449"/>
      <c r="D487" s="450"/>
      <c r="E487" s="450"/>
      <c r="F487" s="451"/>
      <c r="G487" s="5"/>
      <c r="H487" s="452"/>
      <c r="I487" s="453"/>
      <c r="J487" s="453"/>
      <c r="K487" s="454"/>
    </row>
    <row r="489" spans="2:11" ht="16.5" customHeight="1">
      <c r="B489" s="5" t="s">
        <v>128</v>
      </c>
      <c r="C489" s="455" t="s">
        <v>122</v>
      </c>
      <c r="D489" s="455"/>
      <c r="E489" s="455" t="s">
        <v>121</v>
      </c>
      <c r="F489" s="455"/>
      <c r="G489" s="5" t="s">
        <v>123</v>
      </c>
      <c r="H489" s="5" t="s">
        <v>124</v>
      </c>
      <c r="I489" s="5" t="s">
        <v>125</v>
      </c>
      <c r="J489" s="5" t="s">
        <v>126</v>
      </c>
      <c r="K489" s="5" t="s">
        <v>127</v>
      </c>
    </row>
    <row r="490" spans="2:11" ht="16.5" customHeight="1">
      <c r="B490" s="18">
        <v>1</v>
      </c>
      <c r="C490" s="456"/>
      <c r="D490" s="456"/>
      <c r="E490" s="457"/>
      <c r="F490" s="458"/>
      <c r="G490" s="117"/>
      <c r="H490" s="117"/>
      <c r="I490" s="33"/>
      <c r="J490" s="34"/>
      <c r="K490" s="35"/>
    </row>
    <row r="491" spans="2:11" ht="9.9499999999999993" customHeight="1"/>
    <row r="492" spans="2:11" ht="16.5" customHeight="1">
      <c r="B492" s="248" t="s">
        <v>50</v>
      </c>
      <c r="C492" s="259"/>
      <c r="D492" s="248" t="s">
        <v>5</v>
      </c>
      <c r="E492" s="259"/>
      <c r="F492" s="136" t="s">
        <v>51</v>
      </c>
      <c r="G492" s="136" t="s">
        <v>52</v>
      </c>
      <c r="H492" s="5" t="s">
        <v>815</v>
      </c>
      <c r="I492" s="5" t="s">
        <v>53</v>
      </c>
      <c r="J492" s="5" t="s">
        <v>325</v>
      </c>
      <c r="K492" s="5" t="s">
        <v>54</v>
      </c>
    </row>
    <row r="493" spans="2:11" ht="16.5" customHeight="1">
      <c r="B493" s="246"/>
      <c r="C493" s="247"/>
      <c r="D493" s="246"/>
      <c r="E493" s="247"/>
      <c r="F493" s="169"/>
      <c r="G493" s="64"/>
      <c r="H493" s="92"/>
      <c r="I493" s="92"/>
      <c r="J493" s="17"/>
      <c r="K493" s="177">
        <v>0</v>
      </c>
    </row>
    <row r="494" spans="2:11" ht="16.5" customHeight="1">
      <c r="B494" s="246"/>
      <c r="C494" s="247"/>
      <c r="D494" s="246"/>
      <c r="E494" s="247"/>
      <c r="F494" s="169"/>
      <c r="G494" s="64"/>
      <c r="H494" s="92"/>
      <c r="I494" s="92"/>
      <c r="J494" s="17"/>
      <c r="K494" s="177">
        <v>0</v>
      </c>
    </row>
    <row r="495" spans="2:11" ht="9.9499999999999993" customHeight="1"/>
    <row r="496" spans="2:11" ht="16.5" customHeight="1">
      <c r="B496" s="480" t="s">
        <v>155</v>
      </c>
      <c r="C496" s="480"/>
      <c r="D496" s="480"/>
      <c r="E496" s="480"/>
      <c r="F496" s="480"/>
      <c r="G496" s="480"/>
      <c r="H496" s="480"/>
      <c r="I496" s="480"/>
      <c r="J496" s="480"/>
      <c r="K496" s="41" t="s">
        <v>156</v>
      </c>
    </row>
    <row r="497" spans="2:11" ht="26.1" customHeight="1">
      <c r="B497" s="568" t="s">
        <v>1176</v>
      </c>
      <c r="C497" s="568"/>
      <c r="D497" s="568"/>
      <c r="E497" s="568"/>
      <c r="F497" s="568"/>
      <c r="G497" s="568"/>
      <c r="H497" s="568"/>
      <c r="I497" s="568"/>
      <c r="J497" s="568"/>
      <c r="K497" s="118" t="s">
        <v>65</v>
      </c>
    </row>
    <row r="498" spans="2:11" ht="26.1" customHeight="1">
      <c r="B498" s="572" t="s">
        <v>1177</v>
      </c>
      <c r="C498" s="572"/>
      <c r="D498" s="572"/>
      <c r="E498" s="572"/>
      <c r="F498" s="572"/>
      <c r="G498" s="572"/>
      <c r="H498" s="572"/>
      <c r="I498" s="572"/>
      <c r="J498" s="572"/>
      <c r="K498" s="120" t="s">
        <v>65</v>
      </c>
    </row>
    <row r="499" spans="2:11" ht="9.9499999999999993" customHeight="1"/>
    <row r="500" spans="2:11" ht="16.5" customHeight="1">
      <c r="B500" s="93">
        <v>0</v>
      </c>
      <c r="C500" s="23" t="s">
        <v>108</v>
      </c>
    </row>
    <row r="501" spans="2:11" ht="16.5" customHeight="1">
      <c r="B501" s="5" t="s">
        <v>91</v>
      </c>
      <c r="C501" s="483" t="s">
        <v>92</v>
      </c>
      <c r="D501" s="484"/>
      <c r="E501" s="484"/>
      <c r="F501" s="485"/>
      <c r="G501" s="5" t="s">
        <v>61</v>
      </c>
      <c r="H501" s="483" t="s">
        <v>62</v>
      </c>
      <c r="I501" s="485"/>
      <c r="J501" s="455" t="s">
        <v>63</v>
      </c>
      <c r="K501" s="455"/>
    </row>
    <row r="502" spans="2:11" ht="16.5" customHeight="1">
      <c r="B502" s="73" t="s">
        <v>95</v>
      </c>
      <c r="C502" s="494" t="s">
        <v>108</v>
      </c>
      <c r="D502" s="495"/>
      <c r="E502" s="495"/>
      <c r="F502" s="496"/>
      <c r="G502" s="73" t="s">
        <v>65</v>
      </c>
      <c r="H502" s="609"/>
      <c r="I502" s="610"/>
      <c r="J502" s="494"/>
      <c r="K502" s="496"/>
    </row>
    <row r="503" spans="2:11" ht="9.9499999999999993" customHeight="1"/>
    <row r="504" spans="2:11" ht="16.5" customHeight="1">
      <c r="B504" s="93">
        <v>0</v>
      </c>
      <c r="C504" s="23" t="s">
        <v>1121</v>
      </c>
    </row>
    <row r="505" spans="2:11" ht="16.5" customHeight="1">
      <c r="B505" s="5" t="s">
        <v>91</v>
      </c>
      <c r="C505" s="483" t="s">
        <v>92</v>
      </c>
      <c r="D505" s="484"/>
      <c r="E505" s="484"/>
      <c r="F505" s="485"/>
      <c r="G505" s="5" t="s">
        <v>61</v>
      </c>
      <c r="H505" s="483" t="s">
        <v>62</v>
      </c>
      <c r="I505" s="485"/>
      <c r="J505" s="455" t="s">
        <v>63</v>
      </c>
      <c r="K505" s="455"/>
    </row>
    <row r="506" spans="2:11" ht="16.5" customHeight="1">
      <c r="B506" s="73" t="s">
        <v>95</v>
      </c>
      <c r="C506" s="494" t="s">
        <v>1121</v>
      </c>
      <c r="D506" s="495"/>
      <c r="E506" s="495"/>
      <c r="F506" s="496"/>
      <c r="G506" s="73" t="s">
        <v>65</v>
      </c>
      <c r="H506" s="609"/>
      <c r="I506" s="610"/>
      <c r="J506" s="494"/>
      <c r="K506" s="496"/>
    </row>
    <row r="507" spans="2:11" ht="9.9499999999999993" customHeight="1"/>
    <row r="508" spans="2:11" ht="16.5" customHeight="1">
      <c r="B508" s="4" t="s">
        <v>925</v>
      </c>
      <c r="C508" s="4"/>
      <c r="D508" s="29"/>
      <c r="E508" s="29"/>
      <c r="F508" s="29"/>
      <c r="G508" s="29"/>
      <c r="H508" s="29"/>
      <c r="I508" s="29"/>
      <c r="J508" s="29"/>
      <c r="K508" s="29"/>
    </row>
    <row r="509" spans="2:11" ht="26.1" customHeight="1">
      <c r="B509" s="491" t="s">
        <v>179</v>
      </c>
      <c r="C509" s="492"/>
      <c r="D509" s="492"/>
      <c r="E509" s="492"/>
      <c r="F509" s="492"/>
      <c r="G509" s="492"/>
      <c r="H509" s="492"/>
      <c r="I509" s="492"/>
      <c r="J509" s="492"/>
      <c r="K509" s="493"/>
    </row>
    <row r="510" spans="2:11" ht="9.9499999999999993" customHeight="1"/>
    <row r="511" spans="2:11" ht="9.9499999999999993" customHeight="1" thickBot="1"/>
    <row r="512" spans="2:11" ht="44.25" customHeight="1" thickBot="1">
      <c r="B512" s="462" t="s">
        <v>1127</v>
      </c>
      <c r="C512" s="463"/>
      <c r="D512" s="463"/>
      <c r="E512" s="463"/>
      <c r="F512" s="463"/>
      <c r="G512" s="463"/>
      <c r="H512" s="463"/>
      <c r="I512" s="463"/>
      <c r="J512" s="463"/>
      <c r="K512" s="464"/>
    </row>
    <row r="513" spans="2:11" ht="9.9499999999999993" customHeight="1"/>
    <row r="514" spans="2:11" ht="16.5" customHeight="1">
      <c r="B514" s="5" t="s">
        <v>129</v>
      </c>
      <c r="C514" s="449"/>
      <c r="D514" s="450"/>
      <c r="E514" s="450"/>
      <c r="F514" s="451"/>
      <c r="G514" s="5"/>
      <c r="H514" s="452"/>
      <c r="I514" s="453"/>
      <c r="J514" s="453"/>
      <c r="K514" s="454"/>
    </row>
    <row r="516" spans="2:11" ht="16.5" customHeight="1">
      <c r="B516" s="5" t="s">
        <v>128</v>
      </c>
      <c r="C516" s="455" t="s">
        <v>122</v>
      </c>
      <c r="D516" s="455"/>
      <c r="E516" s="455" t="s">
        <v>121</v>
      </c>
      <c r="F516" s="455"/>
      <c r="G516" s="5" t="s">
        <v>123</v>
      </c>
      <c r="H516" s="5" t="s">
        <v>124</v>
      </c>
      <c r="I516" s="5" t="s">
        <v>125</v>
      </c>
      <c r="J516" s="5" t="s">
        <v>126</v>
      </c>
      <c r="K516" s="5" t="s">
        <v>127</v>
      </c>
    </row>
    <row r="517" spans="2:11" ht="16.5" customHeight="1">
      <c r="B517" s="18">
        <v>1</v>
      </c>
      <c r="C517" s="456"/>
      <c r="D517" s="456"/>
      <c r="E517" s="457"/>
      <c r="F517" s="458"/>
      <c r="G517" s="117"/>
      <c r="H517" s="117"/>
      <c r="I517" s="33"/>
      <c r="J517" s="34"/>
      <c r="K517" s="35"/>
    </row>
    <row r="518" spans="2:11" ht="9.9499999999999993" customHeight="1"/>
    <row r="519" spans="2:11" ht="16.5" customHeight="1">
      <c r="B519" s="248" t="s">
        <v>50</v>
      </c>
      <c r="C519" s="259"/>
      <c r="D519" s="248" t="s">
        <v>5</v>
      </c>
      <c r="E519" s="259"/>
      <c r="F519" s="136" t="s">
        <v>51</v>
      </c>
      <c r="G519" s="136" t="s">
        <v>52</v>
      </c>
      <c r="H519" s="5" t="s">
        <v>815</v>
      </c>
      <c r="I519" s="5" t="s">
        <v>53</v>
      </c>
      <c r="J519" s="5" t="s">
        <v>325</v>
      </c>
      <c r="K519" s="5" t="s">
        <v>54</v>
      </c>
    </row>
    <row r="520" spans="2:11" ht="16.5" customHeight="1">
      <c r="B520" s="246"/>
      <c r="C520" s="247"/>
      <c r="D520" s="246"/>
      <c r="E520" s="247"/>
      <c r="F520" s="169"/>
      <c r="G520" s="64"/>
      <c r="H520" s="92"/>
      <c r="I520" s="92"/>
      <c r="J520" s="17"/>
      <c r="K520" s="177">
        <v>0</v>
      </c>
    </row>
    <row r="521" spans="2:11" ht="16.5" customHeight="1">
      <c r="B521" s="246"/>
      <c r="C521" s="247"/>
      <c r="D521" s="246"/>
      <c r="E521" s="247"/>
      <c r="F521" s="169"/>
      <c r="G521" s="64"/>
      <c r="H521" s="92"/>
      <c r="I521" s="92"/>
      <c r="J521" s="17"/>
      <c r="K521" s="177">
        <v>0</v>
      </c>
    </row>
    <row r="522" spans="2:11" ht="9.9499999999999993" customHeight="1"/>
    <row r="523" spans="2:11" ht="16.5" customHeight="1">
      <c r="B523" s="480" t="s">
        <v>155</v>
      </c>
      <c r="C523" s="480"/>
      <c r="D523" s="480"/>
      <c r="E523" s="480"/>
      <c r="F523" s="480"/>
      <c r="G523" s="480"/>
      <c r="H523" s="480"/>
      <c r="I523" s="480"/>
      <c r="J523" s="480"/>
      <c r="K523" s="41" t="s">
        <v>156</v>
      </c>
    </row>
    <row r="524" spans="2:11" ht="13.5" customHeight="1">
      <c r="B524" s="568" t="str">
        <f>"주 전원 포트 - "&amp;IF(AND(ENV_2,CAT_3),"깊이 : 40 %  총 면적: 250 [% x 각도()]",IF(OR(CAT_2,CAT_4),"깊이 : 40 %  총 면적: 125 [% x 각도()]","해당사항 없음"))</f>
        <v>주 전원 포트 - 해당사항 없음</v>
      </c>
      <c r="C524" s="569"/>
      <c r="D524" s="569"/>
      <c r="E524" s="569"/>
      <c r="F524" s="569"/>
      <c r="G524" s="569"/>
      <c r="H524" s="569"/>
      <c r="I524" s="569"/>
      <c r="J524" s="569"/>
      <c r="K524" s="118" t="s">
        <v>65</v>
      </c>
    </row>
    <row r="525" spans="2:11" ht="13.5" customHeight="1">
      <c r="B525" s="572" t="str">
        <f>"보조 전원 포트 - "&amp;IF(OR(CAT_2,CAT_3,CAT_4),"깊이 : 40 %  총 면적: 255 [% x 각도()]","해당사항 없음")</f>
        <v>보조 전원 포트 - 해당사항 없음</v>
      </c>
      <c r="C525" s="572"/>
      <c r="D525" s="572"/>
      <c r="E525" s="572"/>
      <c r="F525" s="572"/>
      <c r="G525" s="572"/>
      <c r="H525" s="572"/>
      <c r="I525" s="572"/>
      <c r="J525" s="572"/>
      <c r="K525" s="120" t="s">
        <v>65</v>
      </c>
    </row>
    <row r="526" spans="2:11" ht="9.9499999999999993" customHeight="1"/>
    <row r="527" spans="2:11" ht="16.5" customHeight="1">
      <c r="B527" s="93">
        <v>0</v>
      </c>
      <c r="C527" s="23" t="s">
        <v>108</v>
      </c>
    </row>
    <row r="528" spans="2:11" ht="16.5" customHeight="1">
      <c r="B528" s="5" t="s">
        <v>91</v>
      </c>
      <c r="C528" s="483" t="s">
        <v>92</v>
      </c>
      <c r="D528" s="484"/>
      <c r="E528" s="484"/>
      <c r="F528" s="485"/>
      <c r="G528" s="5" t="s">
        <v>61</v>
      </c>
      <c r="H528" s="483" t="s">
        <v>62</v>
      </c>
      <c r="I528" s="485"/>
      <c r="J528" s="455" t="s">
        <v>63</v>
      </c>
      <c r="K528" s="455"/>
    </row>
    <row r="529" spans="2:11" ht="16.5" customHeight="1">
      <c r="B529" s="73" t="s">
        <v>95</v>
      </c>
      <c r="C529" s="494" t="s">
        <v>108</v>
      </c>
      <c r="D529" s="495"/>
      <c r="E529" s="495"/>
      <c r="F529" s="496"/>
      <c r="G529" s="73" t="s">
        <v>65</v>
      </c>
      <c r="H529" s="609"/>
      <c r="I529" s="610"/>
      <c r="J529" s="494"/>
      <c r="K529" s="496"/>
    </row>
    <row r="530" spans="2:11" ht="9.9499999999999993" customHeight="1"/>
    <row r="531" spans="2:11" ht="16.5" customHeight="1">
      <c r="B531" s="93">
        <v>0</v>
      </c>
      <c r="C531" s="23" t="s">
        <v>1121</v>
      </c>
    </row>
    <row r="532" spans="2:11" ht="16.5" customHeight="1">
      <c r="B532" s="5" t="s">
        <v>91</v>
      </c>
      <c r="C532" s="483" t="s">
        <v>92</v>
      </c>
      <c r="D532" s="484"/>
      <c r="E532" s="484"/>
      <c r="F532" s="485"/>
      <c r="G532" s="5" t="s">
        <v>61</v>
      </c>
      <c r="H532" s="483" t="s">
        <v>62</v>
      </c>
      <c r="I532" s="485"/>
      <c r="J532" s="455" t="s">
        <v>63</v>
      </c>
      <c r="K532" s="455"/>
    </row>
    <row r="533" spans="2:11" ht="16.5" customHeight="1">
      <c r="B533" s="73" t="s">
        <v>95</v>
      </c>
      <c r="C533" s="494" t="s">
        <v>1121</v>
      </c>
      <c r="D533" s="495"/>
      <c r="E533" s="495"/>
      <c r="F533" s="496"/>
      <c r="G533" s="73" t="s">
        <v>65</v>
      </c>
      <c r="H533" s="609"/>
      <c r="I533" s="610"/>
      <c r="J533" s="494"/>
      <c r="K533" s="496"/>
    </row>
    <row r="534" spans="2:11" ht="9.9499999999999993" customHeight="1"/>
    <row r="535" spans="2:11" ht="16.5" customHeight="1">
      <c r="B535" s="4" t="s">
        <v>925</v>
      </c>
      <c r="C535" s="4"/>
      <c r="D535" s="29"/>
      <c r="E535" s="29"/>
      <c r="F535" s="29"/>
      <c r="G535" s="29"/>
      <c r="H535" s="29"/>
      <c r="I535" s="29"/>
      <c r="J535" s="29"/>
      <c r="K535" s="29"/>
    </row>
    <row r="536" spans="2:11" ht="26.1" customHeight="1">
      <c r="B536" s="491" t="s">
        <v>179</v>
      </c>
      <c r="C536" s="492"/>
      <c r="D536" s="492"/>
      <c r="E536" s="492"/>
      <c r="F536" s="492"/>
      <c r="G536" s="492"/>
      <c r="H536" s="492"/>
      <c r="I536" s="492"/>
      <c r="J536" s="492"/>
      <c r="K536" s="493"/>
    </row>
    <row r="537" spans="2:11" ht="9.9499999999999993" customHeight="1"/>
  </sheetData>
  <dataConsolidate link="1"/>
  <mergeCells count="627">
    <mergeCell ref="C321:E321"/>
    <mergeCell ref="H321:I321"/>
    <mergeCell ref="J321:K321"/>
    <mergeCell ref="C322:E322"/>
    <mergeCell ref="H322:I322"/>
    <mergeCell ref="J533:K533"/>
    <mergeCell ref="B523:J523"/>
    <mergeCell ref="B524:J524"/>
    <mergeCell ref="H528:I528"/>
    <mergeCell ref="J528:K528"/>
    <mergeCell ref="H529:I529"/>
    <mergeCell ref="J529:K529"/>
    <mergeCell ref="C516:D516"/>
    <mergeCell ref="C392:E392"/>
    <mergeCell ref="C393:E393"/>
    <mergeCell ref="C396:E396"/>
    <mergeCell ref="C397:E397"/>
    <mergeCell ref="C398:E398"/>
    <mergeCell ref="H398:I398"/>
    <mergeCell ref="J398:K398"/>
    <mergeCell ref="B536:K536"/>
    <mergeCell ref="C358:E358"/>
    <mergeCell ref="C359:E359"/>
    <mergeCell ref="H358:I358"/>
    <mergeCell ref="H359:I359"/>
    <mergeCell ref="C366:E366"/>
    <mergeCell ref="C367:E367"/>
    <mergeCell ref="H366:I366"/>
    <mergeCell ref="H367:I367"/>
    <mergeCell ref="B389:J389"/>
    <mergeCell ref="B387:J387"/>
    <mergeCell ref="B388:J388"/>
    <mergeCell ref="H532:I532"/>
    <mergeCell ref="J532:K532"/>
    <mergeCell ref="H533:I533"/>
    <mergeCell ref="B497:J497"/>
    <mergeCell ref="H501:I501"/>
    <mergeCell ref="J501:K501"/>
    <mergeCell ref="H502:I502"/>
    <mergeCell ref="J502:K502"/>
    <mergeCell ref="B498:J498"/>
    <mergeCell ref="H505:I505"/>
    <mergeCell ref="J505:K505"/>
    <mergeCell ref="H506:I506"/>
    <mergeCell ref="J506:K506"/>
    <mergeCell ref="C490:D490"/>
    <mergeCell ref="E490:F490"/>
    <mergeCell ref="B492:C492"/>
    <mergeCell ref="D492:E492"/>
    <mergeCell ref="B493:C493"/>
    <mergeCell ref="D493:E493"/>
    <mergeCell ref="B494:C494"/>
    <mergeCell ref="D494:E494"/>
    <mergeCell ref="B496:J496"/>
    <mergeCell ref="H479:I479"/>
    <mergeCell ref="J479:K479"/>
    <mergeCell ref="C478:F478"/>
    <mergeCell ref="C479:F479"/>
    <mergeCell ref="B482:K482"/>
    <mergeCell ref="B485:K485"/>
    <mergeCell ref="C487:F487"/>
    <mergeCell ref="H487:K487"/>
    <mergeCell ref="C489:D489"/>
    <mergeCell ref="E489:F489"/>
    <mergeCell ref="B470:J470"/>
    <mergeCell ref="H474:I474"/>
    <mergeCell ref="J474:K474"/>
    <mergeCell ref="H475:I475"/>
    <mergeCell ref="J475:K475"/>
    <mergeCell ref="B471:J471"/>
    <mergeCell ref="C474:F474"/>
    <mergeCell ref="C475:F475"/>
    <mergeCell ref="H478:I478"/>
    <mergeCell ref="J478:K478"/>
    <mergeCell ref="C463:D463"/>
    <mergeCell ref="E463:F463"/>
    <mergeCell ref="B465:C465"/>
    <mergeCell ref="D465:E465"/>
    <mergeCell ref="B466:C466"/>
    <mergeCell ref="D466:E466"/>
    <mergeCell ref="B467:C467"/>
    <mergeCell ref="D467:E467"/>
    <mergeCell ref="B469:J469"/>
    <mergeCell ref="H452:I452"/>
    <mergeCell ref="J452:K452"/>
    <mergeCell ref="C451:F451"/>
    <mergeCell ref="C452:F452"/>
    <mergeCell ref="B455:K455"/>
    <mergeCell ref="B458:K458"/>
    <mergeCell ref="C460:F460"/>
    <mergeCell ref="H460:K460"/>
    <mergeCell ref="C462:D462"/>
    <mergeCell ref="E462:F462"/>
    <mergeCell ref="B443:J443"/>
    <mergeCell ref="H447:I447"/>
    <mergeCell ref="J447:K447"/>
    <mergeCell ref="H448:I448"/>
    <mergeCell ref="J448:K448"/>
    <mergeCell ref="B444:J444"/>
    <mergeCell ref="C447:F447"/>
    <mergeCell ref="C448:F448"/>
    <mergeCell ref="H451:I451"/>
    <mergeCell ref="J451:K451"/>
    <mergeCell ref="C436:D436"/>
    <mergeCell ref="E436:F436"/>
    <mergeCell ref="B438:C438"/>
    <mergeCell ref="D438:E438"/>
    <mergeCell ref="B439:C439"/>
    <mergeCell ref="D439:E439"/>
    <mergeCell ref="B440:C440"/>
    <mergeCell ref="D440:E440"/>
    <mergeCell ref="B442:J442"/>
    <mergeCell ref="H425:I425"/>
    <mergeCell ref="J425:K425"/>
    <mergeCell ref="C424:F424"/>
    <mergeCell ref="C425:F425"/>
    <mergeCell ref="B428:K428"/>
    <mergeCell ref="B431:K431"/>
    <mergeCell ref="C433:F433"/>
    <mergeCell ref="H433:K433"/>
    <mergeCell ref="C435:D435"/>
    <mergeCell ref="E435:F435"/>
    <mergeCell ref="B416:J416"/>
    <mergeCell ref="H420:I420"/>
    <mergeCell ref="J420:K420"/>
    <mergeCell ref="H421:I421"/>
    <mergeCell ref="J421:K421"/>
    <mergeCell ref="B417:J417"/>
    <mergeCell ref="C420:F420"/>
    <mergeCell ref="C421:F421"/>
    <mergeCell ref="H424:I424"/>
    <mergeCell ref="J424:K424"/>
    <mergeCell ref="C409:D409"/>
    <mergeCell ref="E409:F409"/>
    <mergeCell ref="B411:C411"/>
    <mergeCell ref="D411:E411"/>
    <mergeCell ref="B412:C412"/>
    <mergeCell ref="D412:E412"/>
    <mergeCell ref="B413:C413"/>
    <mergeCell ref="D413:E413"/>
    <mergeCell ref="B415:J415"/>
    <mergeCell ref="B401:K401"/>
    <mergeCell ref="B404:K404"/>
    <mergeCell ref="C406:F406"/>
    <mergeCell ref="H406:K406"/>
    <mergeCell ref="C408:D408"/>
    <mergeCell ref="E408:F408"/>
    <mergeCell ref="H396:I396"/>
    <mergeCell ref="J396:K396"/>
    <mergeCell ref="H397:I397"/>
    <mergeCell ref="J397:K397"/>
    <mergeCell ref="B381:C381"/>
    <mergeCell ref="D381:E381"/>
    <mergeCell ref="H393:I393"/>
    <mergeCell ref="J393:K393"/>
    <mergeCell ref="B382:C382"/>
    <mergeCell ref="D382:E382"/>
    <mergeCell ref="B383:C383"/>
    <mergeCell ref="D383:E383"/>
    <mergeCell ref="B385:J385"/>
    <mergeCell ref="B386:J386"/>
    <mergeCell ref="H392:I392"/>
    <mergeCell ref="J392:K392"/>
    <mergeCell ref="B315:J315"/>
    <mergeCell ref="B316:J316"/>
    <mergeCell ref="B317:J317"/>
    <mergeCell ref="B374:K374"/>
    <mergeCell ref="C376:F376"/>
    <mergeCell ref="H376:K376"/>
    <mergeCell ref="C378:D378"/>
    <mergeCell ref="E378:F378"/>
    <mergeCell ref="C379:D379"/>
    <mergeCell ref="E379:F379"/>
    <mergeCell ref="B318:J318"/>
    <mergeCell ref="B348:E348"/>
    <mergeCell ref="B349:E349"/>
    <mergeCell ref="B350:E350"/>
    <mergeCell ref="B351:E351"/>
    <mergeCell ref="B352:E352"/>
    <mergeCell ref="G348:J348"/>
    <mergeCell ref="G349:J349"/>
    <mergeCell ref="G350:J350"/>
    <mergeCell ref="G351:J351"/>
    <mergeCell ref="G352:J352"/>
    <mergeCell ref="B347:E347"/>
    <mergeCell ref="G347:J347"/>
    <mergeCell ref="C325:E325"/>
    <mergeCell ref="A1:L3"/>
    <mergeCell ref="C5:D5"/>
    <mergeCell ref="I5:J5"/>
    <mergeCell ref="C8:D8"/>
    <mergeCell ref="F8:G8"/>
    <mergeCell ref="C9:G9"/>
    <mergeCell ref="I9:J9"/>
    <mergeCell ref="C11:G11"/>
    <mergeCell ref="C12:G12"/>
    <mergeCell ref="H12:J12"/>
    <mergeCell ref="B13:B18"/>
    <mergeCell ref="C13:G13"/>
    <mergeCell ref="H13:J13"/>
    <mergeCell ref="C14:G14"/>
    <mergeCell ref="H14:J14"/>
    <mergeCell ref="C15:G15"/>
    <mergeCell ref="H15:J15"/>
    <mergeCell ref="H21:J21"/>
    <mergeCell ref="C22:G22"/>
    <mergeCell ref="H22:J22"/>
    <mergeCell ref="C16:G16"/>
    <mergeCell ref="H16:J16"/>
    <mergeCell ref="C19:G19"/>
    <mergeCell ref="H19:J19"/>
    <mergeCell ref="C20:G20"/>
    <mergeCell ref="H20:J20"/>
    <mergeCell ref="C21:G21"/>
    <mergeCell ref="C17:G17"/>
    <mergeCell ref="H17:J17"/>
    <mergeCell ref="C18:G18"/>
    <mergeCell ref="H18:J18"/>
    <mergeCell ref="B44:E44"/>
    <mergeCell ref="F44:K44"/>
    <mergeCell ref="B45:E45"/>
    <mergeCell ref="F45:K45"/>
    <mergeCell ref="B46:E46"/>
    <mergeCell ref="G46:K46"/>
    <mergeCell ref="C31:K31"/>
    <mergeCell ref="B34:K34"/>
    <mergeCell ref="B35:K35"/>
    <mergeCell ref="B37:K37"/>
    <mergeCell ref="B40:K40"/>
    <mergeCell ref="B41:E42"/>
    <mergeCell ref="B55:K55"/>
    <mergeCell ref="C56:D56"/>
    <mergeCell ref="E56:K56"/>
    <mergeCell ref="C57:D57"/>
    <mergeCell ref="E57:K57"/>
    <mergeCell ref="B58:K58"/>
    <mergeCell ref="B47:E47"/>
    <mergeCell ref="G47:K47"/>
    <mergeCell ref="B48:K48"/>
    <mergeCell ref="B49:K49"/>
    <mergeCell ref="B52:K52"/>
    <mergeCell ref="B54:K54"/>
    <mergeCell ref="C63:D63"/>
    <mergeCell ref="E63:F63"/>
    <mergeCell ref="G63:H63"/>
    <mergeCell ref="B64:K64"/>
    <mergeCell ref="B66:K66"/>
    <mergeCell ref="B67:K67"/>
    <mergeCell ref="B60:K60"/>
    <mergeCell ref="C61:D61"/>
    <mergeCell ref="E61:F61"/>
    <mergeCell ref="G61:H61"/>
    <mergeCell ref="C62:D62"/>
    <mergeCell ref="E62:F62"/>
    <mergeCell ref="G62:H62"/>
    <mergeCell ref="B70:C70"/>
    <mergeCell ref="D70:E70"/>
    <mergeCell ref="F70:G70"/>
    <mergeCell ref="H70:I70"/>
    <mergeCell ref="J70:K70"/>
    <mergeCell ref="B72:K72"/>
    <mergeCell ref="B68:C68"/>
    <mergeCell ref="D68:E68"/>
    <mergeCell ref="F68:G68"/>
    <mergeCell ref="H68:I68"/>
    <mergeCell ref="J68:K68"/>
    <mergeCell ref="B69:C69"/>
    <mergeCell ref="D69:E69"/>
    <mergeCell ref="F69:G69"/>
    <mergeCell ref="H69:I69"/>
    <mergeCell ref="J69:K69"/>
    <mergeCell ref="B73:C73"/>
    <mergeCell ref="D73:E73"/>
    <mergeCell ref="F73:G73"/>
    <mergeCell ref="H73:I73"/>
    <mergeCell ref="J73:K73"/>
    <mergeCell ref="B74:C74"/>
    <mergeCell ref="D74:E74"/>
    <mergeCell ref="F74:G74"/>
    <mergeCell ref="H74:I74"/>
    <mergeCell ref="J74:K74"/>
    <mergeCell ref="B77:K77"/>
    <mergeCell ref="B78:E78"/>
    <mergeCell ref="F78:I78"/>
    <mergeCell ref="J78:K78"/>
    <mergeCell ref="B79:C79"/>
    <mergeCell ref="D79:E79"/>
    <mergeCell ref="F79:G79"/>
    <mergeCell ref="H79:I79"/>
    <mergeCell ref="B75:C75"/>
    <mergeCell ref="D75:E75"/>
    <mergeCell ref="F75:G75"/>
    <mergeCell ref="H75:I75"/>
    <mergeCell ref="J75:K75"/>
    <mergeCell ref="B76:K76"/>
    <mergeCell ref="B84:K84"/>
    <mergeCell ref="C86:F86"/>
    <mergeCell ref="H86:K86"/>
    <mergeCell ref="C88:D88"/>
    <mergeCell ref="E88:F88"/>
    <mergeCell ref="C89:D89"/>
    <mergeCell ref="E89:F89"/>
    <mergeCell ref="B80:C80"/>
    <mergeCell ref="D80:E80"/>
    <mergeCell ref="F80:G80"/>
    <mergeCell ref="H80:I80"/>
    <mergeCell ref="B81:C81"/>
    <mergeCell ref="D81:E81"/>
    <mergeCell ref="F81:G81"/>
    <mergeCell ref="H81:I81"/>
    <mergeCell ref="B95:C95"/>
    <mergeCell ref="C96:K96"/>
    <mergeCell ref="B99:K99"/>
    <mergeCell ref="C101:F101"/>
    <mergeCell ref="H101:K101"/>
    <mergeCell ref="C103:D103"/>
    <mergeCell ref="E103:F103"/>
    <mergeCell ref="B91:C91"/>
    <mergeCell ref="D91:E91"/>
    <mergeCell ref="B92:C92"/>
    <mergeCell ref="D92:E92"/>
    <mergeCell ref="B93:C93"/>
    <mergeCell ref="D93:E93"/>
    <mergeCell ref="B108:C108"/>
    <mergeCell ref="D108:E108"/>
    <mergeCell ref="B110:C110"/>
    <mergeCell ref="C111:K111"/>
    <mergeCell ref="B114:K114"/>
    <mergeCell ref="C116:F116"/>
    <mergeCell ref="H116:K116"/>
    <mergeCell ref="C104:D104"/>
    <mergeCell ref="E104:F104"/>
    <mergeCell ref="B106:C106"/>
    <mergeCell ref="D106:E106"/>
    <mergeCell ref="B107:C107"/>
    <mergeCell ref="D107:E107"/>
    <mergeCell ref="B122:C122"/>
    <mergeCell ref="D122:E122"/>
    <mergeCell ref="B123:C123"/>
    <mergeCell ref="D123:E123"/>
    <mergeCell ref="B125:C125"/>
    <mergeCell ref="C126:K126"/>
    <mergeCell ref="C118:D118"/>
    <mergeCell ref="E118:F118"/>
    <mergeCell ref="C119:D119"/>
    <mergeCell ref="E119:F119"/>
    <mergeCell ref="B121:C121"/>
    <mergeCell ref="D121:E121"/>
    <mergeCell ref="C149:D149"/>
    <mergeCell ref="E149:F149"/>
    <mergeCell ref="B151:C151"/>
    <mergeCell ref="D151:E151"/>
    <mergeCell ref="B152:C152"/>
    <mergeCell ref="D152:E152"/>
    <mergeCell ref="B144:K144"/>
    <mergeCell ref="C146:F146"/>
    <mergeCell ref="H146:K146"/>
    <mergeCell ref="C148:D148"/>
    <mergeCell ref="E148:F148"/>
    <mergeCell ref="B129:K129"/>
    <mergeCell ref="C131:F131"/>
    <mergeCell ref="H131:K131"/>
    <mergeCell ref="C133:D133"/>
    <mergeCell ref="E133:F133"/>
    <mergeCell ref="C134:D134"/>
    <mergeCell ref="E134:F134"/>
    <mergeCell ref="B140:C140"/>
    <mergeCell ref="C141:K141"/>
    <mergeCell ref="B136:C136"/>
    <mergeCell ref="D136:E136"/>
    <mergeCell ref="B137:C137"/>
    <mergeCell ref="D137:E137"/>
    <mergeCell ref="B138:C138"/>
    <mergeCell ref="D138:E138"/>
    <mergeCell ref="B174:K174"/>
    <mergeCell ref="C176:F176"/>
    <mergeCell ref="H176:K176"/>
    <mergeCell ref="B153:C153"/>
    <mergeCell ref="D153:E153"/>
    <mergeCell ref="B155:C155"/>
    <mergeCell ref="C156:K156"/>
    <mergeCell ref="B159:K159"/>
    <mergeCell ref="C161:F161"/>
    <mergeCell ref="H161:K161"/>
    <mergeCell ref="C163:D163"/>
    <mergeCell ref="E163:F163"/>
    <mergeCell ref="C164:D164"/>
    <mergeCell ref="E164:F164"/>
    <mergeCell ref="B166:C166"/>
    <mergeCell ref="D166:E166"/>
    <mergeCell ref="B167:C167"/>
    <mergeCell ref="D167:E167"/>
    <mergeCell ref="B168:C168"/>
    <mergeCell ref="D168:E168"/>
    <mergeCell ref="B170:C170"/>
    <mergeCell ref="C171:K171"/>
    <mergeCell ref="B182:C182"/>
    <mergeCell ref="D182:E182"/>
    <mergeCell ref="B183:C183"/>
    <mergeCell ref="D183:E183"/>
    <mergeCell ref="B185:J185"/>
    <mergeCell ref="B186:J186"/>
    <mergeCell ref="C178:D178"/>
    <mergeCell ref="E178:F178"/>
    <mergeCell ref="C179:D179"/>
    <mergeCell ref="E179:F179"/>
    <mergeCell ref="B181:C181"/>
    <mergeCell ref="D181:E181"/>
    <mergeCell ref="C192:E192"/>
    <mergeCell ref="J192:K192"/>
    <mergeCell ref="C193:E193"/>
    <mergeCell ref="J193:K193"/>
    <mergeCell ref="B196:K196"/>
    <mergeCell ref="B199:K199"/>
    <mergeCell ref="C189:E189"/>
    <mergeCell ref="J189:K189"/>
    <mergeCell ref="C190:E190"/>
    <mergeCell ref="J190:K190"/>
    <mergeCell ref="C191:E191"/>
    <mergeCell ref="J191:K191"/>
    <mergeCell ref="B206:C206"/>
    <mergeCell ref="D206:E206"/>
    <mergeCell ref="B207:C207"/>
    <mergeCell ref="D207:E207"/>
    <mergeCell ref="B208:C208"/>
    <mergeCell ref="D208:E208"/>
    <mergeCell ref="C201:F201"/>
    <mergeCell ref="H201:K201"/>
    <mergeCell ref="C203:D203"/>
    <mergeCell ref="E203:F203"/>
    <mergeCell ref="C204:D204"/>
    <mergeCell ref="E204:F204"/>
    <mergeCell ref="B210:J210"/>
    <mergeCell ref="B211:J211"/>
    <mergeCell ref="C216:F216"/>
    <mergeCell ref="J216:K216"/>
    <mergeCell ref="C217:F217"/>
    <mergeCell ref="J217:K217"/>
    <mergeCell ref="B212:J212"/>
    <mergeCell ref="B213:J213"/>
    <mergeCell ref="B223:K223"/>
    <mergeCell ref="B226:K226"/>
    <mergeCell ref="C228:F228"/>
    <mergeCell ref="H228:K228"/>
    <mergeCell ref="C230:D230"/>
    <mergeCell ref="E230:F230"/>
    <mergeCell ref="C218:F218"/>
    <mergeCell ref="J218:K218"/>
    <mergeCell ref="C219:F219"/>
    <mergeCell ref="J219:K219"/>
    <mergeCell ref="C220:F220"/>
    <mergeCell ref="J220:K220"/>
    <mergeCell ref="C246:F246"/>
    <mergeCell ref="J246:K246"/>
    <mergeCell ref="C261:F261"/>
    <mergeCell ref="J261:K261"/>
    <mergeCell ref="C262:F262"/>
    <mergeCell ref="C249:F249"/>
    <mergeCell ref="J249:K249"/>
    <mergeCell ref="C250:F250"/>
    <mergeCell ref="J250:K250"/>
    <mergeCell ref="B235:C235"/>
    <mergeCell ref="D235:E235"/>
    <mergeCell ref="B237:J237"/>
    <mergeCell ref="B238:J238"/>
    <mergeCell ref="C245:F245"/>
    <mergeCell ref="J245:K245"/>
    <mergeCell ref="C231:D231"/>
    <mergeCell ref="E231:F231"/>
    <mergeCell ref="B233:C233"/>
    <mergeCell ref="D233:E233"/>
    <mergeCell ref="B234:C234"/>
    <mergeCell ref="D234:E234"/>
    <mergeCell ref="B239:J239"/>
    <mergeCell ref="B240:J240"/>
    <mergeCell ref="B241:J241"/>
    <mergeCell ref="B242:J242"/>
    <mergeCell ref="C270:F270"/>
    <mergeCell ref="H270:K270"/>
    <mergeCell ref="C272:D272"/>
    <mergeCell ref="E272:F272"/>
    <mergeCell ref="C273:D273"/>
    <mergeCell ref="E273:F273"/>
    <mergeCell ref="C253:F253"/>
    <mergeCell ref="J253:K253"/>
    <mergeCell ref="C254:F254"/>
    <mergeCell ref="J254:K254"/>
    <mergeCell ref="B265:K265"/>
    <mergeCell ref="B268:K268"/>
    <mergeCell ref="C257:F257"/>
    <mergeCell ref="J257:K257"/>
    <mergeCell ref="C258:F258"/>
    <mergeCell ref="J258:K258"/>
    <mergeCell ref="J262:K262"/>
    <mergeCell ref="B279:J279"/>
    <mergeCell ref="B280:J280"/>
    <mergeCell ref="C285:F285"/>
    <mergeCell ref="J285:K285"/>
    <mergeCell ref="C286:F286"/>
    <mergeCell ref="J286:K286"/>
    <mergeCell ref="B275:C275"/>
    <mergeCell ref="D275:E275"/>
    <mergeCell ref="B276:C276"/>
    <mergeCell ref="D276:E276"/>
    <mergeCell ref="B277:C277"/>
    <mergeCell ref="D277:E277"/>
    <mergeCell ref="B281:J281"/>
    <mergeCell ref="B282:J282"/>
    <mergeCell ref="C296:F296"/>
    <mergeCell ref="J296:K296"/>
    <mergeCell ref="B299:K299"/>
    <mergeCell ref="B302:K302"/>
    <mergeCell ref="C304:F304"/>
    <mergeCell ref="H304:K304"/>
    <mergeCell ref="C287:F287"/>
    <mergeCell ref="J287:K287"/>
    <mergeCell ref="C288:F288"/>
    <mergeCell ref="J288:K288"/>
    <mergeCell ref="C295:F295"/>
    <mergeCell ref="J295:K295"/>
    <mergeCell ref="C291:F291"/>
    <mergeCell ref="J291:K291"/>
    <mergeCell ref="C292:F292"/>
    <mergeCell ref="J292:K292"/>
    <mergeCell ref="B310:C310"/>
    <mergeCell ref="D310:E310"/>
    <mergeCell ref="B311:C311"/>
    <mergeCell ref="D311:E311"/>
    <mergeCell ref="B313:J313"/>
    <mergeCell ref="B314:J314"/>
    <mergeCell ref="C306:D306"/>
    <mergeCell ref="E306:F306"/>
    <mergeCell ref="C307:D307"/>
    <mergeCell ref="E307:F307"/>
    <mergeCell ref="B309:C309"/>
    <mergeCell ref="D309:E309"/>
    <mergeCell ref="J322:K322"/>
    <mergeCell ref="B333:K333"/>
    <mergeCell ref="B336:K336"/>
    <mergeCell ref="C338:F338"/>
    <mergeCell ref="H338:K338"/>
    <mergeCell ref="C340:D340"/>
    <mergeCell ref="E340:F340"/>
    <mergeCell ref="C329:E329"/>
    <mergeCell ref="H329:I329"/>
    <mergeCell ref="J329:K329"/>
    <mergeCell ref="C330:E330"/>
    <mergeCell ref="H330:I330"/>
    <mergeCell ref="J330:K330"/>
    <mergeCell ref="H325:I325"/>
    <mergeCell ref="J325:K325"/>
    <mergeCell ref="C326:E326"/>
    <mergeCell ref="H326:I326"/>
    <mergeCell ref="J326:K326"/>
    <mergeCell ref="B345:C345"/>
    <mergeCell ref="D345:E345"/>
    <mergeCell ref="C355:E355"/>
    <mergeCell ref="H355:I355"/>
    <mergeCell ref="J355:K355"/>
    <mergeCell ref="C341:D341"/>
    <mergeCell ref="E341:F341"/>
    <mergeCell ref="B343:C343"/>
    <mergeCell ref="D343:E343"/>
    <mergeCell ref="B344:C344"/>
    <mergeCell ref="D344:E344"/>
    <mergeCell ref="C360:E360"/>
    <mergeCell ref="H360:I360"/>
    <mergeCell ref="J360:K360"/>
    <mergeCell ref="B371:K371"/>
    <mergeCell ref="C356:E356"/>
    <mergeCell ref="H356:I356"/>
    <mergeCell ref="J356:K356"/>
    <mergeCell ref="C357:E357"/>
    <mergeCell ref="H357:I357"/>
    <mergeCell ref="J357:K357"/>
    <mergeCell ref="C364:E364"/>
    <mergeCell ref="H364:I364"/>
    <mergeCell ref="J364:K364"/>
    <mergeCell ref="C365:E365"/>
    <mergeCell ref="H365:I365"/>
    <mergeCell ref="J365:K365"/>
    <mergeCell ref="C368:E368"/>
    <mergeCell ref="H368:I368"/>
    <mergeCell ref="J368:K368"/>
    <mergeCell ref="C363:E363"/>
    <mergeCell ref="H363:I363"/>
    <mergeCell ref="J363:K363"/>
    <mergeCell ref="H25:J25"/>
    <mergeCell ref="H26:J26"/>
    <mergeCell ref="H27:J27"/>
    <mergeCell ref="H28:J28"/>
    <mergeCell ref="H29:J29"/>
    <mergeCell ref="H30:J30"/>
    <mergeCell ref="B43:E43"/>
    <mergeCell ref="C25:G25"/>
    <mergeCell ref="C26:G26"/>
    <mergeCell ref="C27:G27"/>
    <mergeCell ref="C28:G28"/>
    <mergeCell ref="C29:G29"/>
    <mergeCell ref="C30:G30"/>
    <mergeCell ref="B19:B30"/>
    <mergeCell ref="C23:G23"/>
    <mergeCell ref="H23:J23"/>
    <mergeCell ref="C24:G24"/>
    <mergeCell ref="H24:J24"/>
    <mergeCell ref="B525:J525"/>
    <mergeCell ref="C528:F528"/>
    <mergeCell ref="C529:F529"/>
    <mergeCell ref="C532:F532"/>
    <mergeCell ref="C533:F533"/>
    <mergeCell ref="C501:F501"/>
    <mergeCell ref="C502:F502"/>
    <mergeCell ref="C505:F505"/>
    <mergeCell ref="C506:F506"/>
    <mergeCell ref="B509:K509"/>
    <mergeCell ref="B512:K512"/>
    <mergeCell ref="C514:F514"/>
    <mergeCell ref="H514:K514"/>
    <mergeCell ref="E516:F516"/>
    <mergeCell ref="C517:D517"/>
    <mergeCell ref="E517:F517"/>
    <mergeCell ref="B519:C519"/>
    <mergeCell ref="D519:E519"/>
    <mergeCell ref="B520:C520"/>
    <mergeCell ref="D520:E520"/>
    <mergeCell ref="B521:C521"/>
    <mergeCell ref="D521:E521"/>
  </mergeCells>
  <phoneticPr fontId="3" type="noConversion"/>
  <dataValidations count="43">
    <dataValidation type="list" allowBlank="1" showInputMessage="1" showErrorMessage="1" sqref="C86:F86 C116:F116 C101:F101 C131:F131 C176:F176 C201:F201 C228:F228 C270:F270 C304:F304 C338:F338 C146:F146 C161:F161 C376:F376 C406:F406 C433:F433 C460:F460 C487:F487 C514:F514" xr:uid="{55440783-8E93-428C-A556-BC1AC947EB56}">
      <formula1>LOC_LIST</formula1>
    </dataValidation>
    <dataValidation type="list" allowBlank="1" showInputMessage="1" sqref="H529:I529 H356:I360 H393:I393 H364:I368 H397:I398 H421:I421 H425:I425 H448:I448 H452:I452 H475:I475 H533:I533 H502:I502 H479:I479 H506:I506" xr:uid="{3F4D9209-E031-46AF-9A3C-F5B2BA6FEA40}">
      <formula1>"A, A 주1), A 주2), B 주1), B 주2), C 주1),  C 주2), 해당무"</formula1>
    </dataValidation>
    <dataValidation type="list" allowBlank="1" showInputMessage="1" sqref="C62:D63" xr:uid="{4B7A3DE9-F629-4A96-94D2-EBB0BAB0E8C2}">
      <formula1>"AC Input 1 phase, AC Output 1 phase, AC Input 3 phase, AC Output 3 phase, DC Input, DC Output, Internal Battery, External Battery"</formula1>
    </dataValidation>
    <dataValidation type="list" allowBlank="1" showInputMessage="1" showErrorMessage="1" sqref="I9:J9" xr:uid="{F5A17CC2-A47C-40C5-A6C1-BC21B5772129}">
      <formula1>reviewer_list</formula1>
    </dataValidation>
    <dataValidation type="list" allowBlank="1" showInputMessage="1" showErrorMessage="1" sqref="I5:J5" xr:uid="{51299E7A-00A0-45F1-A987-F548A0C2FECA}">
      <formula1>tester_list</formula1>
    </dataValidation>
    <dataValidation type="list" allowBlank="1" showInputMessage="1" sqref="G307:H307 G273:H273 G231:H231 G204:H204 G179:H179 G134:H134 G119:H119 G104:H104 G89:H89 G341:H341 G149:H149 G164:H164 G379:H379 G409:H409 G436:H436 G463:H463 G490:H490 G517:H517" xr:uid="{93744E16-4861-49AA-850F-25F20CF7B60F}">
      <formula1>"00:00, 01:00, 02:00, 03:00, 04:00, 05:00, 06:00, 07:00, 08:00, 09:00, 10:00, 11:00, 12:00, 13:00, 14:00, 15:00, 16:00, 17:00, 18:00, 19:00, 20:00, 21:00, 22:00, 23:00, 24:00"</formula1>
    </dataValidation>
    <dataValidation type="list" allowBlank="1" showInputMessage="1" sqref="K92:K93 F46:F47 D51 K137:K138 K182:K183 K207:K208 K234:K235 K344:K345 K107:K108 K122:K123 B354 F328 B328 H328 B324 F324 H324 B320 F320 H320 B294 B284 B252 B260 B244 B215 D215 G215 B188 K310:K311 K276:K277 K42 G42 I42 B248 B256 K152:K153 K167:K168 B362 K382:K383 B391 B395 K412:K413 B419 B423 K439:K440 B446 B450 K466:K467 B473 B477 K493:K494 B500 B504 K520:K521 B527 B531 B290 J42:J43 F42:F43 H42:H43" xr:uid="{E0B544FF-EBDE-4E12-8450-22FE52468C94}">
      <formula1>"1, TRUE, 0, FALSE,"</formula1>
    </dataValidation>
    <dataValidation type="list" allowBlank="1" showInputMessage="1" sqref="F44:K44" xr:uid="{DC828C9B-408C-455E-B7C5-4FAE04DC788A}">
      <formula1>"탁상형, 바닥형, 조합형"</formula1>
    </dataValidation>
    <dataValidation type="list" showInputMessage="1" sqref="F45:K45" xr:uid="{89C3B244-8ECA-4650-A484-C092EBBDC149}">
      <formula1>" Hz, kHz, MHz, GHz"</formula1>
    </dataValidation>
    <dataValidation type="list" allowBlank="1" showInputMessage="1" showErrorMessage="1" sqref="I62:J63" xr:uid="{8AB76777-BDCE-4E15-85A3-1BE67ADB5174}">
      <formula1>"Yes, No"</formula1>
    </dataValidation>
    <dataValidation type="list" allowBlank="1" showInputMessage="1" showErrorMessage="1" sqref="G47:K47" xr:uid="{07E095F5-E9FB-4506-89D0-A3CB509B33F4}">
      <formula1>"구성품 이원화, 기술 변경, 기술 파생"</formula1>
    </dataValidation>
    <dataValidation type="list" allowBlank="1" showInputMessage="1" showErrorMessage="1" sqref="B80:C81 F80:G81" xr:uid="{822574A9-2A40-4743-972E-1FF3DE7E63D7}">
      <formula1>OFFSET($B$68, 1, 0, ROWS(Total_Config)-1)</formula1>
    </dataValidation>
    <dataValidation type="list" allowBlank="1" showInputMessage="1" sqref="K80:K81" xr:uid="{9BDE16DF-87BF-4CA1-AAEB-D1181DDBA204}">
      <formula1>"차폐, 비차폐"</formula1>
    </dataValidation>
    <dataValidation type="list" allowBlank="1" showInputMessage="1" showErrorMessage="1" sqref="H190:H193" xr:uid="{1E31BC23-97EE-4282-A8B8-EA09B08433CE}">
      <formula1>"해당무, A, B, C, ,"</formula1>
    </dataValidation>
    <dataValidation type="list" allowBlank="1" showInputMessage="1" showErrorMessage="1" sqref="F190:F193" xr:uid="{629A14B6-1792-4430-A1BC-3C856B5A3239}">
      <formula1>"접촉방전, 기중방전"</formula1>
    </dataValidation>
    <dataValidation type="list" allowBlank="1" showInputMessage="1" showErrorMessage="1" sqref="G190:G193 G296 G258:G262 G254 G246:G250 G286:G288 G292" xr:uid="{E945CA60-8D79-40FB-A7F8-410145EA15CB}">
      <formula1>"B"</formula1>
    </dataValidation>
    <dataValidation type="list" allowBlank="1" showInputMessage="1" sqref="I190:I193" xr:uid="{4566D366-27F4-4E61-8035-CB5901BC3748}">
      <formula1>"-, 주1), 주2), 주3), 주4), 주5)"</formula1>
    </dataValidation>
    <dataValidation type="list" allowBlank="1" showInputMessage="1" showErrorMessage="1" sqref="B190:B193" xr:uid="{8522D653-7002-4C35-9CC4-C4D40B24164C}">
      <formula1>"간접인가, 직접인가"</formula1>
    </dataValidation>
    <dataValidation type="list" allowBlank="1" showInputMessage="1" sqref="H217:I220" xr:uid="{94238FCD-53F4-4715-AC2F-1616149226D2}">
      <formula1>"A, 해당무"</formula1>
    </dataValidation>
    <dataValidation type="list" allowBlank="1" showInputMessage="1" showErrorMessage="1" sqref="C217:F220" xr:uid="{64FB90FA-7BFB-4CA1-A70C-5F4E2D723E0F}">
      <formula1>"전  면, 후  면, 우측면, 좌측면"</formula1>
    </dataValidation>
    <dataValidation type="list" allowBlank="1" showInputMessage="1" showErrorMessage="1" sqref="G217:G220 G322 G326 G330" xr:uid="{BCCED11A-86D0-4521-ACAB-2286A582E3FF}">
      <formula1>"A"</formula1>
    </dataValidation>
    <dataValidation type="list" allowBlank="1" showInputMessage="1" showErrorMessage="1" sqref="H254:I254 H246:I250 H258:I262" xr:uid="{09023ED8-79DA-4573-B146-FA6C98CC3AAB}">
      <formula1>"A, B 주1), B 주2), B 주3), 해당무"</formula1>
    </dataValidation>
    <dataValidation type="list" allowBlank="1" showInputMessage="1" sqref="C247:F250" xr:uid="{0B1F5FE1-0751-48A1-892F-70AEE4DC0C8A}">
      <formula1>"N - L1, N - L1 - PE, L1 - L2 - L3, L1 - L2 - L3 - N, L1 - L2 - L3 - PE, L1 - L2 - L3 - N - PE"</formula1>
    </dataValidation>
    <dataValidation type="list" allowBlank="1" showInputMessage="1" showErrorMessage="1" sqref="B246:B249 B286:B288" xr:uid="{526EEB1F-1EE5-449A-B6BB-B7CA4E30CBB9}">
      <formula1>"AC"</formula1>
    </dataValidation>
    <dataValidation type="list" allowBlank="1" showInputMessage="1" sqref="C262:F262 C296:F296" xr:uid="{6BC22F12-0AF3-4A77-9CDE-D862A343A8D3}">
      <formula1>"DC (+) - DC (-), DC (+) - DC (-) - PE, 해당무"</formula1>
    </dataValidation>
    <dataValidation type="list" allowBlank="1" showInputMessage="1" showErrorMessage="1" sqref="B262 B296" xr:uid="{85A543A3-009F-450D-9B9D-C4D7367978CA}">
      <formula1>"DC"</formula1>
    </dataValidation>
    <dataValidation type="list" allowBlank="1" showInputMessage="1" sqref="C254:F254 C250:F250 C294 C296:F296 C258:F262" xr:uid="{413A7DAF-9065-452A-980D-3938F80C584E}">
      <formula1>"해당무, LAN, RJ45, HDMI, DP,"</formula1>
    </dataValidation>
    <dataValidation type="list" allowBlank="1" showInputMessage="1" showErrorMessage="1" sqref="B259:B262 B296" xr:uid="{A323B7C9-29DD-46DA-9066-7898CBBB23DE}">
      <formula1>"I/O"</formula1>
    </dataValidation>
    <dataValidation type="list" allowBlank="1" showInputMessage="1" sqref="H296:I296 H286:I288 H292:I292" xr:uid="{6E97B7E9-C24B-46BB-A607-752C7D25F9C6}">
      <formula1>"A, B, B 주1), B 주2), 해당무"</formula1>
    </dataValidation>
    <dataValidation type="list" allowBlank="1" showInputMessage="1" sqref="C286:F288" xr:uid="{8419EE33-6AB3-49CA-8B1B-4B7CCE3303B1}">
      <formula1>"N - L, N - PE, L - PE"</formula1>
    </dataValidation>
    <dataValidation type="list" allowBlank="1" showInputMessage="1" sqref="C292:F292" xr:uid="{4CFB9645-28C4-4E8E-AB04-34ECAF54A4A7}">
      <formula1>"해당무, 신호선"</formula1>
    </dataValidation>
    <dataValidation type="list" allowBlank="1" showInputMessage="1" sqref="C322:E322" xr:uid="{DD33AECD-D5F4-4092-9CAB-90E84E3395BA}">
      <formula1>"주 전원 포트"</formula1>
    </dataValidation>
    <dataValidation type="list" allowBlank="1" showInputMessage="1" showErrorMessage="1" sqref="H322:I322 H326:I326 H330:I330" xr:uid="{BE759E68-B31E-45CF-B827-99022482F6CD}">
      <formula1>"A, B, C, 해당무"</formula1>
    </dataValidation>
    <dataValidation type="list" allowBlank="1" showInputMessage="1" sqref="F322 F326" xr:uid="{73CE8620-1C7E-4B09-A056-86B8825DAD56}">
      <formula1>"해당무, CDN M2, CDN M3,  CDN M4, ,  CDN M5,  EM CLAMP"</formula1>
    </dataValidation>
    <dataValidation type="list" allowBlank="1" showInputMessage="1" sqref="C326:E326" xr:uid="{01E90CF2-EB37-4759-9392-35BFE7F81A6B}">
      <formula1>"해당무, 주 전원 포트, 직류 전원 입력 포트, DC 입력 포트"</formula1>
    </dataValidation>
    <dataValidation type="list" allowBlank="1" showInputMessage="1" sqref="C330:E330" xr:uid="{2FFFD8B5-C664-4B44-886F-BE0AFC4D9F47}">
      <formula1>"해당무, LAN, RJ 45, HDMI, DVI"</formula1>
    </dataValidation>
    <dataValidation type="list" allowBlank="1" showInputMessage="1" sqref="F330" xr:uid="{5A49CB3F-D44C-48F8-885E-1A19537632BC}">
      <formula1>"해당무, CDN T8, CDN T4,  CDN T2, EM CLAMP, BCI CLAMP"</formula1>
    </dataValidation>
    <dataValidation type="list" allowBlank="1" showInputMessage="1" sqref="K13:K30" xr:uid="{22F86EFE-66D4-4813-9323-8E8913F71DA5}">
      <formula1>"주1), 주2), 주3), 주4), 주5), 주6), 주7), 주8), 주9), 주10)"</formula1>
    </dataValidation>
    <dataValidation type="list" allowBlank="1" showInputMessage="1" showErrorMessage="1" sqref="B250" xr:uid="{62778F99-5137-4DCF-B26C-0535B93B4A24}">
      <formula1>"PIF"</formula1>
    </dataValidation>
    <dataValidation type="list" allowBlank="1" showInputMessage="1" sqref="B250" xr:uid="{0D757B2A-F5DA-4EBD-A547-87D0FBEFB9BE}">
      <formula1>"PIF"</formula1>
    </dataValidation>
    <dataValidation type="list" allowBlank="1" showInputMessage="1" showErrorMessage="1" sqref="B254" xr:uid="{8AB90A6E-957C-4401-BD5C-1564DE473173}">
      <formula1>"SIF"</formula1>
    </dataValidation>
    <dataValidation type="list" allowBlank="1" showInputMessage="1" showErrorMessage="1" sqref="B258 B292" xr:uid="{D09F9325-B154-4C87-B1AC-10B4988DC951}">
      <formula1>"CONTROL"</formula1>
    </dataValidation>
    <dataValidation type="list" allowBlank="1" showInputMessage="1" sqref="C246:F246" xr:uid="{BF771B47-8815-4B40-8454-A5AC71100362}">
      <formula1>"해당무, N - L1, N - L1 - PE, L1 - L2 - L3, L1 - L2 - L3 - N, L1 - L2 - L3 - PE, L1 - L2 - L3 - N - PE"</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7" manualBreakCount="17">
    <brk id="53" max="16383" man="1"/>
    <brk id="65" max="16383" man="1"/>
    <brk id="82" max="16383" man="1"/>
    <brk id="112" max="16383" man="1"/>
    <brk id="127" max="16383" man="1"/>
    <brk id="172" max="16383" man="1"/>
    <brk id="197" max="16383" man="1"/>
    <brk id="224" max="16383" man="1"/>
    <brk id="266" max="16383" man="1"/>
    <brk id="300" max="16383" man="1"/>
    <brk id="334" max="16383" man="1"/>
    <brk id="372" max="16383" man="1"/>
    <brk id="402" max="16383" man="1"/>
    <brk id="429" max="16383" man="1"/>
    <brk id="456" max="16383" man="1"/>
    <brk id="483" max="16383" man="1"/>
    <brk id="51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84001"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384002"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384003" r:id="rId6" name="AECE">
              <controlPr defaultSize="0" autoFill="0" autoLine="0" autoPict="0">
                <anchor moveWithCells="1">
                  <from>
                    <xdr:col>1</xdr:col>
                    <xdr:colOff>914400</xdr:colOff>
                    <xdr:row>14</xdr:row>
                    <xdr:rowOff>0</xdr:rowOff>
                  </from>
                  <to>
                    <xdr:col>4</xdr:col>
                    <xdr:colOff>714375</xdr:colOff>
                    <xdr:row>15</xdr:row>
                    <xdr:rowOff>0</xdr:rowOff>
                  </to>
                </anchor>
              </controlPr>
            </control>
          </mc:Choice>
        </mc:AlternateContent>
        <mc:AlternateContent xmlns:mc="http://schemas.openxmlformats.org/markup-compatibility/2006">
          <mc:Choice Requires="x14">
            <control shapeId="384005" r:id="rId7" name="RE">
              <controlPr defaultSize="0" autoFill="0" autoLine="0" autoPict="0">
                <anchor moveWithCells="1">
                  <from>
                    <xdr:col>2</xdr:col>
                    <xdr:colOff>0</xdr:colOff>
                    <xdr:row>15</xdr:row>
                    <xdr:rowOff>0</xdr:rowOff>
                  </from>
                  <to>
                    <xdr:col>4</xdr:col>
                    <xdr:colOff>257175</xdr:colOff>
                    <xdr:row>16</xdr:row>
                    <xdr:rowOff>0</xdr:rowOff>
                  </to>
                </anchor>
              </controlPr>
            </control>
          </mc:Choice>
        </mc:AlternateContent>
        <mc:AlternateContent xmlns:mc="http://schemas.openxmlformats.org/markup-compatibility/2006">
          <mc:Choice Requires="x14">
            <control shapeId="384007" r:id="rId8" name="ESD">
              <controlPr defaultSize="0" autoFill="0" autoLine="0" autoPict="0">
                <anchor moveWithCells="1">
                  <from>
                    <xdr:col>2</xdr:col>
                    <xdr:colOff>0</xdr:colOff>
                    <xdr:row>18</xdr:row>
                    <xdr:rowOff>0</xdr:rowOff>
                  </from>
                  <to>
                    <xdr:col>3</xdr:col>
                    <xdr:colOff>342900</xdr:colOff>
                    <xdr:row>19</xdr:row>
                    <xdr:rowOff>0</xdr:rowOff>
                  </to>
                </anchor>
              </controlPr>
            </control>
          </mc:Choice>
        </mc:AlternateContent>
        <mc:AlternateContent xmlns:mc="http://schemas.openxmlformats.org/markup-compatibility/2006">
          <mc:Choice Requires="x14">
            <control shapeId="384008" r:id="rId9" name="R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384009" r:id="rId10" name="EFT">
              <controlPr defaultSize="0" autoFill="0" autoLine="0" autoPict="0">
                <anchor moveWithCells="1">
                  <from>
                    <xdr:col>2</xdr:col>
                    <xdr:colOff>0</xdr:colOff>
                    <xdr:row>20</xdr:row>
                    <xdr:rowOff>0</xdr:rowOff>
                  </from>
                  <to>
                    <xdr:col>4</xdr:col>
                    <xdr:colOff>352425</xdr:colOff>
                    <xdr:row>21</xdr:row>
                    <xdr:rowOff>0</xdr:rowOff>
                  </to>
                </anchor>
              </controlPr>
            </control>
          </mc:Choice>
        </mc:AlternateContent>
        <mc:AlternateContent xmlns:mc="http://schemas.openxmlformats.org/markup-compatibility/2006">
          <mc:Choice Requires="x14">
            <control shapeId="384010" r:id="rId11" name="SURGE">
              <controlPr defaultSize="0" autoFill="0" autoLine="0" autoPict="0">
                <anchor moveWithCells="1">
                  <from>
                    <xdr:col>2</xdr:col>
                    <xdr:colOff>0</xdr:colOff>
                    <xdr:row>21</xdr:row>
                    <xdr:rowOff>0</xdr:rowOff>
                  </from>
                  <to>
                    <xdr:col>2</xdr:col>
                    <xdr:colOff>838200</xdr:colOff>
                    <xdr:row>22</xdr:row>
                    <xdr:rowOff>0</xdr:rowOff>
                  </to>
                </anchor>
              </controlPr>
            </control>
          </mc:Choice>
        </mc:AlternateContent>
        <mc:AlternateContent xmlns:mc="http://schemas.openxmlformats.org/markup-compatibility/2006">
          <mc:Choice Requires="x14">
            <control shapeId="384011" r:id="rId12" name="CS">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384012" r:id="rId13"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384017" r:id="rId14" name="HM">
              <controlPr defaultSize="0" autoFill="0" autoLine="0" autoPict="0">
                <anchor moveWithCells="1">
                  <from>
                    <xdr:col>2</xdr:col>
                    <xdr:colOff>0</xdr:colOff>
                    <xdr:row>16</xdr:row>
                    <xdr:rowOff>0</xdr:rowOff>
                  </from>
                  <to>
                    <xdr:col>3</xdr:col>
                    <xdr:colOff>542925</xdr:colOff>
                    <xdr:row>17</xdr:row>
                    <xdr:rowOff>0</xdr:rowOff>
                  </to>
                </anchor>
              </controlPr>
            </control>
          </mc:Choice>
        </mc:AlternateContent>
        <mc:AlternateContent xmlns:mc="http://schemas.openxmlformats.org/markup-compatibility/2006">
          <mc:Choice Requires="x14">
            <control shapeId="384018" r:id="rId15" name="FK">
              <controlPr defaultSize="0" autoFill="0" autoLine="0" autoPict="0">
                <anchor moveWithCells="1">
                  <from>
                    <xdr:col>2</xdr:col>
                    <xdr:colOff>0</xdr:colOff>
                    <xdr:row>17</xdr:row>
                    <xdr:rowOff>0</xdr:rowOff>
                  </from>
                  <to>
                    <xdr:col>3</xdr:col>
                    <xdr:colOff>352425</xdr:colOff>
                    <xdr:row>18</xdr:row>
                    <xdr:rowOff>0</xdr:rowOff>
                  </to>
                </anchor>
              </controlPr>
            </control>
          </mc:Choice>
        </mc:AlternateContent>
        <mc:AlternateContent xmlns:mc="http://schemas.openxmlformats.org/markup-compatibility/2006">
          <mc:Choice Requires="x14">
            <control shapeId="384021" r:id="rId16" name="VV">
              <controlPr defaultSize="0" autoFill="0" autoLine="0" autoPict="0">
                <anchor moveWithCells="1">
                  <from>
                    <xdr:col>2</xdr:col>
                    <xdr:colOff>0</xdr:colOff>
                    <xdr:row>24</xdr:row>
                    <xdr:rowOff>0</xdr:rowOff>
                  </from>
                  <to>
                    <xdr:col>3</xdr:col>
                    <xdr:colOff>342900</xdr:colOff>
                    <xdr:row>25</xdr:row>
                    <xdr:rowOff>0</xdr:rowOff>
                  </to>
                </anchor>
              </controlPr>
            </control>
          </mc:Choice>
        </mc:AlternateContent>
        <mc:AlternateContent xmlns:mc="http://schemas.openxmlformats.org/markup-compatibility/2006">
          <mc:Choice Requires="x14">
            <control shapeId="384022" r:id="rId17" name="VU">
              <controlPr defaultSize="0" autoFill="0" autoLine="0" autoPict="0">
                <anchor moveWithCells="1">
                  <from>
                    <xdr:col>2</xdr:col>
                    <xdr:colOff>0</xdr:colOff>
                    <xdr:row>25</xdr:row>
                    <xdr:rowOff>0</xdr:rowOff>
                  </from>
                  <to>
                    <xdr:col>3</xdr:col>
                    <xdr:colOff>466725</xdr:colOff>
                    <xdr:row>26</xdr:row>
                    <xdr:rowOff>0</xdr:rowOff>
                  </to>
                </anchor>
              </controlPr>
            </control>
          </mc:Choice>
        </mc:AlternateContent>
        <mc:AlternateContent xmlns:mc="http://schemas.openxmlformats.org/markup-compatibility/2006">
          <mc:Choice Requires="x14">
            <control shapeId="384023" r:id="rId18" name="FV">
              <controlPr defaultSize="0" autoFill="0" autoLine="0" autoPict="0">
                <anchor moveWithCells="1">
                  <from>
                    <xdr:col>2</xdr:col>
                    <xdr:colOff>0</xdr:colOff>
                    <xdr:row>26</xdr:row>
                    <xdr:rowOff>0</xdr:rowOff>
                  </from>
                  <to>
                    <xdr:col>3</xdr:col>
                    <xdr:colOff>476250</xdr:colOff>
                    <xdr:row>27</xdr:row>
                    <xdr:rowOff>0</xdr:rowOff>
                  </to>
                </anchor>
              </controlPr>
            </control>
          </mc:Choice>
        </mc:AlternateContent>
        <mc:AlternateContent xmlns:mc="http://schemas.openxmlformats.org/markup-compatibility/2006">
          <mc:Choice Requires="x14">
            <control shapeId="384024" r:id="rId19" name="THD">
              <controlPr defaultSize="0" autoFill="0" autoLine="0" autoPict="0">
                <anchor moveWithCells="1">
                  <from>
                    <xdr:col>2</xdr:col>
                    <xdr:colOff>0</xdr:colOff>
                    <xdr:row>27</xdr:row>
                    <xdr:rowOff>0</xdr:rowOff>
                  </from>
                  <to>
                    <xdr:col>3</xdr:col>
                    <xdr:colOff>676275</xdr:colOff>
                    <xdr:row>28</xdr:row>
                    <xdr:rowOff>0</xdr:rowOff>
                  </to>
                </anchor>
              </controlPr>
            </control>
          </mc:Choice>
        </mc:AlternateContent>
        <mc:AlternateContent xmlns:mc="http://schemas.openxmlformats.org/markup-compatibility/2006">
          <mc:Choice Requires="x14">
            <control shapeId="384025" r:id="rId20" name="IH">
              <controlPr defaultSize="0" autoFill="0" autoLine="0" autoPict="0">
                <anchor moveWithCells="1">
                  <from>
                    <xdr:col>2</xdr:col>
                    <xdr:colOff>0</xdr:colOff>
                    <xdr:row>28</xdr:row>
                    <xdr:rowOff>0</xdr:rowOff>
                  </from>
                  <to>
                    <xdr:col>3</xdr:col>
                    <xdr:colOff>685800</xdr:colOff>
                    <xdr:row>29</xdr:row>
                    <xdr:rowOff>0</xdr:rowOff>
                  </to>
                </anchor>
              </controlPr>
            </control>
          </mc:Choice>
        </mc:AlternateContent>
        <mc:AlternateContent xmlns:mc="http://schemas.openxmlformats.org/markup-compatibility/2006">
          <mc:Choice Requires="x14">
            <control shapeId="384026" r:id="rId21" name="CN">
              <controlPr defaultSize="0" autoFill="0" autoLine="0" autoPict="0">
                <anchor moveWithCells="1">
                  <from>
                    <xdr:col>2</xdr:col>
                    <xdr:colOff>0</xdr:colOff>
                    <xdr:row>29</xdr:row>
                    <xdr:rowOff>0</xdr:rowOff>
                  </from>
                  <to>
                    <xdr:col>3</xdr:col>
                    <xdr:colOff>352425</xdr:colOff>
                    <xdr:row>30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8FD06-61FA-41AF-957A-60B58285A8A1}">
  <sheetPr codeName="Sheet23"/>
  <dimension ref="A1:T270"/>
  <sheetViews>
    <sheetView showGridLines="0" zoomScaleNormal="100" zoomScaleSheetLayoutView="100" workbookViewId="0">
      <pane ySplit="3" topLeftCell="A4" activePane="bottomLeft" state="frozen"/>
      <selection activeCell="K13" sqref="B13:K24"/>
      <selection pane="bottomLeft" activeCell="O5" sqref="O5"/>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32.7109375" customWidth="1"/>
  </cols>
  <sheetData>
    <row r="1" spans="1:15" ht="13.5">
      <c r="A1" s="238"/>
      <c r="B1" s="238"/>
      <c r="C1" s="238"/>
      <c r="D1" s="238"/>
      <c r="E1" s="238"/>
      <c r="F1" s="238"/>
      <c r="G1" s="238"/>
      <c r="H1" s="238"/>
      <c r="I1" s="238"/>
      <c r="J1" s="238"/>
      <c r="K1" s="238"/>
      <c r="L1" s="238"/>
    </row>
    <row r="2" spans="1:15" ht="13.5">
      <c r="A2" s="238"/>
      <c r="B2" s="238"/>
      <c r="C2" s="238"/>
      <c r="D2" s="238"/>
      <c r="E2" s="238"/>
      <c r="F2" s="238"/>
      <c r="G2" s="238"/>
      <c r="H2" s="238"/>
      <c r="I2" s="238"/>
      <c r="J2" s="238"/>
      <c r="K2" s="238"/>
      <c r="L2" s="238"/>
    </row>
    <row r="3" spans="1:15" ht="13.5">
      <c r="A3" s="238"/>
      <c r="B3" s="238"/>
      <c r="C3" s="238"/>
      <c r="D3" s="238"/>
      <c r="E3" s="238"/>
      <c r="F3" s="238"/>
      <c r="G3" s="238"/>
      <c r="H3" s="238"/>
      <c r="I3" s="238"/>
      <c r="J3" s="238"/>
      <c r="K3" s="238"/>
      <c r="L3" s="238"/>
    </row>
    <row r="4" spans="1:15" ht="9.9499999999999993" customHeight="1">
      <c r="A4" s="31"/>
      <c r="B4" s="31"/>
      <c r="C4" s="31"/>
      <c r="D4" s="31"/>
      <c r="E4" s="31"/>
      <c r="F4" s="31"/>
      <c r="G4" s="31"/>
      <c r="H4" s="31"/>
      <c r="I4" s="31"/>
      <c r="J4" s="31"/>
      <c r="K4" s="31"/>
      <c r="L4" s="31"/>
    </row>
    <row r="5" spans="1:15" ht="16.5" customHeight="1">
      <c r="B5" s="55" t="s">
        <v>540</v>
      </c>
      <c r="C5" s="390"/>
      <c r="D5" s="390"/>
      <c r="H5" s="2" t="s">
        <v>551</v>
      </c>
      <c r="I5" s="390"/>
      <c r="J5" s="390"/>
      <c r="K5" s="3" t="s">
        <v>552</v>
      </c>
      <c r="O5" t="s">
        <v>1023</v>
      </c>
    </row>
    <row r="6" spans="1:15" ht="9.9499999999999993" customHeight="1"/>
    <row r="7" spans="1:15" ht="13.5">
      <c r="B7" s="4" t="s">
        <v>541</v>
      </c>
    </row>
    <row r="8" spans="1:15" ht="24.95" customHeight="1">
      <c r="B8" s="5" t="s">
        <v>545</v>
      </c>
      <c r="C8" s="391"/>
      <c r="D8" s="391"/>
      <c r="E8" s="5" t="s">
        <v>548</v>
      </c>
      <c r="F8" s="391"/>
      <c r="G8" s="391"/>
      <c r="H8" s="5" t="s">
        <v>549</v>
      </c>
      <c r="I8" s="6"/>
      <c r="J8" s="7" t="s">
        <v>7</v>
      </c>
      <c r="K8" s="8"/>
    </row>
    <row r="9" spans="1:15" ht="24.95" customHeight="1">
      <c r="B9" s="5" t="s">
        <v>546</v>
      </c>
      <c r="C9" s="391"/>
      <c r="D9" s="391"/>
      <c r="E9" s="391"/>
      <c r="F9" s="391"/>
      <c r="G9" s="391"/>
      <c r="H9" s="125" t="s">
        <v>550</v>
      </c>
      <c r="I9" s="392"/>
      <c r="J9" s="393"/>
      <c r="K9" s="81" t="s">
        <v>552</v>
      </c>
    </row>
    <row r="10" spans="1:15" ht="9.9499999999999993" customHeight="1"/>
    <row r="11" spans="1:15" ht="20.100000000000001" customHeight="1">
      <c r="B11" s="4" t="s">
        <v>542</v>
      </c>
      <c r="C11" s="394" t="s">
        <v>961</v>
      </c>
      <c r="D11" s="394"/>
      <c r="E11" s="394"/>
      <c r="F11" s="394"/>
      <c r="G11" s="394"/>
      <c r="J11" s="191"/>
      <c r="K11" s="161"/>
    </row>
    <row r="12" spans="1:15" ht="15.95" customHeight="1">
      <c r="B12" s="10" t="s">
        <v>543</v>
      </c>
      <c r="C12" s="465" t="s">
        <v>544</v>
      </c>
      <c r="D12" s="466"/>
      <c r="E12" s="466"/>
      <c r="F12" s="466"/>
      <c r="G12" s="467"/>
      <c r="H12" s="465" t="s">
        <v>197</v>
      </c>
      <c r="I12" s="466"/>
      <c r="J12" s="467"/>
      <c r="K12" s="10" t="s">
        <v>14</v>
      </c>
    </row>
    <row r="13" spans="1:15" ht="20.100000000000001" customHeight="1">
      <c r="B13" s="378" t="s">
        <v>16</v>
      </c>
      <c r="C13" s="617" t="b">
        <v>0</v>
      </c>
      <c r="D13" s="618"/>
      <c r="E13" s="618"/>
      <c r="F13" s="618"/>
      <c r="G13" s="619"/>
      <c r="H13" s="614" t="str">
        <f>IF(LCS_CHECK, STD, "")</f>
        <v/>
      </c>
      <c r="I13" s="615"/>
      <c r="J13" s="616"/>
      <c r="K13" s="222"/>
    </row>
    <row r="14" spans="1:15" ht="20.100000000000001" customHeight="1">
      <c r="B14" s="379"/>
      <c r="C14" s="617" t="b">
        <v>0</v>
      </c>
      <c r="D14" s="618"/>
      <c r="E14" s="618"/>
      <c r="F14" s="618"/>
      <c r="G14" s="619"/>
      <c r="H14" s="614" t="str">
        <f>IF(EFT_CHECK, STD, "")</f>
        <v/>
      </c>
      <c r="I14" s="615"/>
      <c r="J14" s="616"/>
      <c r="K14" s="222"/>
    </row>
    <row r="15" spans="1:15" ht="20.100000000000001" customHeight="1">
      <c r="B15" s="379"/>
      <c r="C15" s="617" t="b">
        <v>0</v>
      </c>
      <c r="D15" s="618"/>
      <c r="E15" s="618"/>
      <c r="F15" s="618"/>
      <c r="G15" s="619"/>
      <c r="H15" s="614" t="str">
        <f>IF(SURGE_CHECK, STD, "")</f>
        <v/>
      </c>
      <c r="I15" s="615"/>
      <c r="J15" s="616"/>
      <c r="K15" s="222"/>
    </row>
    <row r="16" spans="1:15" ht="20.100000000000001" customHeight="1">
      <c r="B16" s="379"/>
      <c r="C16" s="617" t="b">
        <v>0</v>
      </c>
      <c r="D16" s="618"/>
      <c r="E16" s="618"/>
      <c r="F16" s="618"/>
      <c r="G16" s="619"/>
      <c r="H16" s="614" t="str">
        <f>IF(CS_CHECK,STD, "")</f>
        <v/>
      </c>
      <c r="I16" s="615"/>
      <c r="J16" s="616"/>
      <c r="K16" s="222"/>
    </row>
    <row r="17" spans="2:11" ht="20.100000000000001" customHeight="1">
      <c r="B17" s="379"/>
      <c r="C17" s="617" t="b">
        <v>0</v>
      </c>
      <c r="D17" s="618"/>
      <c r="E17" s="618"/>
      <c r="F17" s="618"/>
      <c r="G17" s="619"/>
      <c r="H17" s="614" t="str">
        <f>IF(RS_CHECK,STD, "")</f>
        <v/>
      </c>
      <c r="I17" s="615"/>
      <c r="J17" s="616"/>
      <c r="K17" s="222"/>
    </row>
    <row r="18" spans="2:11" ht="20.100000000000001" customHeight="1">
      <c r="B18" s="380"/>
      <c r="C18" s="617" t="b">
        <v>0</v>
      </c>
      <c r="D18" s="618"/>
      <c r="E18" s="618"/>
      <c r="F18" s="618"/>
      <c r="G18" s="619"/>
      <c r="H18" s="614" t="str">
        <f>IF(ESD_CHECK,STD, "")</f>
        <v/>
      </c>
      <c r="I18" s="615"/>
      <c r="J18" s="616"/>
      <c r="K18" s="222"/>
    </row>
    <row r="19" spans="2:11" ht="20.100000000000001" customHeight="1">
      <c r="B19" s="378" t="s">
        <v>15</v>
      </c>
      <c r="C19" s="617" t="b">
        <v>0</v>
      </c>
      <c r="D19" s="618"/>
      <c r="E19" s="618"/>
      <c r="F19" s="618"/>
      <c r="G19" s="619"/>
      <c r="H19" s="614" t="str">
        <f>IF(RE_CHECK,STD, "")</f>
        <v/>
      </c>
      <c r="I19" s="615"/>
      <c r="J19" s="616"/>
      <c r="K19" s="222"/>
    </row>
    <row r="20" spans="2:11" ht="20.100000000000001" customHeight="1">
      <c r="B20" s="379"/>
      <c r="C20" s="611" t="b">
        <v>0</v>
      </c>
      <c r="D20" s="612"/>
      <c r="E20" s="612"/>
      <c r="F20" s="612"/>
      <c r="G20" s="613"/>
      <c r="H20" s="383" t="str">
        <f>IF(CE_CHECK,STD, "")</f>
        <v/>
      </c>
      <c r="I20" s="384"/>
      <c r="J20" s="385"/>
      <c r="K20" s="111"/>
    </row>
    <row r="21" spans="2:11" ht="39.950000000000003" customHeight="1">
      <c r="B21" s="10" t="s">
        <v>14</v>
      </c>
      <c r="C21" s="375"/>
      <c r="D21" s="376"/>
      <c r="E21" s="376"/>
      <c r="F21" s="376"/>
      <c r="G21" s="376"/>
      <c r="H21" s="376"/>
      <c r="I21" s="376"/>
      <c r="J21" s="376"/>
      <c r="K21" s="377"/>
    </row>
    <row r="22" spans="2:11" ht="9.9499999999999993" customHeight="1"/>
    <row r="23" spans="2:11" ht="13.5">
      <c r="B23" s="4" t="s">
        <v>553</v>
      </c>
    </row>
    <row r="24" spans="2:11" ht="20.100000000000001" customHeight="1">
      <c r="B24" s="366" t="s">
        <v>554</v>
      </c>
      <c r="C24" s="367"/>
      <c r="D24" s="367"/>
      <c r="E24" s="367"/>
      <c r="F24" s="367"/>
      <c r="G24" s="367"/>
      <c r="H24" s="367"/>
      <c r="I24" s="367"/>
      <c r="J24" s="367"/>
      <c r="K24" s="368"/>
    </row>
    <row r="25" spans="2:11" ht="20.100000000000001" customHeight="1">
      <c r="B25" s="372"/>
      <c r="C25" s="373"/>
      <c r="D25" s="373"/>
      <c r="E25" s="373"/>
      <c r="F25" s="373"/>
      <c r="G25" s="373"/>
      <c r="H25" s="373"/>
      <c r="I25" s="373"/>
      <c r="J25" s="373"/>
      <c r="K25" s="374"/>
    </row>
    <row r="26" spans="2:11" ht="9.9499999999999993" customHeight="1"/>
    <row r="27" spans="2:11" ht="13.5">
      <c r="B27" s="353" t="s">
        <v>555</v>
      </c>
      <c r="C27" s="353"/>
      <c r="D27" s="353"/>
      <c r="E27" s="353"/>
      <c r="F27" s="353"/>
      <c r="G27" s="353"/>
      <c r="H27" s="353"/>
      <c r="I27" s="353"/>
      <c r="J27" s="353"/>
      <c r="K27" s="353"/>
    </row>
    <row r="28" spans="2:11" ht="9.9499999999999993" customHeight="1"/>
    <row r="29" spans="2:11" ht="13.5">
      <c r="B29" s="4" t="s">
        <v>556</v>
      </c>
    </row>
    <row r="30" spans="2:11" ht="20.100000000000001" customHeight="1">
      <c r="B30" s="366" t="s">
        <v>557</v>
      </c>
      <c r="C30" s="367"/>
      <c r="D30" s="367"/>
      <c r="E30" s="367"/>
      <c r="F30" s="367"/>
      <c r="G30" s="367"/>
      <c r="H30" s="367"/>
      <c r="I30" s="367"/>
      <c r="J30" s="367"/>
      <c r="K30" s="368"/>
    </row>
    <row r="31" spans="2:11" ht="20.100000000000001" customHeight="1">
      <c r="B31" s="361" t="s">
        <v>558</v>
      </c>
      <c r="C31" s="362"/>
      <c r="D31" s="362"/>
      <c r="E31" s="363"/>
      <c r="F31" s="93">
        <v>0</v>
      </c>
      <c r="G31" s="386" t="s">
        <v>560</v>
      </c>
      <c r="H31" s="386"/>
      <c r="I31" s="93">
        <v>0</v>
      </c>
      <c r="J31" s="386" t="s">
        <v>561</v>
      </c>
      <c r="K31" s="387"/>
    </row>
    <row r="32" spans="2:11" ht="20.100000000000001" customHeight="1">
      <c r="B32" s="361" t="s">
        <v>559</v>
      </c>
      <c r="C32" s="362"/>
      <c r="D32" s="362"/>
      <c r="E32" s="363"/>
      <c r="F32" s="373"/>
      <c r="G32" s="373"/>
      <c r="H32" s="373"/>
      <c r="I32" s="373"/>
      <c r="J32" s="373"/>
      <c r="K32" s="374"/>
    </row>
    <row r="33" spans="2:13" ht="20.100000000000001" customHeight="1">
      <c r="B33" s="361" t="s">
        <v>562</v>
      </c>
      <c r="C33" s="362"/>
      <c r="D33" s="362"/>
      <c r="E33" s="363"/>
      <c r="F33" s="372"/>
      <c r="G33" s="373"/>
      <c r="H33" s="373"/>
      <c r="I33" s="373"/>
      <c r="J33" s="373"/>
      <c r="K33" s="374"/>
    </row>
    <row r="34" spans="2:13" ht="20.100000000000001" customHeight="1">
      <c r="B34" s="361" t="s">
        <v>563</v>
      </c>
      <c r="C34" s="362"/>
      <c r="D34" s="362"/>
      <c r="E34" s="363"/>
      <c r="F34" s="93">
        <v>0</v>
      </c>
      <c r="G34" s="364"/>
      <c r="H34" s="364"/>
      <c r="I34" s="364"/>
      <c r="J34" s="364"/>
      <c r="K34" s="365"/>
    </row>
    <row r="35" spans="2:13" ht="20.100000000000001" customHeight="1">
      <c r="B35" s="361" t="s">
        <v>564</v>
      </c>
      <c r="C35" s="362"/>
      <c r="D35" s="362"/>
      <c r="E35" s="363"/>
      <c r="F35" s="93">
        <v>0</v>
      </c>
      <c r="G35" s="364"/>
      <c r="H35" s="364"/>
      <c r="I35" s="364"/>
      <c r="J35" s="364"/>
      <c r="K35" s="365"/>
    </row>
    <row r="36" spans="2:13" ht="20.100000000000001" customHeight="1">
      <c r="B36" s="366" t="s">
        <v>17</v>
      </c>
      <c r="C36" s="367"/>
      <c r="D36" s="367"/>
      <c r="E36" s="367"/>
      <c r="F36" s="367"/>
      <c r="G36" s="367"/>
      <c r="H36" s="367"/>
      <c r="I36" s="367"/>
      <c r="J36" s="367"/>
      <c r="K36" s="368"/>
    </row>
    <row r="37" spans="2:13" ht="44.25" customHeight="1">
      <c r="B37" s="369"/>
      <c r="C37" s="370"/>
      <c r="D37" s="370"/>
      <c r="E37" s="370"/>
      <c r="F37" s="370"/>
      <c r="G37" s="370"/>
      <c r="H37" s="370"/>
      <c r="I37" s="370"/>
      <c r="J37" s="370"/>
      <c r="K37" s="371"/>
    </row>
    <row r="38" spans="2:13" ht="9.9499999999999993" customHeight="1"/>
    <row r="39" spans="2:13" ht="13.5" customHeight="1">
      <c r="B39" s="4" t="s">
        <v>565</v>
      </c>
      <c r="D39" s="93">
        <v>0</v>
      </c>
    </row>
    <row r="40" spans="2:13" ht="16.5" customHeight="1">
      <c r="B40" s="355" t="s">
        <v>566</v>
      </c>
      <c r="C40" s="356"/>
      <c r="D40" s="356"/>
      <c r="E40" s="356"/>
      <c r="F40" s="356"/>
      <c r="G40" s="356"/>
      <c r="H40" s="356"/>
      <c r="I40" s="356"/>
      <c r="J40" s="356"/>
      <c r="K40" s="357"/>
    </row>
    <row r="41" spans="2:13" ht="9.9499999999999993" customHeight="1"/>
    <row r="42" spans="2:13" ht="9.9499999999999993" customHeight="1"/>
    <row r="43" spans="2:13" ht="16.5" customHeight="1">
      <c r="B43" s="353" t="s">
        <v>567</v>
      </c>
      <c r="C43" s="353"/>
      <c r="D43" s="353"/>
      <c r="E43" s="353"/>
      <c r="F43" s="353"/>
      <c r="G43" s="353"/>
      <c r="H43" s="353"/>
      <c r="I43" s="353"/>
      <c r="J43" s="353"/>
      <c r="K43" s="353"/>
    </row>
    <row r="44" spans="2:13" ht="16.5" customHeight="1">
      <c r="B44" s="71" t="s">
        <v>188</v>
      </c>
      <c r="C44" s="358"/>
      <c r="D44" s="359"/>
      <c r="E44" s="360"/>
      <c r="F44" s="351"/>
      <c r="G44" s="351"/>
      <c r="H44" s="351"/>
      <c r="I44" s="351"/>
      <c r="J44" s="351"/>
      <c r="K44" s="352"/>
      <c r="M44" s="36">
        <f>E44</f>
        <v>0</v>
      </c>
    </row>
    <row r="45" spans="2:13" ht="16.5" customHeight="1">
      <c r="B45" s="71"/>
      <c r="C45" s="102"/>
      <c r="D45" s="103"/>
      <c r="E45" s="104"/>
      <c r="F45" s="100"/>
      <c r="G45" s="100"/>
      <c r="H45" s="100"/>
      <c r="I45" s="100"/>
      <c r="J45" s="100"/>
      <c r="K45" s="101"/>
      <c r="M45" s="36"/>
    </row>
    <row r="46" spans="2:13" ht="16.5" customHeight="1">
      <c r="B46" s="350" t="s">
        <v>251</v>
      </c>
      <c r="C46" s="351"/>
      <c r="D46" s="351"/>
      <c r="E46" s="351"/>
      <c r="F46" s="351"/>
      <c r="G46" s="351"/>
      <c r="H46" s="351"/>
      <c r="I46" s="351"/>
      <c r="J46" s="351"/>
      <c r="K46" s="352"/>
    </row>
    <row r="47" spans="2:13" ht="9.9499999999999993" customHeight="1"/>
    <row r="48" spans="2:13" ht="16.5" customHeight="1">
      <c r="B48" s="326" t="s">
        <v>571</v>
      </c>
      <c r="C48" s="326"/>
      <c r="D48" s="326"/>
      <c r="E48" s="326"/>
      <c r="F48" s="326"/>
      <c r="G48" s="326"/>
      <c r="H48" s="326"/>
      <c r="I48" s="326"/>
      <c r="J48" s="326"/>
      <c r="K48" s="326"/>
    </row>
    <row r="49" spans="2:11" ht="16.5" customHeight="1">
      <c r="B49" s="337" t="s">
        <v>572</v>
      </c>
      <c r="C49" s="337"/>
      <c r="D49" s="337" t="s">
        <v>573</v>
      </c>
      <c r="E49" s="337"/>
      <c r="F49" s="555" t="s">
        <v>547</v>
      </c>
      <c r="G49" s="555"/>
      <c r="H49" s="337" t="s">
        <v>574</v>
      </c>
      <c r="I49" s="337"/>
      <c r="J49" s="337" t="s">
        <v>14</v>
      </c>
      <c r="K49" s="337"/>
    </row>
    <row r="50" spans="2:11" ht="16.5" customHeight="1">
      <c r="B50" s="330" t="s">
        <v>575</v>
      </c>
      <c r="C50" s="333"/>
      <c r="D50" s="556"/>
      <c r="E50" s="557"/>
      <c r="F50" s="330"/>
      <c r="G50" s="333"/>
      <c r="H50" s="558"/>
      <c r="I50" s="559"/>
      <c r="J50" s="330"/>
      <c r="K50" s="333"/>
    </row>
    <row r="51" spans="2:11" ht="16.5" customHeight="1">
      <c r="B51" s="319"/>
      <c r="C51" s="340"/>
      <c r="D51" s="341"/>
      <c r="E51" s="342"/>
      <c r="F51" s="319"/>
      <c r="G51" s="340"/>
      <c r="H51" s="343"/>
      <c r="I51" s="344"/>
      <c r="J51" s="319"/>
      <c r="K51" s="340"/>
    </row>
    <row r="52" spans="2:11" ht="9.9499999999999993" customHeight="1"/>
    <row r="53" spans="2:11" ht="16.5" customHeight="1">
      <c r="B53" s="326" t="s">
        <v>576</v>
      </c>
      <c r="C53" s="326"/>
      <c r="D53" s="326"/>
      <c r="E53" s="326"/>
      <c r="F53" s="326"/>
      <c r="G53" s="326"/>
      <c r="H53" s="326"/>
      <c r="I53" s="326"/>
      <c r="J53" s="326"/>
      <c r="K53" s="326"/>
    </row>
    <row r="54" spans="2:11" ht="16.5" customHeight="1">
      <c r="B54" s="327" t="s">
        <v>832</v>
      </c>
      <c r="C54" s="328"/>
      <c r="D54" s="328"/>
      <c r="E54" s="329"/>
      <c r="F54" s="327" t="s">
        <v>833</v>
      </c>
      <c r="G54" s="328"/>
      <c r="H54" s="328"/>
      <c r="I54" s="329"/>
      <c r="J54" s="327" t="s">
        <v>834</v>
      </c>
      <c r="K54" s="329"/>
    </row>
    <row r="55" spans="2:11" ht="16.5" customHeight="1">
      <c r="B55" s="327" t="s">
        <v>835</v>
      </c>
      <c r="C55" s="329"/>
      <c r="D55" s="327" t="s">
        <v>47</v>
      </c>
      <c r="E55" s="329"/>
      <c r="F55" s="327" t="s">
        <v>835</v>
      </c>
      <c r="G55" s="329"/>
      <c r="H55" s="327" t="s">
        <v>47</v>
      </c>
      <c r="I55" s="329"/>
      <c r="J55" s="57" t="s">
        <v>836</v>
      </c>
      <c r="K55" s="57" t="s">
        <v>837</v>
      </c>
    </row>
    <row r="56" spans="2:11" ht="16.5" customHeight="1">
      <c r="B56" s="319"/>
      <c r="C56" s="320"/>
      <c r="D56" s="321"/>
      <c r="E56" s="321"/>
      <c r="F56" s="322"/>
      <c r="G56" s="322"/>
      <c r="H56" s="323"/>
      <c r="I56" s="324"/>
      <c r="J56" s="16"/>
      <c r="K56" s="17"/>
    </row>
    <row r="57" spans="2:11" ht="9.9499999999999993" customHeight="1">
      <c r="B57" s="325"/>
      <c r="C57" s="325"/>
      <c r="D57" s="325"/>
      <c r="E57" s="325"/>
      <c r="F57" s="325"/>
      <c r="G57" s="325"/>
      <c r="H57" s="325"/>
      <c r="I57" s="325"/>
      <c r="J57" s="325"/>
      <c r="K57" s="325"/>
    </row>
    <row r="58" spans="2:11" ht="16.5" customHeight="1">
      <c r="B58" s="353" t="s">
        <v>568</v>
      </c>
      <c r="C58" s="353"/>
      <c r="D58" s="353"/>
      <c r="E58" s="353"/>
      <c r="F58" s="353"/>
      <c r="G58" s="353"/>
      <c r="H58" s="353"/>
      <c r="I58" s="353"/>
      <c r="J58" s="353"/>
      <c r="K58" s="353"/>
    </row>
    <row r="59" spans="2:11" ht="16.5" customHeight="1">
      <c r="B59" s="56" t="s">
        <v>28</v>
      </c>
      <c r="C59" s="354" t="s">
        <v>879</v>
      </c>
      <c r="D59" s="354"/>
      <c r="E59" s="354" t="s">
        <v>569</v>
      </c>
      <c r="F59" s="354"/>
      <c r="G59" s="354" t="s">
        <v>570</v>
      </c>
      <c r="H59" s="354"/>
      <c r="I59" s="56" t="s">
        <v>842</v>
      </c>
      <c r="J59" s="56" t="s">
        <v>750</v>
      </c>
      <c r="K59" s="56" t="s">
        <v>581</v>
      </c>
    </row>
    <row r="60" spans="2:11" ht="16.5" customHeight="1">
      <c r="B60" s="58"/>
      <c r="C60" s="322"/>
      <c r="D60" s="322"/>
      <c r="E60" s="345"/>
      <c r="F60" s="345"/>
      <c r="G60" s="346"/>
      <c r="H60" s="346"/>
      <c r="I60" s="14"/>
      <c r="J60" s="14"/>
      <c r="K60" s="14"/>
    </row>
    <row r="61" spans="2:11" ht="16.5" customHeight="1">
      <c r="B61" s="58"/>
      <c r="C61" s="322"/>
      <c r="D61" s="322"/>
      <c r="E61" s="345"/>
      <c r="F61" s="345"/>
      <c r="G61" s="346"/>
      <c r="H61" s="346"/>
      <c r="I61" s="14"/>
      <c r="J61" s="14"/>
      <c r="K61" s="14"/>
    </row>
    <row r="62" spans="2:11" ht="16.5" customHeight="1">
      <c r="B62" s="347"/>
      <c r="C62" s="348"/>
      <c r="D62" s="348"/>
      <c r="E62" s="348"/>
      <c r="F62" s="348"/>
      <c r="G62" s="348"/>
      <c r="H62" s="348"/>
      <c r="I62" s="348"/>
      <c r="J62" s="348"/>
      <c r="K62" s="349"/>
    </row>
    <row r="63" spans="2:11" ht="9.9499999999999993" customHeight="1"/>
    <row r="64" spans="2:11" ht="9.9499999999999993" customHeight="1" thickBot="1"/>
    <row r="65" spans="2:11" ht="42" customHeight="1" thickBot="1">
      <c r="B65" s="462" t="s">
        <v>962</v>
      </c>
      <c r="C65" s="463"/>
      <c r="D65" s="463"/>
      <c r="E65" s="463"/>
      <c r="F65" s="463"/>
      <c r="G65" s="463"/>
      <c r="H65" s="463"/>
      <c r="I65" s="463"/>
      <c r="J65" s="463"/>
      <c r="K65" s="464"/>
    </row>
    <row r="66" spans="2:11" ht="9.9499999999999993" customHeight="1"/>
    <row r="67" spans="2:11" ht="16.5" customHeight="1">
      <c r="B67" s="5" t="s">
        <v>740</v>
      </c>
      <c r="C67" s="560"/>
      <c r="D67" s="561"/>
      <c r="E67" s="561"/>
      <c r="F67" s="562"/>
      <c r="G67" s="5"/>
      <c r="H67" s="243"/>
      <c r="I67" s="244"/>
      <c r="J67" s="244"/>
      <c r="K67" s="245"/>
    </row>
    <row r="68" spans="2:11" ht="9.9499999999999993" customHeight="1"/>
    <row r="69" spans="2:11" ht="16.5" customHeight="1">
      <c r="B69" s="5" t="s">
        <v>128</v>
      </c>
      <c r="C69" s="455" t="s">
        <v>122</v>
      </c>
      <c r="D69" s="455"/>
      <c r="E69" s="455" t="s">
        <v>121</v>
      </c>
      <c r="F69" s="455"/>
      <c r="G69" s="5" t="s">
        <v>123</v>
      </c>
      <c r="H69" s="5" t="s">
        <v>124</v>
      </c>
      <c r="I69" s="5" t="s">
        <v>125</v>
      </c>
      <c r="J69" s="5" t="s">
        <v>126</v>
      </c>
      <c r="K69" s="5" t="s">
        <v>127</v>
      </c>
    </row>
    <row r="70" spans="2:11" ht="16.5" customHeight="1">
      <c r="B70" s="59">
        <v>1</v>
      </c>
      <c r="C70" s="471"/>
      <c r="D70" s="471"/>
      <c r="E70" s="508"/>
      <c r="F70" s="509"/>
      <c r="G70" s="117"/>
      <c r="H70" s="117"/>
      <c r="I70" s="61"/>
      <c r="J70" s="62"/>
      <c r="K70" s="63"/>
    </row>
    <row r="71" spans="2:11" ht="9.9499999999999993" customHeight="1"/>
    <row r="72" spans="2:11" ht="16.5" customHeight="1">
      <c r="B72" s="483" t="s">
        <v>742</v>
      </c>
      <c r="C72" s="485"/>
      <c r="D72" s="483" t="s">
        <v>743</v>
      </c>
      <c r="E72" s="485"/>
      <c r="F72" s="170" t="s">
        <v>574</v>
      </c>
      <c r="G72" s="5" t="s">
        <v>744</v>
      </c>
      <c r="H72" s="5" t="s">
        <v>745</v>
      </c>
      <c r="I72" s="5" t="s">
        <v>812</v>
      </c>
      <c r="J72" s="5" t="s">
        <v>814</v>
      </c>
      <c r="K72" s="5" t="s">
        <v>746</v>
      </c>
    </row>
    <row r="73" spans="2:11" ht="16.5" customHeight="1">
      <c r="B73" s="246"/>
      <c r="C73" s="247"/>
      <c r="D73" s="246"/>
      <c r="E73" s="247"/>
      <c r="F73" s="169"/>
      <c r="G73" s="64"/>
      <c r="H73" s="92"/>
      <c r="I73" s="92"/>
      <c r="J73" s="17"/>
      <c r="K73" s="177"/>
    </row>
    <row r="74" spans="2:11" ht="16.5" customHeight="1">
      <c r="B74" s="246"/>
      <c r="C74" s="247"/>
      <c r="D74" s="246"/>
      <c r="E74" s="247"/>
      <c r="F74" s="169"/>
      <c r="G74" s="64"/>
      <c r="H74" s="92"/>
      <c r="I74" s="92"/>
      <c r="J74" s="17"/>
      <c r="K74" s="177"/>
    </row>
    <row r="75" spans="2:11" ht="9.9499999999999993" customHeight="1"/>
    <row r="76" spans="2:11" ht="16.5" customHeight="1">
      <c r="B76" s="480" t="s">
        <v>155</v>
      </c>
      <c r="C76" s="480"/>
      <c r="D76" s="480"/>
      <c r="E76" s="480"/>
      <c r="F76" s="480"/>
      <c r="G76" s="480"/>
      <c r="H76" s="480"/>
      <c r="I76" s="480"/>
      <c r="J76" s="480"/>
      <c r="K76" s="41" t="s">
        <v>156</v>
      </c>
    </row>
    <row r="77" spans="2:11" ht="16.5" customHeight="1">
      <c r="B77" s="568" t="s">
        <v>826</v>
      </c>
      <c r="C77" s="569"/>
      <c r="D77" s="569"/>
      <c r="E77" s="569"/>
      <c r="F77" s="569"/>
      <c r="G77" s="569"/>
      <c r="H77" s="569"/>
      <c r="I77" s="569"/>
      <c r="J77" s="569"/>
      <c r="K77" s="118" t="s">
        <v>160</v>
      </c>
    </row>
    <row r="78" spans="2:11" ht="16.5" customHeight="1">
      <c r="B78" s="570" t="s">
        <v>827</v>
      </c>
      <c r="C78" s="571"/>
      <c r="D78" s="571"/>
      <c r="E78" s="571"/>
      <c r="F78" s="571"/>
      <c r="G78" s="571"/>
      <c r="H78" s="571"/>
      <c r="I78" s="571"/>
      <c r="J78" s="571"/>
      <c r="K78" s="119" t="s">
        <v>160</v>
      </c>
    </row>
    <row r="79" spans="2:11" ht="16.5" customHeight="1">
      <c r="B79" s="572" t="s">
        <v>828</v>
      </c>
      <c r="C79" s="573"/>
      <c r="D79" s="573"/>
      <c r="E79" s="573"/>
      <c r="F79" s="573"/>
      <c r="G79" s="573"/>
      <c r="H79" s="573"/>
      <c r="I79" s="573"/>
      <c r="J79" s="573"/>
      <c r="K79" s="120" t="s">
        <v>160</v>
      </c>
    </row>
    <row r="80" spans="2:11" ht="9.9499999999999993" customHeight="1"/>
    <row r="81" spans="2:11" ht="16.5" customHeight="1">
      <c r="B81" s="93">
        <v>0</v>
      </c>
      <c r="C81" s="23" t="s">
        <v>869</v>
      </c>
    </row>
    <row r="82" spans="2:11" ht="16.5" customHeight="1">
      <c r="B82" s="171" t="s">
        <v>798</v>
      </c>
      <c r="C82" s="577" t="s">
        <v>795</v>
      </c>
      <c r="D82" s="577"/>
      <c r="E82" s="577"/>
      <c r="F82" s="171" t="s">
        <v>830</v>
      </c>
      <c r="G82" s="171" t="s">
        <v>153</v>
      </c>
      <c r="H82" s="171" t="s">
        <v>782</v>
      </c>
      <c r="I82" s="171" t="s">
        <v>14</v>
      </c>
      <c r="J82" s="483" t="s">
        <v>822</v>
      </c>
      <c r="K82" s="485"/>
    </row>
    <row r="83" spans="2:11" ht="16.5" customHeight="1">
      <c r="B83" s="176" t="s">
        <v>95</v>
      </c>
      <c r="C83" s="576" t="s">
        <v>146</v>
      </c>
      <c r="D83" s="576"/>
      <c r="E83" s="576"/>
      <c r="F83" s="176" t="s">
        <v>146</v>
      </c>
      <c r="G83" s="176" t="s">
        <v>65</v>
      </c>
      <c r="H83" s="176" t="s">
        <v>146</v>
      </c>
      <c r="I83" s="176" t="s">
        <v>146</v>
      </c>
      <c r="J83" s="576"/>
      <c r="K83" s="576"/>
    </row>
    <row r="84" spans="2:11" ht="9.9499999999999993" customHeight="1"/>
    <row r="85" spans="2:11" ht="16.5" customHeight="1">
      <c r="B85" s="93">
        <v>0</v>
      </c>
      <c r="C85" s="23" t="s">
        <v>868</v>
      </c>
    </row>
    <row r="86" spans="2:11" ht="16.5" customHeight="1">
      <c r="B86" s="171" t="s">
        <v>798</v>
      </c>
      <c r="C86" s="577" t="s">
        <v>795</v>
      </c>
      <c r="D86" s="577"/>
      <c r="E86" s="577"/>
      <c r="F86" s="171" t="s">
        <v>830</v>
      </c>
      <c r="G86" s="171" t="s">
        <v>153</v>
      </c>
      <c r="H86" s="171" t="s">
        <v>782</v>
      </c>
      <c r="I86" s="171" t="s">
        <v>14</v>
      </c>
      <c r="J86" s="483" t="s">
        <v>822</v>
      </c>
      <c r="K86" s="485"/>
    </row>
    <row r="87" spans="2:11" ht="16.5" customHeight="1">
      <c r="B87" s="176" t="s">
        <v>185</v>
      </c>
      <c r="C87" s="576" t="s">
        <v>146</v>
      </c>
      <c r="D87" s="576"/>
      <c r="E87" s="576"/>
      <c r="F87" s="176" t="s">
        <v>811</v>
      </c>
      <c r="G87" s="176" t="s">
        <v>65</v>
      </c>
      <c r="H87" s="176" t="s">
        <v>146</v>
      </c>
      <c r="I87" s="176" t="s">
        <v>146</v>
      </c>
      <c r="J87" s="576"/>
      <c r="K87" s="576"/>
    </row>
    <row r="88" spans="2:11" ht="9.9499999999999993" customHeight="1"/>
    <row r="89" spans="2:11" ht="16.5" customHeight="1">
      <c r="B89" s="4" t="s">
        <v>790</v>
      </c>
      <c r="C89" s="4"/>
      <c r="D89" s="29"/>
      <c r="E89" s="29"/>
      <c r="F89" s="29"/>
      <c r="G89" s="29"/>
      <c r="H89" s="29"/>
      <c r="I89" s="29"/>
      <c r="J89" s="29"/>
      <c r="K89" s="29"/>
    </row>
    <row r="90" spans="2:11" ht="16.5" customHeight="1">
      <c r="B90" s="510" t="s">
        <v>251</v>
      </c>
      <c r="C90" s="500"/>
      <c r="D90" s="500"/>
      <c r="E90" s="500"/>
      <c r="F90" s="500"/>
      <c r="G90" s="500"/>
      <c r="H90" s="500"/>
      <c r="I90" s="500"/>
      <c r="J90" s="500"/>
      <c r="K90" s="501"/>
    </row>
    <row r="91" spans="2:11" ht="9.9499999999999993" customHeight="1"/>
    <row r="92" spans="2:11" ht="9.9499999999999993" customHeight="1" thickBot="1"/>
    <row r="93" spans="2:11" ht="42" customHeight="1" thickBot="1">
      <c r="B93" s="462" t="s">
        <v>850</v>
      </c>
      <c r="C93" s="463"/>
      <c r="D93" s="463"/>
      <c r="E93" s="463"/>
      <c r="F93" s="463"/>
      <c r="G93" s="463"/>
      <c r="H93" s="463"/>
      <c r="I93" s="463"/>
      <c r="J93" s="463"/>
      <c r="K93" s="464"/>
    </row>
    <row r="94" spans="2:11" ht="9.9499999999999993" customHeight="1"/>
    <row r="95" spans="2:11" ht="16.5" customHeight="1">
      <c r="B95" s="5" t="s">
        <v>740</v>
      </c>
      <c r="C95" s="560"/>
      <c r="D95" s="561"/>
      <c r="E95" s="561"/>
      <c r="F95" s="562"/>
      <c r="G95" s="5"/>
      <c r="H95" s="243"/>
      <c r="I95" s="244"/>
      <c r="J95" s="244"/>
      <c r="K95" s="245"/>
    </row>
    <row r="96" spans="2:11" ht="9.9499999999999993" customHeight="1"/>
    <row r="97" spans="2:11" ht="16.5" customHeight="1">
      <c r="B97" s="5" t="s">
        <v>128</v>
      </c>
      <c r="C97" s="455" t="s">
        <v>122</v>
      </c>
      <c r="D97" s="455"/>
      <c r="E97" s="455" t="s">
        <v>121</v>
      </c>
      <c r="F97" s="455"/>
      <c r="G97" s="5" t="s">
        <v>123</v>
      </c>
      <c r="H97" s="5" t="s">
        <v>124</v>
      </c>
      <c r="I97" s="5" t="s">
        <v>125</v>
      </c>
      <c r="J97" s="5" t="s">
        <v>126</v>
      </c>
      <c r="K97" s="5" t="s">
        <v>127</v>
      </c>
    </row>
    <row r="98" spans="2:11" ht="16.5" customHeight="1">
      <c r="B98" s="59">
        <v>1</v>
      </c>
      <c r="C98" s="471"/>
      <c r="D98" s="471"/>
      <c r="E98" s="508"/>
      <c r="F98" s="509"/>
      <c r="G98" s="117"/>
      <c r="H98" s="117"/>
      <c r="I98" s="61"/>
      <c r="J98" s="62"/>
      <c r="K98" s="63"/>
    </row>
    <row r="99" spans="2:11" ht="9.9499999999999993" customHeight="1"/>
    <row r="100" spans="2:11" ht="16.5" customHeight="1">
      <c r="B100" s="483" t="s">
        <v>742</v>
      </c>
      <c r="C100" s="485"/>
      <c r="D100" s="483" t="s">
        <v>743</v>
      </c>
      <c r="E100" s="485"/>
      <c r="F100" s="170" t="s">
        <v>574</v>
      </c>
      <c r="G100" s="5" t="s">
        <v>744</v>
      </c>
      <c r="H100" s="5" t="s">
        <v>745</v>
      </c>
      <c r="I100" s="5" t="s">
        <v>812</v>
      </c>
      <c r="J100" s="5" t="s">
        <v>814</v>
      </c>
      <c r="K100" s="5" t="s">
        <v>746</v>
      </c>
    </row>
    <row r="101" spans="2:11" ht="16.5" customHeight="1">
      <c r="B101" s="246"/>
      <c r="C101" s="247"/>
      <c r="D101" s="246"/>
      <c r="E101" s="247"/>
      <c r="F101" s="169"/>
      <c r="G101" s="64"/>
      <c r="H101" s="92"/>
      <c r="I101" s="92"/>
      <c r="J101" s="17"/>
      <c r="K101" s="177">
        <v>0</v>
      </c>
    </row>
    <row r="102" spans="2:11" ht="16.5" customHeight="1">
      <c r="B102" s="246"/>
      <c r="C102" s="247"/>
      <c r="D102" s="246"/>
      <c r="E102" s="247"/>
      <c r="F102" s="169"/>
      <c r="G102" s="64"/>
      <c r="H102" s="92"/>
      <c r="I102" s="92"/>
      <c r="J102" s="17"/>
      <c r="K102" s="177">
        <v>0</v>
      </c>
    </row>
    <row r="103" spans="2:11" ht="9.9499999999999993" customHeight="1"/>
    <row r="104" spans="2:11" ht="16.5" customHeight="1">
      <c r="B104" s="480" t="s">
        <v>155</v>
      </c>
      <c r="C104" s="480"/>
      <c r="D104" s="480"/>
      <c r="E104" s="480"/>
      <c r="F104" s="480"/>
      <c r="G104" s="480"/>
      <c r="H104" s="480"/>
      <c r="I104" s="480"/>
      <c r="J104" s="480"/>
      <c r="K104" s="41" t="s">
        <v>156</v>
      </c>
    </row>
    <row r="105" spans="2:11" ht="16.5" customHeight="1">
      <c r="B105" s="568" t="s">
        <v>876</v>
      </c>
      <c r="C105" s="569"/>
      <c r="D105" s="569"/>
      <c r="E105" s="569"/>
      <c r="F105" s="569"/>
      <c r="G105" s="569"/>
      <c r="H105" s="569"/>
      <c r="I105" s="569"/>
      <c r="J105" s="569"/>
      <c r="K105" s="118" t="s">
        <v>375</v>
      </c>
    </row>
    <row r="106" spans="2:11" ht="16.5" customHeight="1">
      <c r="B106" s="570" t="s">
        <v>877</v>
      </c>
      <c r="C106" s="571"/>
      <c r="D106" s="571"/>
      <c r="E106" s="571"/>
      <c r="F106" s="571"/>
      <c r="G106" s="571"/>
      <c r="H106" s="571"/>
      <c r="I106" s="571"/>
      <c r="J106" s="571"/>
      <c r="K106" s="119" t="s">
        <v>375</v>
      </c>
    </row>
    <row r="107" spans="2:11" ht="16.5" customHeight="1">
      <c r="B107" s="572" t="s">
        <v>878</v>
      </c>
      <c r="C107" s="573"/>
      <c r="D107" s="573"/>
      <c r="E107" s="573"/>
      <c r="F107" s="573"/>
      <c r="G107" s="573"/>
      <c r="H107" s="573"/>
      <c r="I107" s="573"/>
      <c r="J107" s="573"/>
      <c r="K107" s="120" t="s">
        <v>375</v>
      </c>
    </row>
    <row r="108" spans="2:11" ht="9.9499999999999993" customHeight="1"/>
    <row r="109" spans="2:11" ht="16.5" customHeight="1">
      <c r="B109" s="93">
        <v>0</v>
      </c>
      <c r="C109" s="23" t="s">
        <v>869</v>
      </c>
    </row>
    <row r="110" spans="2:11" ht="16.5" customHeight="1">
      <c r="B110" s="171" t="s">
        <v>808</v>
      </c>
      <c r="C110" s="268" t="s">
        <v>798</v>
      </c>
      <c r="D110" s="563"/>
      <c r="E110" s="269"/>
      <c r="F110" s="171" t="s">
        <v>153</v>
      </c>
      <c r="G110" s="171" t="s">
        <v>843</v>
      </c>
      <c r="H110" s="171" t="s">
        <v>844</v>
      </c>
      <c r="I110" s="171" t="s">
        <v>14</v>
      </c>
      <c r="J110" s="483" t="s">
        <v>783</v>
      </c>
      <c r="K110" s="485"/>
    </row>
    <row r="111" spans="2:11" ht="16.5" customHeight="1">
      <c r="B111" s="176" t="s">
        <v>95</v>
      </c>
      <c r="C111" s="277" t="s">
        <v>146</v>
      </c>
      <c r="D111" s="575"/>
      <c r="E111" s="278"/>
      <c r="F111" s="176" t="s">
        <v>64</v>
      </c>
      <c r="G111" s="176" t="s">
        <v>146</v>
      </c>
      <c r="H111" s="176" t="s">
        <v>146</v>
      </c>
      <c r="I111" s="176" t="s">
        <v>146</v>
      </c>
      <c r="J111" s="576"/>
      <c r="K111" s="576"/>
    </row>
    <row r="112" spans="2:11" ht="9.9499999999999993" customHeight="1"/>
    <row r="113" spans="2:11" ht="16.5" customHeight="1">
      <c r="B113" s="93">
        <v>0</v>
      </c>
      <c r="C113" s="23" t="s">
        <v>868</v>
      </c>
    </row>
    <row r="114" spans="2:11" ht="16.5" customHeight="1">
      <c r="B114" s="171" t="s">
        <v>808</v>
      </c>
      <c r="C114" s="268" t="s">
        <v>798</v>
      </c>
      <c r="D114" s="563"/>
      <c r="E114" s="269"/>
      <c r="F114" s="171" t="s">
        <v>153</v>
      </c>
      <c r="G114" s="171" t="s">
        <v>843</v>
      </c>
      <c r="H114" s="171" t="s">
        <v>844</v>
      </c>
      <c r="I114" s="171" t="s">
        <v>14</v>
      </c>
      <c r="J114" s="483" t="s">
        <v>783</v>
      </c>
      <c r="K114" s="485"/>
    </row>
    <row r="115" spans="2:11" ht="16.5" customHeight="1">
      <c r="B115" s="176" t="s">
        <v>98</v>
      </c>
      <c r="C115" s="277" t="s">
        <v>146</v>
      </c>
      <c r="D115" s="575"/>
      <c r="E115" s="278"/>
      <c r="F115" s="176" t="s">
        <v>64</v>
      </c>
      <c r="G115" s="176" t="s">
        <v>146</v>
      </c>
      <c r="H115" s="176" t="s">
        <v>146</v>
      </c>
      <c r="I115" s="176" t="s">
        <v>146</v>
      </c>
      <c r="J115" s="576"/>
      <c r="K115" s="576"/>
    </row>
    <row r="116" spans="2:11" ht="9.9499999999999993" customHeight="1"/>
    <row r="117" spans="2:11" ht="16.5" customHeight="1">
      <c r="B117" s="93">
        <v>0</v>
      </c>
      <c r="C117" s="23" t="s">
        <v>829</v>
      </c>
    </row>
    <row r="118" spans="2:11" ht="16.5" customHeight="1">
      <c r="B118" s="171" t="s">
        <v>808</v>
      </c>
      <c r="C118" s="268" t="s">
        <v>798</v>
      </c>
      <c r="D118" s="563"/>
      <c r="E118" s="269"/>
      <c r="F118" s="171" t="s">
        <v>153</v>
      </c>
      <c r="G118" s="171" t="s">
        <v>843</v>
      </c>
      <c r="H118" s="171" t="s">
        <v>844</v>
      </c>
      <c r="I118" s="171" t="s">
        <v>14</v>
      </c>
      <c r="J118" s="483" t="s">
        <v>783</v>
      </c>
      <c r="K118" s="485"/>
    </row>
    <row r="119" spans="2:11" ht="16.5" customHeight="1">
      <c r="B119" s="176" t="s">
        <v>269</v>
      </c>
      <c r="C119" s="277" t="s">
        <v>146</v>
      </c>
      <c r="D119" s="575"/>
      <c r="E119" s="278"/>
      <c r="F119" s="176" t="s">
        <v>64</v>
      </c>
      <c r="G119" s="176" t="s">
        <v>146</v>
      </c>
      <c r="H119" s="176" t="s">
        <v>146</v>
      </c>
      <c r="I119" s="176" t="s">
        <v>146</v>
      </c>
      <c r="J119" s="576"/>
      <c r="K119" s="576"/>
    </row>
    <row r="120" spans="2:11" ht="9.9499999999999993" customHeight="1"/>
    <row r="121" spans="2:11" ht="16.5" customHeight="1">
      <c r="B121" s="4" t="s">
        <v>790</v>
      </c>
      <c r="C121" s="23"/>
    </row>
    <row r="122" spans="2:11" ht="16.5" customHeight="1">
      <c r="B122" s="515" t="s">
        <v>251</v>
      </c>
      <c r="C122" s="513"/>
      <c r="D122" s="513"/>
      <c r="E122" s="513"/>
      <c r="F122" s="513"/>
      <c r="G122" s="513"/>
      <c r="H122" s="513"/>
      <c r="I122" s="513"/>
      <c r="J122" s="513"/>
      <c r="K122" s="514"/>
    </row>
    <row r="123" spans="2:11" ht="9.9499999999999993" customHeight="1"/>
    <row r="124" spans="2:11" ht="9.9499999999999993" customHeight="1" thickBot="1"/>
    <row r="125" spans="2:11" ht="42" customHeight="1" thickBot="1">
      <c r="B125" s="462" t="s">
        <v>797</v>
      </c>
      <c r="C125" s="463"/>
      <c r="D125" s="463"/>
      <c r="E125" s="463"/>
      <c r="F125" s="463"/>
      <c r="G125" s="463"/>
      <c r="H125" s="463"/>
      <c r="I125" s="463"/>
      <c r="J125" s="463"/>
      <c r="K125" s="464"/>
    </row>
    <row r="126" spans="2:11" ht="9.9499999999999993" customHeight="1"/>
    <row r="127" spans="2:11" ht="16.5" customHeight="1">
      <c r="B127" s="5" t="s">
        <v>740</v>
      </c>
      <c r="C127" s="560"/>
      <c r="D127" s="561"/>
      <c r="E127" s="561"/>
      <c r="F127" s="562"/>
      <c r="G127" s="5"/>
      <c r="H127" s="243"/>
      <c r="I127" s="244"/>
      <c r="J127" s="244"/>
      <c r="K127" s="245"/>
    </row>
    <row r="128" spans="2:11" ht="9.9499999999999993" customHeight="1"/>
    <row r="129" spans="2:11" ht="16.5" customHeight="1">
      <c r="B129" s="5" t="s">
        <v>128</v>
      </c>
      <c r="C129" s="455" t="s">
        <v>122</v>
      </c>
      <c r="D129" s="455"/>
      <c r="E129" s="455" t="s">
        <v>121</v>
      </c>
      <c r="F129" s="455"/>
      <c r="G129" s="5" t="s">
        <v>123</v>
      </c>
      <c r="H129" s="5" t="s">
        <v>124</v>
      </c>
      <c r="I129" s="5" t="s">
        <v>125</v>
      </c>
      <c r="J129" s="5" t="s">
        <v>126</v>
      </c>
      <c r="K129" s="5" t="s">
        <v>127</v>
      </c>
    </row>
    <row r="130" spans="2:11" ht="16.5" customHeight="1">
      <c r="B130" s="59">
        <v>1</v>
      </c>
      <c r="C130" s="471"/>
      <c r="D130" s="471"/>
      <c r="E130" s="508"/>
      <c r="F130" s="509"/>
      <c r="G130" s="117"/>
      <c r="H130" s="117"/>
      <c r="I130" s="61"/>
      <c r="J130" s="62"/>
      <c r="K130" s="63"/>
    </row>
    <row r="131" spans="2:11" ht="9.9499999999999993" customHeight="1"/>
    <row r="132" spans="2:11" ht="16.5" customHeight="1">
      <c r="B132" s="483" t="s">
        <v>742</v>
      </c>
      <c r="C132" s="485"/>
      <c r="D132" s="483" t="s">
        <v>743</v>
      </c>
      <c r="E132" s="485"/>
      <c r="F132" s="170" t="s">
        <v>574</v>
      </c>
      <c r="G132" s="5" t="s">
        <v>744</v>
      </c>
      <c r="H132" s="5" t="s">
        <v>745</v>
      </c>
      <c r="I132" s="5" t="s">
        <v>812</v>
      </c>
      <c r="J132" s="5" t="s">
        <v>814</v>
      </c>
      <c r="K132" s="5" t="s">
        <v>746</v>
      </c>
    </row>
    <row r="133" spans="2:11" ht="16.5" customHeight="1">
      <c r="B133" s="246"/>
      <c r="C133" s="247"/>
      <c r="D133" s="246"/>
      <c r="E133" s="247"/>
      <c r="F133" s="169"/>
      <c r="G133" s="64"/>
      <c r="H133" s="92"/>
      <c r="I133" s="92"/>
      <c r="J133" s="17"/>
      <c r="K133" s="177">
        <v>0</v>
      </c>
    </row>
    <row r="134" spans="2:11" ht="16.5" customHeight="1">
      <c r="B134" s="246"/>
      <c r="C134" s="247"/>
      <c r="D134" s="246"/>
      <c r="E134" s="247"/>
      <c r="F134" s="169"/>
      <c r="G134" s="64"/>
      <c r="H134" s="92"/>
      <c r="I134" s="92"/>
      <c r="J134" s="17"/>
      <c r="K134" s="177">
        <v>0</v>
      </c>
    </row>
    <row r="135" spans="2:11" ht="9.9499999999999993" customHeight="1"/>
    <row r="136" spans="2:11" ht="16.5" customHeight="1">
      <c r="B136" s="480" t="s">
        <v>155</v>
      </c>
      <c r="C136" s="480"/>
      <c r="D136" s="480"/>
      <c r="E136" s="480"/>
      <c r="F136" s="480"/>
      <c r="G136" s="480"/>
      <c r="H136" s="480"/>
      <c r="I136" s="480"/>
      <c r="J136" s="480"/>
      <c r="K136" s="41" t="s">
        <v>156</v>
      </c>
    </row>
    <row r="137" spans="2:11" ht="16.5" customHeight="1">
      <c r="B137" s="568" t="s">
        <v>851</v>
      </c>
      <c r="C137" s="569"/>
      <c r="D137" s="569"/>
      <c r="E137" s="569"/>
      <c r="F137" s="569"/>
      <c r="G137" s="569"/>
      <c r="H137" s="569"/>
      <c r="I137" s="569"/>
      <c r="J137" s="569"/>
      <c r="K137" s="118" t="s">
        <v>375</v>
      </c>
    </row>
    <row r="138" spans="2:11" ht="16.5" customHeight="1">
      <c r="B138" s="570" t="s">
        <v>852</v>
      </c>
      <c r="C138" s="571"/>
      <c r="D138" s="571"/>
      <c r="E138" s="571"/>
      <c r="F138" s="571"/>
      <c r="G138" s="571"/>
      <c r="H138" s="571"/>
      <c r="I138" s="571"/>
      <c r="J138" s="571"/>
      <c r="K138" s="119" t="s">
        <v>375</v>
      </c>
    </row>
    <row r="139" spans="2:11" ht="16.5" customHeight="1">
      <c r="B139" s="570" t="s">
        <v>853</v>
      </c>
      <c r="C139" s="571"/>
      <c r="D139" s="571"/>
      <c r="E139" s="571"/>
      <c r="F139" s="571"/>
      <c r="G139" s="571"/>
      <c r="H139" s="571"/>
      <c r="I139" s="571"/>
      <c r="J139" s="571"/>
      <c r="K139" s="119" t="s">
        <v>329</v>
      </c>
    </row>
    <row r="140" spans="2:11" ht="16.5" customHeight="1">
      <c r="B140" s="572" t="s">
        <v>854</v>
      </c>
      <c r="C140" s="573"/>
      <c r="D140" s="573"/>
      <c r="E140" s="573"/>
      <c r="F140" s="573"/>
      <c r="G140" s="573"/>
      <c r="H140" s="573"/>
      <c r="I140" s="573"/>
      <c r="J140" s="573"/>
      <c r="K140" s="120" t="s">
        <v>375</v>
      </c>
    </row>
    <row r="141" spans="2:11" ht="9.9499999999999993" customHeight="1"/>
    <row r="142" spans="2:11" ht="16.5" customHeight="1">
      <c r="B142" s="93">
        <v>0</v>
      </c>
      <c r="C142" s="23" t="s">
        <v>869</v>
      </c>
    </row>
    <row r="143" spans="2:11" ht="16.5" customHeight="1">
      <c r="B143" s="171" t="s">
        <v>808</v>
      </c>
      <c r="C143" s="268" t="s">
        <v>798</v>
      </c>
      <c r="D143" s="563"/>
      <c r="E143" s="269"/>
      <c r="F143" s="171" t="s">
        <v>153</v>
      </c>
      <c r="G143" s="171" t="s">
        <v>845</v>
      </c>
      <c r="H143" s="171" t="s">
        <v>846</v>
      </c>
      <c r="I143" s="171" t="s">
        <v>14</v>
      </c>
      <c r="J143" s="483" t="s">
        <v>783</v>
      </c>
      <c r="K143" s="485"/>
    </row>
    <row r="144" spans="2:11" ht="16.5" customHeight="1">
      <c r="B144" s="176" t="s">
        <v>95</v>
      </c>
      <c r="C144" s="277" t="s">
        <v>871</v>
      </c>
      <c r="D144" s="575"/>
      <c r="E144" s="278"/>
      <c r="F144" s="176" t="s">
        <v>64</v>
      </c>
      <c r="G144" s="176" t="s">
        <v>146</v>
      </c>
      <c r="H144" s="176" t="s">
        <v>146</v>
      </c>
      <c r="I144" s="176" t="s">
        <v>146</v>
      </c>
      <c r="J144" s="576"/>
      <c r="K144" s="576"/>
    </row>
    <row r="145" spans="2:11" ht="16.5" customHeight="1">
      <c r="B145" s="176" t="s">
        <v>95</v>
      </c>
      <c r="C145" s="277" t="s">
        <v>867</v>
      </c>
      <c r="D145" s="575"/>
      <c r="E145" s="278"/>
      <c r="F145" s="176" t="s">
        <v>64</v>
      </c>
      <c r="G145" s="176" t="s">
        <v>146</v>
      </c>
      <c r="H145" s="176" t="s">
        <v>146</v>
      </c>
      <c r="I145" s="176" t="s">
        <v>146</v>
      </c>
      <c r="J145" s="576"/>
      <c r="K145" s="576"/>
    </row>
    <row r="146" spans="2:11" ht="16.5" customHeight="1">
      <c r="B146" s="176" t="s">
        <v>95</v>
      </c>
      <c r="C146" s="277" t="s">
        <v>870</v>
      </c>
      <c r="D146" s="575"/>
      <c r="E146" s="278"/>
      <c r="F146" s="176" t="s">
        <v>64</v>
      </c>
      <c r="G146" s="176" t="s">
        <v>146</v>
      </c>
      <c r="H146" s="176" t="s">
        <v>146</v>
      </c>
      <c r="I146" s="176" t="s">
        <v>146</v>
      </c>
      <c r="J146" s="576"/>
      <c r="K146" s="576"/>
    </row>
    <row r="147" spans="2:11" ht="9.9499999999999993" customHeight="1"/>
    <row r="148" spans="2:11" ht="16.5" customHeight="1">
      <c r="B148" s="93">
        <v>0</v>
      </c>
      <c r="C148" s="23" t="s">
        <v>868</v>
      </c>
    </row>
    <row r="149" spans="2:11" ht="16.5" customHeight="1">
      <c r="B149" s="171" t="s">
        <v>808</v>
      </c>
      <c r="C149" s="268" t="s">
        <v>798</v>
      </c>
      <c r="D149" s="563"/>
      <c r="E149" s="269"/>
      <c r="F149" s="171" t="s">
        <v>153</v>
      </c>
      <c r="G149" s="171" t="s">
        <v>845</v>
      </c>
      <c r="H149" s="171" t="s">
        <v>846</v>
      </c>
      <c r="I149" s="171" t="s">
        <v>14</v>
      </c>
      <c r="J149" s="483" t="s">
        <v>783</v>
      </c>
      <c r="K149" s="485"/>
    </row>
    <row r="150" spans="2:11" ht="16.5" customHeight="1">
      <c r="B150" s="176" t="s">
        <v>185</v>
      </c>
      <c r="C150" s="277" t="s">
        <v>146</v>
      </c>
      <c r="D150" s="575"/>
      <c r="E150" s="278"/>
      <c r="F150" s="176" t="s">
        <v>259</v>
      </c>
      <c r="G150" s="176" t="s">
        <v>146</v>
      </c>
      <c r="H150" s="176" t="s">
        <v>146</v>
      </c>
      <c r="I150" s="176" t="s">
        <v>146</v>
      </c>
      <c r="J150" s="576"/>
      <c r="K150" s="576"/>
    </row>
    <row r="151" spans="2:11" ht="9.9499999999999993" customHeight="1"/>
    <row r="152" spans="2:11" ht="16.5" customHeight="1">
      <c r="B152" s="4" t="s">
        <v>790</v>
      </c>
      <c r="C152" s="4"/>
      <c r="D152" s="29"/>
      <c r="E152" s="29"/>
      <c r="F152" s="29"/>
      <c r="G152" s="29"/>
      <c r="H152" s="29"/>
      <c r="I152" s="29"/>
      <c r="J152" s="29"/>
      <c r="K152" s="29"/>
    </row>
    <row r="153" spans="2:11" ht="16.5" customHeight="1">
      <c r="B153" s="510" t="s">
        <v>251</v>
      </c>
      <c r="C153" s="500"/>
      <c r="D153" s="500"/>
      <c r="E153" s="500"/>
      <c r="F153" s="500"/>
      <c r="G153" s="500"/>
      <c r="H153" s="500"/>
      <c r="I153" s="500"/>
      <c r="J153" s="500"/>
      <c r="K153" s="501"/>
    </row>
    <row r="154" spans="2:11" ht="9.9499999999999993" customHeight="1"/>
    <row r="155" spans="2:11" ht="9.9499999999999993" customHeight="1" thickBot="1"/>
    <row r="156" spans="2:11" ht="42" customHeight="1" thickBot="1">
      <c r="B156" s="462" t="s">
        <v>825</v>
      </c>
      <c r="C156" s="463"/>
      <c r="D156" s="463"/>
      <c r="E156" s="463"/>
      <c r="F156" s="463"/>
      <c r="G156" s="463"/>
      <c r="H156" s="463"/>
      <c r="I156" s="463"/>
      <c r="J156" s="463"/>
      <c r="K156" s="464"/>
    </row>
    <row r="157" spans="2:11" ht="9.9499999999999993" customHeight="1"/>
    <row r="158" spans="2:11" ht="16.5" customHeight="1">
      <c r="B158" s="5" t="s">
        <v>740</v>
      </c>
      <c r="C158" s="560"/>
      <c r="D158" s="561"/>
      <c r="E158" s="561"/>
      <c r="F158" s="562"/>
      <c r="G158" s="5"/>
      <c r="H158" s="243"/>
      <c r="I158" s="244"/>
      <c r="J158" s="244"/>
      <c r="K158" s="245"/>
    </row>
    <row r="159" spans="2:11" ht="9.9499999999999993" customHeight="1"/>
    <row r="160" spans="2:11" ht="16.5" customHeight="1">
      <c r="B160" s="5" t="s">
        <v>128</v>
      </c>
      <c r="C160" s="455" t="s">
        <v>122</v>
      </c>
      <c r="D160" s="455"/>
      <c r="E160" s="455" t="s">
        <v>121</v>
      </c>
      <c r="F160" s="455"/>
      <c r="G160" s="5" t="s">
        <v>123</v>
      </c>
      <c r="H160" s="5" t="s">
        <v>124</v>
      </c>
      <c r="I160" s="5" t="s">
        <v>125</v>
      </c>
      <c r="J160" s="5" t="s">
        <v>126</v>
      </c>
      <c r="K160" s="5" t="s">
        <v>127</v>
      </c>
    </row>
    <row r="161" spans="2:11" ht="16.5" customHeight="1">
      <c r="B161" s="59">
        <v>1</v>
      </c>
      <c r="C161" s="471"/>
      <c r="D161" s="471"/>
      <c r="E161" s="508"/>
      <c r="F161" s="509"/>
      <c r="G161" s="117"/>
      <c r="H161" s="117"/>
      <c r="I161" s="61"/>
      <c r="J161" s="62"/>
      <c r="K161" s="63"/>
    </row>
    <row r="162" spans="2:11" ht="9.9499999999999993" customHeight="1"/>
    <row r="163" spans="2:11" ht="16.5" customHeight="1">
      <c r="B163" s="483" t="s">
        <v>742</v>
      </c>
      <c r="C163" s="485"/>
      <c r="D163" s="483" t="s">
        <v>743</v>
      </c>
      <c r="E163" s="485"/>
      <c r="F163" s="170" t="s">
        <v>574</v>
      </c>
      <c r="G163" s="5" t="s">
        <v>744</v>
      </c>
      <c r="H163" s="5" t="s">
        <v>745</v>
      </c>
      <c r="I163" s="5" t="s">
        <v>812</v>
      </c>
      <c r="J163" s="5" t="s">
        <v>814</v>
      </c>
      <c r="K163" s="5" t="s">
        <v>746</v>
      </c>
    </row>
    <row r="164" spans="2:11" ht="16.5" customHeight="1">
      <c r="B164" s="246"/>
      <c r="C164" s="247"/>
      <c r="D164" s="246"/>
      <c r="E164" s="247"/>
      <c r="F164" s="169"/>
      <c r="G164" s="64"/>
      <c r="H164" s="92"/>
      <c r="I164" s="92"/>
      <c r="J164" s="17"/>
      <c r="K164" s="177"/>
    </row>
    <row r="165" spans="2:11" ht="16.5" customHeight="1">
      <c r="B165" s="246"/>
      <c r="C165" s="247"/>
      <c r="D165" s="246"/>
      <c r="E165" s="247"/>
      <c r="F165" s="169"/>
      <c r="G165" s="64"/>
      <c r="H165" s="92"/>
      <c r="I165" s="92"/>
      <c r="J165" s="17"/>
      <c r="K165" s="177"/>
    </row>
    <row r="166" spans="2:11" ht="9.9499999999999993" customHeight="1"/>
    <row r="167" spans="2:11" ht="16.5" customHeight="1">
      <c r="B167" s="480" t="s">
        <v>155</v>
      </c>
      <c r="C167" s="480"/>
      <c r="D167" s="480"/>
      <c r="E167" s="480"/>
      <c r="F167" s="480"/>
      <c r="G167" s="480"/>
      <c r="H167" s="480"/>
      <c r="I167" s="480"/>
      <c r="J167" s="480"/>
      <c r="K167" s="41" t="s">
        <v>156</v>
      </c>
    </row>
    <row r="168" spans="2:11" ht="16.5" customHeight="1">
      <c r="B168" s="568" t="s">
        <v>826</v>
      </c>
      <c r="C168" s="569"/>
      <c r="D168" s="569"/>
      <c r="E168" s="569"/>
      <c r="F168" s="569"/>
      <c r="G168" s="569"/>
      <c r="H168" s="569"/>
      <c r="I168" s="569"/>
      <c r="J168" s="569"/>
      <c r="K168" s="118" t="s">
        <v>160</v>
      </c>
    </row>
    <row r="169" spans="2:11" ht="16.5" customHeight="1">
      <c r="B169" s="570" t="s">
        <v>827</v>
      </c>
      <c r="C169" s="571"/>
      <c r="D169" s="571"/>
      <c r="E169" s="571"/>
      <c r="F169" s="571"/>
      <c r="G169" s="571"/>
      <c r="H169" s="571"/>
      <c r="I169" s="571"/>
      <c r="J169" s="571"/>
      <c r="K169" s="119" t="s">
        <v>160</v>
      </c>
    </row>
    <row r="170" spans="2:11" ht="16.5" customHeight="1">
      <c r="B170" s="572" t="s">
        <v>828</v>
      </c>
      <c r="C170" s="573"/>
      <c r="D170" s="573"/>
      <c r="E170" s="573"/>
      <c r="F170" s="573"/>
      <c r="G170" s="573"/>
      <c r="H170" s="573"/>
      <c r="I170" s="573"/>
      <c r="J170" s="573"/>
      <c r="K170" s="120" t="s">
        <v>160</v>
      </c>
    </row>
    <row r="171" spans="2:11" ht="9.9499999999999993" customHeight="1"/>
    <row r="172" spans="2:11" ht="16.5" customHeight="1">
      <c r="B172" s="93">
        <v>0</v>
      </c>
      <c r="C172" s="23" t="s">
        <v>869</v>
      </c>
    </row>
    <row r="173" spans="2:11" ht="16.5" customHeight="1">
      <c r="B173" s="171" t="s">
        <v>798</v>
      </c>
      <c r="C173" s="577" t="s">
        <v>795</v>
      </c>
      <c r="D173" s="577"/>
      <c r="E173" s="577"/>
      <c r="F173" s="171" t="s">
        <v>830</v>
      </c>
      <c r="G173" s="171" t="s">
        <v>153</v>
      </c>
      <c r="H173" s="171" t="s">
        <v>782</v>
      </c>
      <c r="I173" s="171" t="s">
        <v>14</v>
      </c>
      <c r="J173" s="483" t="s">
        <v>822</v>
      </c>
      <c r="K173" s="485"/>
    </row>
    <row r="174" spans="2:11" ht="16.5" customHeight="1">
      <c r="B174" s="176" t="s">
        <v>95</v>
      </c>
      <c r="C174" s="576" t="s">
        <v>146</v>
      </c>
      <c r="D174" s="576"/>
      <c r="E174" s="576"/>
      <c r="F174" s="176" t="s">
        <v>146</v>
      </c>
      <c r="G174" s="176" t="s">
        <v>65</v>
      </c>
      <c r="H174" s="176" t="s">
        <v>146</v>
      </c>
      <c r="I174" s="176" t="s">
        <v>146</v>
      </c>
      <c r="J174" s="576"/>
      <c r="K174" s="576"/>
    </row>
    <row r="175" spans="2:11" ht="9.9499999999999993" customHeight="1"/>
    <row r="176" spans="2:11" ht="16.5" customHeight="1">
      <c r="B176" s="93">
        <v>0</v>
      </c>
      <c r="C176" s="23" t="s">
        <v>868</v>
      </c>
    </row>
    <row r="177" spans="2:11" ht="16.5" customHeight="1">
      <c r="B177" s="171" t="s">
        <v>798</v>
      </c>
      <c r="C177" s="577" t="s">
        <v>795</v>
      </c>
      <c r="D177" s="577"/>
      <c r="E177" s="577"/>
      <c r="F177" s="171" t="s">
        <v>830</v>
      </c>
      <c r="G177" s="171" t="s">
        <v>153</v>
      </c>
      <c r="H177" s="171" t="s">
        <v>782</v>
      </c>
      <c r="I177" s="171" t="s">
        <v>14</v>
      </c>
      <c r="J177" s="483" t="s">
        <v>822</v>
      </c>
      <c r="K177" s="485"/>
    </row>
    <row r="178" spans="2:11" ht="16.5" customHeight="1">
      <c r="B178" s="176" t="s">
        <v>185</v>
      </c>
      <c r="C178" s="576" t="s">
        <v>146</v>
      </c>
      <c r="D178" s="576"/>
      <c r="E178" s="576"/>
      <c r="F178" s="176" t="s">
        <v>811</v>
      </c>
      <c r="G178" s="176" t="s">
        <v>65</v>
      </c>
      <c r="H178" s="176" t="s">
        <v>146</v>
      </c>
      <c r="I178" s="176" t="s">
        <v>146</v>
      </c>
      <c r="J178" s="576"/>
      <c r="K178" s="576"/>
    </row>
    <row r="179" spans="2:11" ht="9.9499999999999993" customHeight="1"/>
    <row r="180" spans="2:11" ht="16.5" customHeight="1">
      <c r="B180" s="93">
        <v>0</v>
      </c>
      <c r="C180" s="23" t="s">
        <v>829</v>
      </c>
    </row>
    <row r="181" spans="2:11" ht="16.5" customHeight="1">
      <c r="B181" s="171" t="s">
        <v>798</v>
      </c>
      <c r="C181" s="577" t="s">
        <v>795</v>
      </c>
      <c r="D181" s="577"/>
      <c r="E181" s="577"/>
      <c r="F181" s="171" t="s">
        <v>830</v>
      </c>
      <c r="G181" s="171" t="s">
        <v>153</v>
      </c>
      <c r="H181" s="171" t="s">
        <v>782</v>
      </c>
      <c r="I181" s="171" t="s">
        <v>14</v>
      </c>
      <c r="J181" s="483" t="s">
        <v>822</v>
      </c>
      <c r="K181" s="485"/>
    </row>
    <row r="182" spans="2:11" ht="16.5" customHeight="1">
      <c r="B182" s="176" t="s">
        <v>269</v>
      </c>
      <c r="C182" s="277" t="s">
        <v>146</v>
      </c>
      <c r="D182" s="575"/>
      <c r="E182" s="278"/>
      <c r="F182" s="176" t="s">
        <v>811</v>
      </c>
      <c r="G182" s="176" t="s">
        <v>65</v>
      </c>
      <c r="H182" s="176" t="s">
        <v>146</v>
      </c>
      <c r="I182" s="176" t="s">
        <v>146</v>
      </c>
      <c r="J182" s="576"/>
      <c r="K182" s="576"/>
    </row>
    <row r="183" spans="2:11" ht="9.9499999999999993" customHeight="1"/>
    <row r="184" spans="2:11" ht="16.5" customHeight="1">
      <c r="B184" s="4" t="s">
        <v>790</v>
      </c>
      <c r="C184" s="4"/>
      <c r="D184" s="29"/>
      <c r="E184" s="29"/>
      <c r="F184" s="29"/>
      <c r="G184" s="29"/>
      <c r="H184" s="29"/>
      <c r="I184" s="29"/>
      <c r="J184" s="29"/>
      <c r="K184" s="29"/>
    </row>
    <row r="185" spans="2:11" ht="16.5" customHeight="1">
      <c r="B185" s="510" t="s">
        <v>251</v>
      </c>
      <c r="C185" s="500"/>
      <c r="D185" s="500"/>
      <c r="E185" s="500"/>
      <c r="F185" s="500"/>
      <c r="G185" s="500"/>
      <c r="H185" s="500"/>
      <c r="I185" s="500"/>
      <c r="J185" s="500"/>
      <c r="K185" s="501"/>
    </row>
    <row r="186" spans="2:11" ht="9.9499999999999993" customHeight="1"/>
    <row r="187" spans="2:11" ht="9.9499999999999993" customHeight="1" thickBot="1"/>
    <row r="188" spans="2:11" ht="42" customHeight="1" thickBot="1">
      <c r="B188" s="462" t="s">
        <v>849</v>
      </c>
      <c r="C188" s="463"/>
      <c r="D188" s="463"/>
      <c r="E188" s="463"/>
      <c r="F188" s="463"/>
      <c r="G188" s="463"/>
      <c r="H188" s="463"/>
      <c r="I188" s="463"/>
      <c r="J188" s="463"/>
      <c r="K188" s="464"/>
    </row>
    <row r="189" spans="2:11" ht="9.9499999999999993" customHeight="1"/>
    <row r="190" spans="2:11" ht="16.5" customHeight="1">
      <c r="B190" s="5" t="s">
        <v>740</v>
      </c>
      <c r="C190" s="560"/>
      <c r="D190" s="561"/>
      <c r="E190" s="561"/>
      <c r="F190" s="562"/>
      <c r="G190" s="5"/>
      <c r="H190" s="243"/>
      <c r="I190" s="244"/>
      <c r="J190" s="244"/>
      <c r="K190" s="245"/>
    </row>
    <row r="191" spans="2:11" ht="13.5"/>
    <row r="192" spans="2:11" ht="16.5" customHeight="1">
      <c r="B192" s="5" t="s">
        <v>128</v>
      </c>
      <c r="C192" s="455" t="s">
        <v>122</v>
      </c>
      <c r="D192" s="455"/>
      <c r="E192" s="455" t="s">
        <v>121</v>
      </c>
      <c r="F192" s="455"/>
      <c r="G192" s="5" t="s">
        <v>123</v>
      </c>
      <c r="H192" s="5" t="s">
        <v>124</v>
      </c>
      <c r="I192" s="5" t="s">
        <v>125</v>
      </c>
      <c r="J192" s="5" t="s">
        <v>126</v>
      </c>
      <c r="K192" s="5" t="s">
        <v>127</v>
      </c>
    </row>
    <row r="193" spans="2:20" ht="16.5" customHeight="1">
      <c r="B193" s="59">
        <v>1</v>
      </c>
      <c r="C193" s="471"/>
      <c r="D193" s="471"/>
      <c r="E193" s="508"/>
      <c r="F193" s="509"/>
      <c r="G193" s="117"/>
      <c r="H193" s="117"/>
      <c r="I193" s="61"/>
      <c r="J193" s="62"/>
      <c r="K193" s="63"/>
    </row>
    <row r="194" spans="2:20" ht="16.5" customHeight="1">
      <c r="B194" s="59">
        <v>2</v>
      </c>
      <c r="C194" s="471"/>
      <c r="D194" s="471"/>
      <c r="E194" s="508"/>
      <c r="F194" s="509"/>
      <c r="G194" s="117"/>
      <c r="H194" s="117"/>
      <c r="I194" s="61"/>
      <c r="J194" s="62"/>
      <c r="K194" s="63"/>
    </row>
    <row r="195" spans="2:20" ht="9.9499999999999993" customHeight="1"/>
    <row r="196" spans="2:20" ht="16.5" customHeight="1">
      <c r="B196" s="483" t="s">
        <v>742</v>
      </c>
      <c r="C196" s="485"/>
      <c r="D196" s="483" t="s">
        <v>743</v>
      </c>
      <c r="E196" s="485"/>
      <c r="F196" s="170" t="s">
        <v>574</v>
      </c>
      <c r="G196" s="5" t="s">
        <v>744</v>
      </c>
      <c r="H196" s="5" t="s">
        <v>745</v>
      </c>
      <c r="I196" s="5" t="s">
        <v>812</v>
      </c>
      <c r="J196" s="5" t="s">
        <v>814</v>
      </c>
      <c r="K196" s="5" t="s">
        <v>746</v>
      </c>
    </row>
    <row r="197" spans="2:20" ht="16.5" customHeight="1">
      <c r="B197" s="246"/>
      <c r="C197" s="247"/>
      <c r="D197" s="246"/>
      <c r="E197" s="247"/>
      <c r="F197" s="169"/>
      <c r="G197" s="64"/>
      <c r="H197" s="92"/>
      <c r="I197" s="92"/>
      <c r="J197" s="17"/>
      <c r="K197" s="177">
        <v>0</v>
      </c>
    </row>
    <row r="198" spans="2:20" ht="16.5" customHeight="1">
      <c r="B198" s="246"/>
      <c r="C198" s="247"/>
      <c r="D198" s="246"/>
      <c r="E198" s="247"/>
      <c r="F198" s="169"/>
      <c r="G198" s="64"/>
      <c r="H198" s="92"/>
      <c r="I198" s="92"/>
      <c r="J198" s="17"/>
      <c r="K198" s="177">
        <v>0</v>
      </c>
    </row>
    <row r="199" spans="2:20" ht="9.9499999999999993" customHeight="1"/>
    <row r="200" spans="2:20" ht="16.5" customHeight="1">
      <c r="B200" s="480" t="s">
        <v>155</v>
      </c>
      <c r="C200" s="480"/>
      <c r="D200" s="480"/>
      <c r="E200" s="480"/>
      <c r="F200" s="480"/>
      <c r="G200" s="480"/>
      <c r="H200" s="480"/>
      <c r="I200" s="480"/>
      <c r="J200" s="480"/>
      <c r="K200" s="41" t="s">
        <v>156</v>
      </c>
    </row>
    <row r="201" spans="2:20" ht="12.95" customHeight="1">
      <c r="B201" s="568" t="s">
        <v>794</v>
      </c>
      <c r="C201" s="569"/>
      <c r="D201" s="569"/>
      <c r="E201" s="569"/>
      <c r="F201" s="569"/>
      <c r="G201" s="569"/>
      <c r="H201" s="569"/>
      <c r="I201" s="569"/>
      <c r="J201" s="569"/>
      <c r="K201" s="118" t="s">
        <v>160</v>
      </c>
    </row>
    <row r="202" spans="2:20" ht="12.95" customHeight="1">
      <c r="B202" s="570" t="s">
        <v>792</v>
      </c>
      <c r="C202" s="571"/>
      <c r="D202" s="571"/>
      <c r="E202" s="571"/>
      <c r="F202" s="571"/>
      <c r="G202" s="571"/>
      <c r="H202" s="571"/>
      <c r="I202" s="571"/>
      <c r="J202" s="571"/>
      <c r="K202" s="119" t="s">
        <v>160</v>
      </c>
    </row>
    <row r="203" spans="2:20" ht="12.95" customHeight="1">
      <c r="B203" s="572" t="s">
        <v>793</v>
      </c>
      <c r="C203" s="573"/>
      <c r="D203" s="573"/>
      <c r="E203" s="573"/>
      <c r="F203" s="573"/>
      <c r="G203" s="573"/>
      <c r="H203" s="573"/>
      <c r="I203" s="573"/>
      <c r="J203" s="573"/>
      <c r="K203" s="120" t="s">
        <v>160</v>
      </c>
    </row>
    <row r="204" spans="2:20" ht="9.9499999999999993" customHeight="1"/>
    <row r="205" spans="2:20" ht="16.5" customHeight="1">
      <c r="B205" s="168">
        <v>0</v>
      </c>
      <c r="C205" s="24" t="s">
        <v>796</v>
      </c>
      <c r="D205" s="187"/>
      <c r="E205" s="24"/>
      <c r="F205" s="187"/>
      <c r="G205" s="24"/>
      <c r="H205" s="187"/>
      <c r="I205" s="24"/>
      <c r="J205" s="187"/>
      <c r="K205" s="24"/>
    </row>
    <row r="206" spans="2:20" ht="16.5" customHeight="1">
      <c r="B206" s="171" t="s">
        <v>808</v>
      </c>
      <c r="C206" s="268" t="s">
        <v>778</v>
      </c>
      <c r="D206" s="563"/>
      <c r="E206" s="269"/>
      <c r="F206" s="171" t="s">
        <v>153</v>
      </c>
      <c r="G206" s="171" t="s">
        <v>809</v>
      </c>
      <c r="H206" s="171" t="s">
        <v>810</v>
      </c>
      <c r="I206" s="171" t="s">
        <v>14</v>
      </c>
      <c r="J206" s="483" t="s">
        <v>822</v>
      </c>
      <c r="K206" s="485"/>
    </row>
    <row r="207" spans="2:20" ht="16.5" customHeight="1">
      <c r="B207" s="175" t="s">
        <v>796</v>
      </c>
      <c r="C207" s="564" t="s">
        <v>863</v>
      </c>
      <c r="D207" s="565"/>
      <c r="E207" s="566"/>
      <c r="F207" s="175" t="s">
        <v>65</v>
      </c>
      <c r="G207" s="175" t="s">
        <v>146</v>
      </c>
      <c r="H207" s="175" t="s">
        <v>146</v>
      </c>
      <c r="I207" s="176" t="s">
        <v>146</v>
      </c>
      <c r="J207" s="277"/>
      <c r="K207" s="278"/>
      <c r="P207" s="238"/>
      <c r="Q207" s="238"/>
      <c r="R207" s="31"/>
      <c r="S207" s="31"/>
      <c r="T207" s="31"/>
    </row>
    <row r="208" spans="2:20" ht="16.5" customHeight="1">
      <c r="B208" s="175" t="s">
        <v>796</v>
      </c>
      <c r="C208" s="564" t="s">
        <v>864</v>
      </c>
      <c r="D208" s="565"/>
      <c r="E208" s="566"/>
      <c r="F208" s="175" t="s">
        <v>65</v>
      </c>
      <c r="G208" s="175" t="s">
        <v>146</v>
      </c>
      <c r="H208" s="175" t="s">
        <v>146</v>
      </c>
      <c r="I208" s="176" t="s">
        <v>146</v>
      </c>
      <c r="J208" s="277"/>
      <c r="K208" s="278"/>
      <c r="P208" s="567"/>
      <c r="Q208" s="567"/>
      <c r="R208" s="185"/>
      <c r="S208" s="186"/>
      <c r="T208" s="186"/>
    </row>
    <row r="209" spans="2:20" ht="16.5" customHeight="1">
      <c r="B209" s="175" t="s">
        <v>796</v>
      </c>
      <c r="C209" s="564" t="s">
        <v>865</v>
      </c>
      <c r="D209" s="565"/>
      <c r="E209" s="566"/>
      <c r="F209" s="175" t="s">
        <v>65</v>
      </c>
      <c r="G209" s="175" t="s">
        <v>146</v>
      </c>
      <c r="H209" s="175" t="s">
        <v>146</v>
      </c>
      <c r="I209" s="176" t="s">
        <v>146</v>
      </c>
      <c r="J209" s="277"/>
      <c r="K209" s="278"/>
      <c r="P209" s="567"/>
      <c r="Q209" s="567"/>
      <c r="R209" s="185"/>
      <c r="S209" s="186"/>
      <c r="T209" s="186"/>
    </row>
    <row r="210" spans="2:20" ht="16.5" customHeight="1">
      <c r="B210" s="175" t="s">
        <v>796</v>
      </c>
      <c r="C210" s="564" t="s">
        <v>866</v>
      </c>
      <c r="D210" s="565"/>
      <c r="E210" s="566"/>
      <c r="F210" s="175" t="s">
        <v>65</v>
      </c>
      <c r="G210" s="175" t="s">
        <v>146</v>
      </c>
      <c r="H210" s="175" t="s">
        <v>146</v>
      </c>
      <c r="I210" s="176" t="s">
        <v>146</v>
      </c>
      <c r="J210" s="277"/>
      <c r="K210" s="278"/>
    </row>
    <row r="211" spans="2:20" ht="9.9499999999999993" customHeight="1"/>
    <row r="212" spans="2:20" ht="16.5" customHeight="1">
      <c r="B212" s="4" t="s">
        <v>790</v>
      </c>
      <c r="C212" s="23"/>
    </row>
    <row r="213" spans="2:20" ht="16.5" customHeight="1">
      <c r="B213" s="515" t="s">
        <v>251</v>
      </c>
      <c r="C213" s="513"/>
      <c r="D213" s="513"/>
      <c r="E213" s="513"/>
      <c r="F213" s="513"/>
      <c r="G213" s="513"/>
      <c r="H213" s="513"/>
      <c r="I213" s="513"/>
      <c r="J213" s="513"/>
      <c r="K213" s="514"/>
    </row>
    <row r="214" spans="2:20" ht="9.9499999999999993" customHeight="1"/>
    <row r="215" spans="2:20" ht="9.9499999999999993" customHeight="1" thickBot="1"/>
    <row r="216" spans="2:20" ht="44.25" customHeight="1" thickBot="1">
      <c r="B216" s="462" t="s">
        <v>776</v>
      </c>
      <c r="C216" s="463"/>
      <c r="D216" s="463"/>
      <c r="E216" s="463"/>
      <c r="F216" s="463"/>
      <c r="G216" s="463"/>
      <c r="H216" s="463"/>
      <c r="I216" s="463"/>
      <c r="J216" s="463"/>
      <c r="K216" s="464"/>
    </row>
    <row r="217" spans="2:20" ht="9.9499999999999993" customHeight="1"/>
    <row r="218" spans="2:20" ht="16.5" customHeight="1">
      <c r="B218" s="5" t="s">
        <v>740</v>
      </c>
      <c r="C218" s="560"/>
      <c r="D218" s="561"/>
      <c r="E218" s="561"/>
      <c r="F218" s="562"/>
      <c r="G218" s="5"/>
      <c r="H218" s="243"/>
      <c r="I218" s="244"/>
      <c r="J218" s="244"/>
      <c r="K218" s="245"/>
    </row>
    <row r="219" spans="2:20" ht="9.9499999999999993" customHeight="1"/>
    <row r="220" spans="2:20" ht="16.5" customHeight="1">
      <c r="B220" s="5" t="s">
        <v>128</v>
      </c>
      <c r="C220" s="455" t="s">
        <v>122</v>
      </c>
      <c r="D220" s="455"/>
      <c r="E220" s="455" t="s">
        <v>121</v>
      </c>
      <c r="F220" s="455"/>
      <c r="G220" s="5" t="s">
        <v>123</v>
      </c>
      <c r="H220" s="5" t="s">
        <v>124</v>
      </c>
      <c r="I220" s="5" t="s">
        <v>125</v>
      </c>
      <c r="J220" s="5" t="s">
        <v>126</v>
      </c>
      <c r="K220" s="5" t="s">
        <v>127</v>
      </c>
    </row>
    <row r="221" spans="2:20" ht="16.5" customHeight="1">
      <c r="B221" s="59">
        <v>1</v>
      </c>
      <c r="C221" s="471"/>
      <c r="D221" s="471"/>
      <c r="E221" s="508"/>
      <c r="F221" s="509"/>
      <c r="G221" s="117"/>
      <c r="H221" s="117"/>
      <c r="I221" s="61"/>
      <c r="J221" s="62"/>
      <c r="K221" s="63"/>
    </row>
    <row r="222" spans="2:20" ht="9.9499999999999993" customHeight="1"/>
    <row r="223" spans="2:20" ht="16.5" customHeight="1">
      <c r="B223" s="483" t="s">
        <v>742</v>
      </c>
      <c r="C223" s="485"/>
      <c r="D223" s="483" t="s">
        <v>743</v>
      </c>
      <c r="E223" s="485"/>
      <c r="F223" s="170" t="s">
        <v>574</v>
      </c>
      <c r="G223" s="5" t="s">
        <v>744</v>
      </c>
      <c r="H223" s="5" t="s">
        <v>745</v>
      </c>
      <c r="I223" s="5" t="s">
        <v>812</v>
      </c>
      <c r="J223" s="5" t="s">
        <v>814</v>
      </c>
      <c r="K223" s="5" t="s">
        <v>746</v>
      </c>
    </row>
    <row r="224" spans="2:20" ht="16.5" customHeight="1">
      <c r="B224" s="246"/>
      <c r="C224" s="247"/>
      <c r="D224" s="246"/>
      <c r="E224" s="247"/>
      <c r="F224" s="169"/>
      <c r="G224" s="64"/>
      <c r="H224" s="92"/>
      <c r="I224" s="92"/>
      <c r="J224" s="17"/>
      <c r="K224" s="177"/>
    </row>
    <row r="225" spans="2:11" ht="16.5" customHeight="1">
      <c r="B225" s="246"/>
      <c r="C225" s="247"/>
      <c r="D225" s="246"/>
      <c r="E225" s="247"/>
      <c r="F225" s="169"/>
      <c r="G225" s="64"/>
      <c r="H225" s="92"/>
      <c r="I225" s="92"/>
      <c r="J225" s="17"/>
      <c r="K225" s="177"/>
    </row>
    <row r="226" spans="2:11" ht="9.9499999999999993" customHeight="1"/>
    <row r="227" spans="2:11" ht="16.5" customHeight="1">
      <c r="B227" s="465" t="s">
        <v>57</v>
      </c>
      <c r="C227" s="466"/>
      <c r="D227" s="466"/>
      <c r="E227" s="466"/>
      <c r="F227" s="466"/>
      <c r="G227" s="466"/>
      <c r="H227" s="466"/>
      <c r="I227" s="466"/>
      <c r="J227" s="467"/>
      <c r="K227" s="39" t="s">
        <v>153</v>
      </c>
    </row>
    <row r="228" spans="2:11" ht="39.950000000000003" customHeight="1">
      <c r="B228" s="542" t="s">
        <v>777</v>
      </c>
      <c r="C228" s="543"/>
      <c r="D228" s="543"/>
      <c r="E228" s="543"/>
      <c r="F228" s="543"/>
      <c r="G228" s="543"/>
      <c r="H228" s="543"/>
      <c r="I228" s="543"/>
      <c r="J228" s="544"/>
      <c r="K228" s="84" t="s">
        <v>64</v>
      </c>
    </row>
    <row r="229" spans="2:11" ht="9.9499999999999993" customHeight="1"/>
    <row r="230" spans="2:11" ht="16.5" customHeight="1">
      <c r="B230" s="93">
        <v>0</v>
      </c>
      <c r="C230" s="24" t="s">
        <v>784</v>
      </c>
    </row>
    <row r="231" spans="2:11" ht="16.5" customHeight="1">
      <c r="B231" s="5" t="s">
        <v>805</v>
      </c>
      <c r="C231" s="483" t="s">
        <v>778</v>
      </c>
      <c r="D231" s="484"/>
      <c r="E231" s="485"/>
      <c r="F231" s="5" t="s">
        <v>779</v>
      </c>
      <c r="G231" s="125" t="s">
        <v>153</v>
      </c>
      <c r="H231" s="5" t="s">
        <v>782</v>
      </c>
      <c r="I231" s="5" t="s">
        <v>14</v>
      </c>
      <c r="J231" s="483" t="s">
        <v>822</v>
      </c>
      <c r="K231" s="485"/>
    </row>
    <row r="232" spans="2:11" ht="16.5" customHeight="1">
      <c r="B232" s="32" t="s">
        <v>806</v>
      </c>
      <c r="C232" s="475" t="s">
        <v>780</v>
      </c>
      <c r="D232" s="486"/>
      <c r="E232" s="476"/>
      <c r="F232" s="32" t="s">
        <v>807</v>
      </c>
      <c r="G232" s="32" t="s">
        <v>64</v>
      </c>
      <c r="H232" s="32" t="s">
        <v>146</v>
      </c>
      <c r="I232" s="176" t="s">
        <v>146</v>
      </c>
      <c r="J232" s="475"/>
      <c r="K232" s="476"/>
    </row>
    <row r="233" spans="2:11" ht="16.5" customHeight="1">
      <c r="B233" s="32" t="s">
        <v>806</v>
      </c>
      <c r="C233" s="475" t="s">
        <v>781</v>
      </c>
      <c r="D233" s="486"/>
      <c r="E233" s="476"/>
      <c r="F233" s="32" t="s">
        <v>807</v>
      </c>
      <c r="G233" s="32" t="s">
        <v>64</v>
      </c>
      <c r="H233" s="32" t="s">
        <v>146</v>
      </c>
      <c r="I233" s="176" t="s">
        <v>146</v>
      </c>
      <c r="J233" s="475"/>
      <c r="K233" s="476"/>
    </row>
    <row r="234" spans="2:11" ht="16.5" customHeight="1">
      <c r="B234" s="32"/>
      <c r="C234" s="475"/>
      <c r="D234" s="486"/>
      <c r="E234" s="476"/>
      <c r="F234" s="32"/>
      <c r="G234" s="32"/>
      <c r="H234" s="32"/>
      <c r="I234" s="176"/>
      <c r="J234" s="475"/>
      <c r="K234" s="476"/>
    </row>
    <row r="235" spans="2:11" ht="16.5" customHeight="1">
      <c r="B235" s="32"/>
      <c r="C235" s="475"/>
      <c r="D235" s="486"/>
      <c r="E235" s="476"/>
      <c r="F235" s="32"/>
      <c r="G235" s="32"/>
      <c r="H235" s="32"/>
      <c r="I235" s="176"/>
      <c r="J235" s="475"/>
      <c r="K235" s="476"/>
    </row>
    <row r="236" spans="2:11" ht="9.9499999999999993" customHeight="1"/>
    <row r="237" spans="2:11" ht="16.5" customHeight="1">
      <c r="B237" s="4" t="s">
        <v>785</v>
      </c>
      <c r="C237" s="23"/>
    </row>
    <row r="238" spans="2:11" ht="26.1" customHeight="1">
      <c r="B238" s="515" t="s">
        <v>251</v>
      </c>
      <c r="C238" s="513"/>
      <c r="D238" s="513"/>
      <c r="E238" s="513"/>
      <c r="F238" s="513"/>
      <c r="G238" s="513"/>
      <c r="H238" s="513"/>
      <c r="I238" s="513"/>
      <c r="J238" s="513"/>
      <c r="K238" s="514"/>
    </row>
    <row r="239" spans="2:11" ht="9.9499999999999993" customHeight="1"/>
    <row r="240" spans="2:11" ht="9.9499999999999993" customHeight="1" thickBot="1"/>
    <row r="241" spans="2:11" ht="44.25" customHeight="1" thickBot="1">
      <c r="B241" s="461" t="s">
        <v>838</v>
      </c>
      <c r="C241" s="447"/>
      <c r="D241" s="447"/>
      <c r="E241" s="447"/>
      <c r="F241" s="447"/>
      <c r="G241" s="447"/>
      <c r="H241" s="447"/>
      <c r="I241" s="447"/>
      <c r="J241" s="447"/>
      <c r="K241" s="448"/>
    </row>
    <row r="242" spans="2:11" ht="9.9499999999999993" customHeight="1"/>
    <row r="243" spans="2:11" ht="16.5" customHeight="1">
      <c r="B243" s="5" t="s">
        <v>740</v>
      </c>
      <c r="C243" s="560"/>
      <c r="D243" s="561"/>
      <c r="E243" s="561"/>
      <c r="F243" s="562"/>
      <c r="G243" s="5"/>
      <c r="H243" s="243"/>
      <c r="I243" s="244"/>
      <c r="J243" s="244"/>
      <c r="K243" s="245"/>
    </row>
    <row r="244" spans="2:11" ht="9.9499999999999993" customHeight="1"/>
    <row r="245" spans="2:11" ht="16.5" customHeight="1">
      <c r="B245" s="5" t="s">
        <v>128</v>
      </c>
      <c r="C245" s="455" t="s">
        <v>122</v>
      </c>
      <c r="D245" s="455"/>
      <c r="E245" s="455" t="s">
        <v>121</v>
      </c>
      <c r="F245" s="455"/>
      <c r="G245" s="5" t="s">
        <v>123</v>
      </c>
      <c r="H245" s="5" t="s">
        <v>124</v>
      </c>
      <c r="I245" s="5" t="s">
        <v>125</v>
      </c>
      <c r="J245" s="5" t="s">
        <v>126</v>
      </c>
      <c r="K245" s="5" t="s">
        <v>127</v>
      </c>
    </row>
    <row r="246" spans="2:11" ht="16.5" customHeight="1">
      <c r="B246" s="59">
        <v>1</v>
      </c>
      <c r="C246" s="471"/>
      <c r="D246" s="471"/>
      <c r="E246" s="508"/>
      <c r="F246" s="509"/>
      <c r="G246" s="117"/>
      <c r="H246" s="117"/>
      <c r="I246" s="61"/>
      <c r="J246" s="62"/>
      <c r="K246" s="63"/>
    </row>
    <row r="247" spans="2:11" ht="9.9499999999999993" customHeight="1"/>
    <row r="248" spans="2:11" ht="16.5" customHeight="1">
      <c r="B248" s="483" t="s">
        <v>742</v>
      </c>
      <c r="C248" s="485"/>
      <c r="D248" s="483" t="s">
        <v>743</v>
      </c>
      <c r="E248" s="485"/>
      <c r="F248" s="170" t="s">
        <v>574</v>
      </c>
      <c r="G248" s="5" t="s">
        <v>744</v>
      </c>
      <c r="H248" s="5" t="s">
        <v>745</v>
      </c>
      <c r="I248" s="5" t="s">
        <v>812</v>
      </c>
      <c r="J248" s="5" t="s">
        <v>814</v>
      </c>
      <c r="K248" s="5" t="s">
        <v>746</v>
      </c>
    </row>
    <row r="249" spans="2:11" ht="16.5" customHeight="1">
      <c r="B249" s="246"/>
      <c r="C249" s="247"/>
      <c r="D249" s="246"/>
      <c r="E249" s="247"/>
      <c r="F249" s="169"/>
      <c r="G249" s="64"/>
      <c r="H249" s="92"/>
      <c r="I249" s="92"/>
      <c r="J249" s="17"/>
      <c r="K249" s="177"/>
    </row>
    <row r="250" spans="2:11" ht="16.5" customHeight="1">
      <c r="B250" s="246"/>
      <c r="C250" s="247"/>
      <c r="D250" s="246"/>
      <c r="E250" s="247"/>
      <c r="F250" s="169"/>
      <c r="G250" s="64"/>
      <c r="H250" s="92"/>
      <c r="I250" s="92"/>
      <c r="J250" s="17"/>
      <c r="K250" s="177"/>
    </row>
    <row r="251" spans="2:11" ht="9.9499999999999993" customHeight="1"/>
    <row r="252" spans="2:11" ht="16.5" customHeight="1">
      <c r="B252" s="353" t="s">
        <v>14</v>
      </c>
      <c r="C252" s="353"/>
      <c r="D252" s="20"/>
      <c r="E252" s="20"/>
      <c r="F252" s="21"/>
    </row>
    <row r="253" spans="2:11" ht="16.5" customHeight="1">
      <c r="B253" s="72"/>
      <c r="C253" s="519"/>
      <c r="D253" s="520"/>
      <c r="E253" s="520"/>
      <c r="F253" s="520"/>
      <c r="G253" s="520"/>
      <c r="H253" s="520"/>
      <c r="I253" s="520"/>
      <c r="J253" s="520"/>
      <c r="K253" s="520"/>
    </row>
    <row r="254" spans="2:11" ht="9.9499999999999993" customHeight="1"/>
    <row r="255" spans="2:11" ht="9.9499999999999993" customHeight="1" thickBot="1"/>
    <row r="256" spans="2:11" ht="44.25" customHeight="1" thickBot="1">
      <c r="B256" s="446" t="s">
        <v>892</v>
      </c>
      <c r="C256" s="447"/>
      <c r="D256" s="447"/>
      <c r="E256" s="447"/>
      <c r="F256" s="447"/>
      <c r="G256" s="447"/>
      <c r="H256" s="447"/>
      <c r="I256" s="447"/>
      <c r="J256" s="447"/>
      <c r="K256" s="448"/>
    </row>
    <row r="257" spans="2:14" ht="9.9499999999999993" customHeight="1"/>
    <row r="258" spans="2:14" ht="16.5" customHeight="1">
      <c r="B258" s="5" t="s">
        <v>740</v>
      </c>
      <c r="C258" s="560"/>
      <c r="D258" s="561"/>
      <c r="E258" s="561"/>
      <c r="F258" s="562"/>
      <c r="G258" s="5"/>
      <c r="H258" s="243"/>
      <c r="I258" s="244"/>
      <c r="J258" s="244"/>
      <c r="K258" s="245"/>
    </row>
    <row r="259" spans="2:14" ht="9.9499999999999993" customHeight="1"/>
    <row r="260" spans="2:14" ht="16.5" customHeight="1">
      <c r="B260" s="5" t="s">
        <v>128</v>
      </c>
      <c r="C260" s="483" t="s">
        <v>122</v>
      </c>
      <c r="D260" s="485"/>
      <c r="E260" s="455" t="s">
        <v>121</v>
      </c>
      <c r="F260" s="455"/>
      <c r="G260" s="5" t="s">
        <v>123</v>
      </c>
      <c r="H260" s="5" t="s">
        <v>124</v>
      </c>
      <c r="I260" s="5" t="s">
        <v>125</v>
      </c>
      <c r="J260" s="5" t="s">
        <v>126</v>
      </c>
      <c r="K260" s="5" t="s">
        <v>127</v>
      </c>
    </row>
    <row r="261" spans="2:14" ht="16.5" customHeight="1">
      <c r="B261" s="59">
        <v>1</v>
      </c>
      <c r="C261" s="475"/>
      <c r="D261" s="476"/>
      <c r="E261" s="508"/>
      <c r="F261" s="509"/>
      <c r="G261" s="117"/>
      <c r="H261" s="117"/>
      <c r="I261" s="61"/>
      <c r="J261" s="62"/>
      <c r="K261" s="63"/>
    </row>
    <row r="262" spans="2:14" ht="9.9499999999999993" customHeight="1"/>
    <row r="263" spans="2:14" ht="16.5" customHeight="1">
      <c r="B263" s="483" t="s">
        <v>742</v>
      </c>
      <c r="C263" s="485"/>
      <c r="D263" s="483" t="s">
        <v>743</v>
      </c>
      <c r="E263" s="485"/>
      <c r="F263" s="170" t="s">
        <v>574</v>
      </c>
      <c r="G263" s="5" t="s">
        <v>744</v>
      </c>
      <c r="H263" s="5" t="s">
        <v>745</v>
      </c>
      <c r="I263" s="5" t="s">
        <v>812</v>
      </c>
      <c r="J263" s="5" t="s">
        <v>813</v>
      </c>
      <c r="K263" s="5" t="s">
        <v>746</v>
      </c>
    </row>
    <row r="264" spans="2:14" ht="16.5" customHeight="1">
      <c r="B264" s="246"/>
      <c r="C264" s="247"/>
      <c r="D264" s="246"/>
      <c r="E264" s="247"/>
      <c r="F264" s="169"/>
      <c r="G264" s="64"/>
      <c r="H264" s="92"/>
      <c r="I264" s="92"/>
      <c r="J264" s="17"/>
      <c r="K264" s="177"/>
    </row>
    <row r="265" spans="2:14" ht="16.5" customHeight="1">
      <c r="B265" s="246"/>
      <c r="C265" s="247"/>
      <c r="D265" s="246"/>
      <c r="E265" s="247"/>
      <c r="F265" s="169"/>
      <c r="G265" s="64"/>
      <c r="H265" s="92"/>
      <c r="I265" s="92"/>
      <c r="J265" s="17"/>
      <c r="K265" s="177"/>
    </row>
    <row r="266" spans="2:14" ht="9.9499999999999993" customHeight="1"/>
    <row r="267" spans="2:14" ht="16.5" customHeight="1">
      <c r="B267" s="353" t="s">
        <v>14</v>
      </c>
      <c r="C267" s="353"/>
      <c r="D267" s="20"/>
      <c r="E267" s="20"/>
      <c r="F267" s="21"/>
    </row>
    <row r="268" spans="2:14" ht="16.5" customHeight="1">
      <c r="B268" s="72"/>
      <c r="C268" s="519"/>
      <c r="D268" s="520"/>
      <c r="E268" s="520"/>
      <c r="F268" s="520"/>
      <c r="G268" s="520"/>
      <c r="H268" s="520"/>
      <c r="I268" s="520"/>
      <c r="J268" s="520"/>
      <c r="K268" s="520"/>
      <c r="N268" s="44">
        <f>C268</f>
        <v>0</v>
      </c>
    </row>
    <row r="269" spans="2:14" ht="9.9499999999999993" customHeight="1"/>
    <row r="270" spans="2:14" ht="9.9499999999999993" customHeight="1"/>
  </sheetData>
  <sheetProtection selectLockedCells="1"/>
  <mergeCells count="297">
    <mergeCell ref="B90:K90"/>
    <mergeCell ref="C86:E86"/>
    <mergeCell ref="J86:K86"/>
    <mergeCell ref="C87:E87"/>
    <mergeCell ref="J87:K87"/>
    <mergeCell ref="B78:J78"/>
    <mergeCell ref="B79:J79"/>
    <mergeCell ref="C82:E82"/>
    <mergeCell ref="J82:K82"/>
    <mergeCell ref="C83:E83"/>
    <mergeCell ref="J83:K83"/>
    <mergeCell ref="B73:C73"/>
    <mergeCell ref="D73:E73"/>
    <mergeCell ref="B74:C74"/>
    <mergeCell ref="D74:E74"/>
    <mergeCell ref="B76:J76"/>
    <mergeCell ref="B77:J77"/>
    <mergeCell ref="B13:B18"/>
    <mergeCell ref="B65:K65"/>
    <mergeCell ref="C67:F67"/>
    <mergeCell ref="H67:K67"/>
    <mergeCell ref="C69:D69"/>
    <mergeCell ref="E69:F69"/>
    <mergeCell ref="C13:G13"/>
    <mergeCell ref="C14:G14"/>
    <mergeCell ref="C18:G18"/>
    <mergeCell ref="C17:G17"/>
    <mergeCell ref="C16:G16"/>
    <mergeCell ref="C15:G15"/>
    <mergeCell ref="C19:G19"/>
    <mergeCell ref="B19:B20"/>
    <mergeCell ref="C61:D61"/>
    <mergeCell ref="E61:F61"/>
    <mergeCell ref="G61:H61"/>
    <mergeCell ref="B62:K62"/>
    <mergeCell ref="B185:K185"/>
    <mergeCell ref="C178:E178"/>
    <mergeCell ref="J178:K178"/>
    <mergeCell ref="C181:E181"/>
    <mergeCell ref="J181:K181"/>
    <mergeCell ref="C182:E182"/>
    <mergeCell ref="J182:K182"/>
    <mergeCell ref="C173:E173"/>
    <mergeCell ref="J173:K173"/>
    <mergeCell ref="C174:E174"/>
    <mergeCell ref="J174:K174"/>
    <mergeCell ref="C177:E177"/>
    <mergeCell ref="J177:K177"/>
    <mergeCell ref="B165:C165"/>
    <mergeCell ref="D165:E165"/>
    <mergeCell ref="B167:J167"/>
    <mergeCell ref="B168:J168"/>
    <mergeCell ref="B169:J169"/>
    <mergeCell ref="B170:J170"/>
    <mergeCell ref="C161:D161"/>
    <mergeCell ref="E161:F161"/>
    <mergeCell ref="B163:C163"/>
    <mergeCell ref="D163:E163"/>
    <mergeCell ref="B164:C164"/>
    <mergeCell ref="D164:E164"/>
    <mergeCell ref="B153:K153"/>
    <mergeCell ref="B156:K156"/>
    <mergeCell ref="C158:F158"/>
    <mergeCell ref="H158:K158"/>
    <mergeCell ref="C160:D160"/>
    <mergeCell ref="E160:F160"/>
    <mergeCell ref="C150:E150"/>
    <mergeCell ref="J150:K150"/>
    <mergeCell ref="C145:E145"/>
    <mergeCell ref="J145:K145"/>
    <mergeCell ref="C146:E146"/>
    <mergeCell ref="J146:K146"/>
    <mergeCell ref="C149:E149"/>
    <mergeCell ref="J149:K149"/>
    <mergeCell ref="B138:J138"/>
    <mergeCell ref="B139:J139"/>
    <mergeCell ref="B140:J140"/>
    <mergeCell ref="C143:E143"/>
    <mergeCell ref="J143:K143"/>
    <mergeCell ref="C144:E144"/>
    <mergeCell ref="J144:K144"/>
    <mergeCell ref="B133:C133"/>
    <mergeCell ref="D133:E133"/>
    <mergeCell ref="B134:C134"/>
    <mergeCell ref="D134:E134"/>
    <mergeCell ref="B136:J136"/>
    <mergeCell ref="B137:J137"/>
    <mergeCell ref="C129:D129"/>
    <mergeCell ref="E129:F129"/>
    <mergeCell ref="C130:D130"/>
    <mergeCell ref="E130:F130"/>
    <mergeCell ref="B132:C132"/>
    <mergeCell ref="D132:E132"/>
    <mergeCell ref="C119:E119"/>
    <mergeCell ref="J119:K119"/>
    <mergeCell ref="B122:K122"/>
    <mergeCell ref="B125:K125"/>
    <mergeCell ref="C127:F127"/>
    <mergeCell ref="H127:K127"/>
    <mergeCell ref="C114:E114"/>
    <mergeCell ref="J114:K114"/>
    <mergeCell ref="C115:E115"/>
    <mergeCell ref="J115:K115"/>
    <mergeCell ref="C118:E118"/>
    <mergeCell ref="J118:K118"/>
    <mergeCell ref="B106:J106"/>
    <mergeCell ref="B107:J107"/>
    <mergeCell ref="C110:E110"/>
    <mergeCell ref="J110:K110"/>
    <mergeCell ref="C111:E111"/>
    <mergeCell ref="J111:K111"/>
    <mergeCell ref="D101:E101"/>
    <mergeCell ref="B102:C102"/>
    <mergeCell ref="D102:E102"/>
    <mergeCell ref="B104:J104"/>
    <mergeCell ref="B105:J105"/>
    <mergeCell ref="C97:D97"/>
    <mergeCell ref="E97:F97"/>
    <mergeCell ref="C98:D98"/>
    <mergeCell ref="E98:F98"/>
    <mergeCell ref="B100:C100"/>
    <mergeCell ref="D100:E100"/>
    <mergeCell ref="B93:K93"/>
    <mergeCell ref="C95:F95"/>
    <mergeCell ref="H95:K95"/>
    <mergeCell ref="C70:D70"/>
    <mergeCell ref="E70:F70"/>
    <mergeCell ref="B72:C72"/>
    <mergeCell ref="D72:E72"/>
    <mergeCell ref="C209:E209"/>
    <mergeCell ref="J209:K209"/>
    <mergeCell ref="B198:C198"/>
    <mergeCell ref="D198:E198"/>
    <mergeCell ref="B200:J200"/>
    <mergeCell ref="B201:J201"/>
    <mergeCell ref="B202:J202"/>
    <mergeCell ref="B203:J203"/>
    <mergeCell ref="C194:D194"/>
    <mergeCell ref="E194:F194"/>
    <mergeCell ref="B196:C196"/>
    <mergeCell ref="D196:E196"/>
    <mergeCell ref="B197:C197"/>
    <mergeCell ref="D197:E197"/>
    <mergeCell ref="C190:F190"/>
    <mergeCell ref="H190:K190"/>
    <mergeCell ref="B101:C101"/>
    <mergeCell ref="P209:Q209"/>
    <mergeCell ref="C210:E210"/>
    <mergeCell ref="J210:K210"/>
    <mergeCell ref="C206:E206"/>
    <mergeCell ref="J206:K206"/>
    <mergeCell ref="C207:E207"/>
    <mergeCell ref="J207:K207"/>
    <mergeCell ref="P207:Q207"/>
    <mergeCell ref="C208:E208"/>
    <mergeCell ref="J208:K208"/>
    <mergeCell ref="P208:Q208"/>
    <mergeCell ref="E192:F192"/>
    <mergeCell ref="C193:D193"/>
    <mergeCell ref="E193:F193"/>
    <mergeCell ref="C234:E234"/>
    <mergeCell ref="J234:K234"/>
    <mergeCell ref="C245:D245"/>
    <mergeCell ref="E245:F245"/>
    <mergeCell ref="C246:D246"/>
    <mergeCell ref="E246:F246"/>
    <mergeCell ref="C235:E235"/>
    <mergeCell ref="J235:K235"/>
    <mergeCell ref="B238:K238"/>
    <mergeCell ref="B213:K213"/>
    <mergeCell ref="D223:E223"/>
    <mergeCell ref="B216:K216"/>
    <mergeCell ref="C218:F218"/>
    <mergeCell ref="H218:K218"/>
    <mergeCell ref="B248:C248"/>
    <mergeCell ref="D248:E248"/>
    <mergeCell ref="B188:K188"/>
    <mergeCell ref="C231:E231"/>
    <mergeCell ref="J231:K231"/>
    <mergeCell ref="C232:E232"/>
    <mergeCell ref="J232:K232"/>
    <mergeCell ref="C233:E233"/>
    <mergeCell ref="J233:K233"/>
    <mergeCell ref="B224:C224"/>
    <mergeCell ref="D224:E224"/>
    <mergeCell ref="B225:C225"/>
    <mergeCell ref="D225:E225"/>
    <mergeCell ref="B227:J227"/>
    <mergeCell ref="B228:J228"/>
    <mergeCell ref="C220:D220"/>
    <mergeCell ref="E220:F220"/>
    <mergeCell ref="C221:D221"/>
    <mergeCell ref="E221:F221"/>
    <mergeCell ref="B223:C223"/>
    <mergeCell ref="B241:K241"/>
    <mergeCell ref="C243:F243"/>
    <mergeCell ref="H243:K243"/>
    <mergeCell ref="C192:D192"/>
    <mergeCell ref="B264:C264"/>
    <mergeCell ref="D264:E264"/>
    <mergeCell ref="B265:C265"/>
    <mergeCell ref="D265:E265"/>
    <mergeCell ref="B267:C267"/>
    <mergeCell ref="C268:K268"/>
    <mergeCell ref="C260:D260"/>
    <mergeCell ref="E260:F260"/>
    <mergeCell ref="C261:D261"/>
    <mergeCell ref="E261:F261"/>
    <mergeCell ref="B263:C263"/>
    <mergeCell ref="D263:E263"/>
    <mergeCell ref="B256:K256"/>
    <mergeCell ref="C258:F258"/>
    <mergeCell ref="H258:K258"/>
    <mergeCell ref="B249:C249"/>
    <mergeCell ref="D249:E249"/>
    <mergeCell ref="B250:C250"/>
    <mergeCell ref="D250:E250"/>
    <mergeCell ref="B252:C252"/>
    <mergeCell ref="C253:K253"/>
    <mergeCell ref="C59:D59"/>
    <mergeCell ref="E59:F59"/>
    <mergeCell ref="G59:H59"/>
    <mergeCell ref="C60:D60"/>
    <mergeCell ref="E60:F60"/>
    <mergeCell ref="G60:H60"/>
    <mergeCell ref="B56:C56"/>
    <mergeCell ref="D56:E56"/>
    <mergeCell ref="F56:G56"/>
    <mergeCell ref="H56:I56"/>
    <mergeCell ref="B57:K57"/>
    <mergeCell ref="B58:K58"/>
    <mergeCell ref="B53:K53"/>
    <mergeCell ref="B54:E54"/>
    <mergeCell ref="F54:I54"/>
    <mergeCell ref="J54:K54"/>
    <mergeCell ref="B55:C55"/>
    <mergeCell ref="D55:E55"/>
    <mergeCell ref="F55:G55"/>
    <mergeCell ref="H55:I55"/>
    <mergeCell ref="B50:C50"/>
    <mergeCell ref="D50:E50"/>
    <mergeCell ref="F50:G50"/>
    <mergeCell ref="H50:I50"/>
    <mergeCell ref="J50:K50"/>
    <mergeCell ref="B51:C51"/>
    <mergeCell ref="D51:E51"/>
    <mergeCell ref="F51:G51"/>
    <mergeCell ref="H51:I51"/>
    <mergeCell ref="J51:K51"/>
    <mergeCell ref="B46:K46"/>
    <mergeCell ref="B48:K48"/>
    <mergeCell ref="B49:C49"/>
    <mergeCell ref="D49:E49"/>
    <mergeCell ref="F49:G49"/>
    <mergeCell ref="H49:I49"/>
    <mergeCell ref="J49:K49"/>
    <mergeCell ref="B36:K36"/>
    <mergeCell ref="B37:K37"/>
    <mergeCell ref="B40:K40"/>
    <mergeCell ref="B43:K43"/>
    <mergeCell ref="C44:D44"/>
    <mergeCell ref="E44:K44"/>
    <mergeCell ref="B34:E34"/>
    <mergeCell ref="G34:K34"/>
    <mergeCell ref="B35:E35"/>
    <mergeCell ref="G35:K35"/>
    <mergeCell ref="B32:E32"/>
    <mergeCell ref="F32:K32"/>
    <mergeCell ref="B33:E33"/>
    <mergeCell ref="F33:K33"/>
    <mergeCell ref="B24:K24"/>
    <mergeCell ref="B25:K25"/>
    <mergeCell ref="B27:K27"/>
    <mergeCell ref="B30:K30"/>
    <mergeCell ref="B31:E31"/>
    <mergeCell ref="G31:H31"/>
    <mergeCell ref="J31:K31"/>
    <mergeCell ref="C21:K21"/>
    <mergeCell ref="C11:G11"/>
    <mergeCell ref="C12:G12"/>
    <mergeCell ref="H12:J12"/>
    <mergeCell ref="C20:G20"/>
    <mergeCell ref="H20:J20"/>
    <mergeCell ref="A1:L3"/>
    <mergeCell ref="C5:D5"/>
    <mergeCell ref="I5:J5"/>
    <mergeCell ref="C8:D8"/>
    <mergeCell ref="F8:G8"/>
    <mergeCell ref="C9:G9"/>
    <mergeCell ref="I9:J9"/>
    <mergeCell ref="H13:J13"/>
    <mergeCell ref="H14:J14"/>
    <mergeCell ref="H15:J15"/>
    <mergeCell ref="H16:J16"/>
    <mergeCell ref="H17:J17"/>
    <mergeCell ref="H18:J18"/>
    <mergeCell ref="H19:J19"/>
  </mergeCells>
  <phoneticPr fontId="3" type="noConversion"/>
  <dataValidations count="36">
    <dataValidation type="list" allowBlank="1" showInputMessage="1" showErrorMessage="1" sqref="G111:H111 G115:H115 G119:H119 G144:H146 G150:H150" xr:uid="{FF5C5B04-C185-46A9-8FBD-62AE17F4BAAC}">
      <formula1>"-, A, B"</formula1>
    </dataValidation>
    <dataValidation type="list" allowBlank="1" showInputMessage="1" sqref="I207:I210 I232:I235 I111 I115 I119 I144:I146 I150 I174 I178 I182 I83 I87" xr:uid="{56DC5BDD-407E-4295-94EC-1BFC9C657BD4}">
      <formula1>"-, (Note 1), (Note 2), (Note 3), (Note 4), (Note 5)"</formula1>
    </dataValidation>
    <dataValidation type="list" allowBlank="1" showInputMessage="1" sqref="H232:H235" xr:uid="{097EF0D2-1D00-4319-A44A-4687C2229393}">
      <formula1>"-, A, B"</formula1>
    </dataValidation>
    <dataValidation type="list" allowBlank="1" showInputMessage="1" showErrorMessage="1" sqref="B232:B235" xr:uid="{09A13E2B-2760-4920-8AF5-39E49D372F4A}">
      <formula1>"Indirect, Direct"</formula1>
    </dataValidation>
    <dataValidation type="list" allowBlank="1" showInputMessage="1" sqref="C111:E111" xr:uid="{BD1552F2-7C18-48B9-ADB0-A377F595DAFC}">
      <formula1>"-, N - L, N - L - PE, N - L1, N - L1 - PE, L1 - L2 - L3, L1 - L2 - L3 - N, L1 - L2 - L3 - PE, L1 - L2 - L3 - N - PE"</formula1>
    </dataValidation>
    <dataValidation type="list" allowBlank="1" showInputMessage="1" sqref="C115:E115" xr:uid="{377D14CD-C26D-420F-9CF8-D852569691B4}">
      <formula1>"-, DC(+) - DC(-), DC(+) - DC(-) - PE"</formula1>
    </dataValidation>
    <dataValidation type="list" allowBlank="1" showInputMessage="1" sqref="F174 F178 F83 F87" xr:uid="{AD368176-2153-43EC-8626-D852F3145A41}">
      <formula1>"-, CDN M2, CDN M3,  CDN M4, ,  CDN M5,  EM CLAMP"</formula1>
    </dataValidation>
    <dataValidation type="list" allowBlank="1" showInputMessage="1" sqref="C174:E174 C83:E83" xr:uid="{B1D21362-0D48-4FE8-B517-B3A31E650814}">
      <formula1>"Mains power port"</formula1>
    </dataValidation>
    <dataValidation type="list" allowBlank="1" showInputMessage="1" sqref="C150:E150" xr:uid="{73783AFB-1E80-4BBA-A3EF-895E2C1BDCB6}">
      <formula1>"DC(+) - PE, DC(-) - PE"</formula1>
    </dataValidation>
    <dataValidation type="list" allowBlank="1" showInputMessage="1" sqref="C144:E146" xr:uid="{B064FC8A-F373-4B49-9E2A-F741F3B9B823}">
      <formula1>"N - L, N - PE, L - PE, L1 - L2, L2 - L3, L3 - L1, N - L1, N - L2, N - L3, L1 - PE, L2 - PE, L3 - PE"</formula1>
    </dataValidation>
    <dataValidation type="list" allowBlank="1" showInputMessage="1" sqref="C119:E119 C182:E182" xr:uid="{12E126D7-E9B0-4BF7-889E-A7FB4B6930B8}">
      <formula1>"-, LAN, RJ48, BNC"</formula1>
    </dataValidation>
    <dataValidation type="list" allowBlank="1" showInputMessage="1" sqref="B50:C51" xr:uid="{7A6259CD-30ED-46E6-9D35-D2001B08A8A4}">
      <formula1>"AE, SIM"</formula1>
    </dataValidation>
    <dataValidation type="list" allowBlank="1" showInputMessage="1" showErrorMessage="1" sqref="G207:H210 H174 H178 H182 H83 H87" xr:uid="{B275AA1E-EE4C-4C70-B9D7-681BD5DEEA4B}">
      <formula1>"-, A"</formula1>
    </dataValidation>
    <dataValidation type="list" allowBlank="1" showInputMessage="1" sqref="G261:H261 G130:H130 G246:H246 G221:H221 G193:H194 G98:H98 G161:H161 G70:H70" xr:uid="{CA318738-AA1E-4F6E-BA38-7111F76E1915}">
      <formula1>"00:00, 01:00, 02:00, 03:00, 04:00, 05:00, 06:00, 07:00, 08:00, 09:00, 10:00, 11:00, 12:00, 13:00, 14:00, 15:00, 16:00, 17:00, 18:00, 19:00, 20:00, 21:00, 22:00, 23:00, 24:00"</formula1>
    </dataValidation>
    <dataValidation type="list" allowBlank="1" showInputMessage="1" sqref="B268 B253" xr:uid="{6FCC8B58-B94D-44BE-8972-7FFFEAD7730B}">
      <formula1>INDEX(OPERATING_MODE, 0, 1)</formula1>
    </dataValidation>
    <dataValidation type="list" allowBlank="1" showInputMessage="1" sqref="F31 I31 D39 B180 B176 B172 B148 B142 B117 B109 K224:K225 B230 J205 B113 J11 F205 H205 K197:K198 D205 B205 K249:K250 K264:K265 K164:K165 K133:K134 K101:K102 F34:F35 B85 B81 K73:K74" xr:uid="{C0CEC366-099E-480F-B75C-B642079EDCC9}">
      <formula1>"1, TRUE, 0, FALSE,"</formula1>
    </dataValidation>
    <dataValidation type="list" allowBlank="1" showInputMessage="1" showErrorMessage="1" sqref="I60:J61" xr:uid="{741642CF-A547-4BDB-A93D-4D00FD4FC99C}">
      <formula1>"Yes, No"</formula1>
    </dataValidation>
    <dataValidation type="list" allowBlank="1" showInputMessage="1" showErrorMessage="1" sqref="F111 F115 F119 F144:F146 F150 G232:G235" xr:uid="{130850E4-1CFA-479C-BBBB-0A46748A4D40}">
      <formula1>"B"</formula1>
    </dataValidation>
    <dataValidation type="list" allowBlank="1" showInputMessage="1" showErrorMessage="1" sqref="F207:F210 G174 G178 G182 G83 G87" xr:uid="{CCE9E864-653C-46BC-A403-0ED074790196}">
      <formula1>"A"</formula1>
    </dataValidation>
    <dataValidation type="list" allowBlank="1" showInputMessage="1" showErrorMessage="1" sqref="C207:E210" xr:uid="{A94896B1-1B86-400F-AB48-F1D8EE3890AB}">
      <formula1>"Left, Right, Front, Rear"</formula1>
    </dataValidation>
    <dataValidation type="list" allowBlank="1" showInputMessage="1" showErrorMessage="1" sqref="G35:K35" xr:uid="{5918B97B-2109-4E21-B4C9-93A213DCA1AC}">
      <formula1>"Component dualization, Technology change, Technology derivation"</formula1>
    </dataValidation>
    <dataValidation type="list" allowBlank="1" showInputMessage="1" sqref="C60:D61" xr:uid="{C1580D10-8464-46F7-9856-74DF5A408194}">
      <formula1>"AC Input 1 phase, AC Output 1 phase, AC Input 3 phase, AC Output 3 phase, DC Input, DC Output, Internal Battery, External Battery"</formula1>
    </dataValidation>
    <dataValidation type="list" allowBlank="1" showInputMessage="1" sqref="F32:K32" xr:uid="{DF0FC828-15D3-48EC-8EF4-608CE48BBE80}">
      <formula1>"Tabletop, Floor stand, Combination"</formula1>
    </dataValidation>
    <dataValidation type="list" allowBlank="1" showInputMessage="1" sqref="F33:K33" xr:uid="{7AA0C109-2BA4-4123-8C75-32F7EDE6576F}">
      <formula1>"Hz, kHz, MHz, GHz"</formula1>
    </dataValidation>
    <dataValidation type="list" allowBlank="1" showInputMessage="1" showErrorMessage="1" sqref="F232:F234" xr:uid="{13699A26-BB78-4989-B4B1-EA218B7CA622}">
      <formula1>"Contact, Air"</formula1>
    </dataValidation>
    <dataValidation type="list" allowBlank="1" showInputMessage="1" sqref="C178:E178 C87:E87" xr:uid="{D94335D7-C3B1-4290-8AA0-A0017568E037}">
      <formula1>"DC network power port"</formula1>
    </dataValidation>
    <dataValidation type="list" allowBlank="1" showInputMessage="1" sqref="F182" xr:uid="{E78E9E2F-AA15-4D34-9BF7-4C13F3CA2A16}">
      <formula1>"-, EM CLAMP, CDN T8, CDN T4, CDN T2"</formula1>
    </dataValidation>
    <dataValidation type="list" allowBlank="1" showInputMessage="1" showErrorMessage="1" sqref="B178 B115 B150 B87" xr:uid="{C7F6EEF2-172D-4717-B391-AB7C1596AE94}">
      <formula1>"DC"</formula1>
    </dataValidation>
    <dataValidation type="list" allowBlank="1" showInputMessage="1" showErrorMessage="1" sqref="B182 B119" xr:uid="{9714B1F7-C6D2-4D76-9D70-FF0801210358}">
      <formula1>"SIGNAL"</formula1>
    </dataValidation>
    <dataValidation type="list" allowBlank="1" showInputMessage="1" sqref="K20" xr:uid="{124A33DE-CD6D-49C9-BED3-122894C6A1B0}">
      <formula1>"(Note 1), (Note 2), (Note 3), (Note 4), (Note 5), (Note 6), (Note 7), (Note 8), (Note 9), (Note 10), "</formula1>
    </dataValidation>
    <dataValidation type="list" allowBlank="1" showInputMessage="1" sqref="K56" xr:uid="{7C93106C-9250-42CD-9882-8107C9EA5CAE}">
      <formula1>"차폐, 비차폐"</formula1>
    </dataValidation>
    <dataValidation type="list" allowBlank="1" showInputMessage="1" showErrorMessage="1" sqref="F56:G56" xr:uid="{07DF496D-18CC-4371-AA85-CE4707C84C64}">
      <formula1>OFFSET($B$53, 1, 0, ROWS(Total_Config)-1)</formula1>
    </dataValidation>
    <dataValidation type="list" allowBlank="1" showInputMessage="1" showErrorMessage="1" sqref="B111 B144:B146" xr:uid="{44455839-B5B1-40AB-A44C-7F5685EA1662}">
      <formula1>"AC"</formula1>
    </dataValidation>
    <dataValidation type="list" allowBlank="1" showInputMessage="1" showErrorMessage="1" sqref="C258:F258 C243:F243 C218:F218 C190:F190 C95:F95 C127:F127 C158:F158 C67:F67" xr:uid="{8E556EAA-B370-4E93-A3B1-4CCBEFB1C328}">
      <formula1>"Site 1 (F), Site 2 (P+I), Site 3 (C+I), Site 4 (T)"</formula1>
    </dataValidation>
    <dataValidation type="list" allowBlank="1" showInputMessage="1" showErrorMessage="1" sqref="I5:J5" xr:uid="{4C4FF930-553B-4C05-8A4F-CCC4740B8EB4}">
      <formula1>tester_list_en</formula1>
    </dataValidation>
    <dataValidation type="list" allowBlank="1" showInputMessage="1" showErrorMessage="1" sqref="I9:J9" xr:uid="{89A70EA2-4C24-4E2C-92B7-CC014CBA3672}">
      <formula1>reviewer_list_en</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8" manualBreakCount="8">
    <brk id="41" max="16383" man="1"/>
    <brk id="254" max="16383" man="1"/>
    <brk id="238" max="16383" man="1"/>
    <brk id="214" max="16383" man="1"/>
    <brk id="186" max="16383" man="1"/>
    <brk id="91" max="16383" man="1"/>
    <brk id="123" max="16383" man="1"/>
    <brk id="1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CE">
              <controlPr defaultSize="0" autoFill="0" autoLine="0" autoPict="0">
                <anchor moveWithCells="1">
                  <from>
                    <xdr:col>2</xdr:col>
                    <xdr:colOff>0</xdr:colOff>
                    <xdr:row>19</xdr:row>
                    <xdr:rowOff>0</xdr:rowOff>
                  </from>
                  <to>
                    <xdr:col>3</xdr:col>
                    <xdr:colOff>428625</xdr:colOff>
                    <xdr:row>20</xdr:row>
                    <xdr:rowOff>0</xdr:rowOff>
                  </to>
                </anchor>
              </controlPr>
            </control>
          </mc:Choice>
        </mc:AlternateContent>
        <mc:AlternateContent xmlns:mc="http://schemas.openxmlformats.org/markup-compatibility/2006">
          <mc:Choice Requires="x14">
            <control shapeId="321551" r:id="rId5" name="LCS">
              <controlPr defaultSize="0" autoFill="0" autoLine="0" autoPict="0">
                <anchor moveWithCells="1">
                  <from>
                    <xdr:col>2</xdr:col>
                    <xdr:colOff>0</xdr:colOff>
                    <xdr:row>12</xdr:row>
                    <xdr:rowOff>0</xdr:rowOff>
                  </from>
                  <to>
                    <xdr:col>3</xdr:col>
                    <xdr:colOff>685800</xdr:colOff>
                    <xdr:row>13</xdr:row>
                    <xdr:rowOff>0</xdr:rowOff>
                  </to>
                </anchor>
              </controlPr>
            </control>
          </mc:Choice>
        </mc:AlternateContent>
        <mc:AlternateContent xmlns:mc="http://schemas.openxmlformats.org/markup-compatibility/2006">
          <mc:Choice Requires="x14">
            <control shapeId="321552" r:id="rId6" name="EFT">
              <controlPr defaultSize="0" autoFill="0" autoLine="0" autoPict="0">
                <anchor moveWithCells="1">
                  <from>
                    <xdr:col>2</xdr:col>
                    <xdr:colOff>0</xdr:colOff>
                    <xdr:row>13</xdr:row>
                    <xdr:rowOff>0</xdr:rowOff>
                  </from>
                  <to>
                    <xdr:col>4</xdr:col>
                    <xdr:colOff>47625</xdr:colOff>
                    <xdr:row>14</xdr:row>
                    <xdr:rowOff>0</xdr:rowOff>
                  </to>
                </anchor>
              </controlPr>
            </control>
          </mc:Choice>
        </mc:AlternateContent>
        <mc:AlternateContent xmlns:mc="http://schemas.openxmlformats.org/markup-compatibility/2006">
          <mc:Choice Requires="x14">
            <control shapeId="321553" r:id="rId7" name="SURGE">
              <controlPr defaultSize="0" autoFill="0" autoLine="0" autoPict="0">
                <anchor moveWithCells="1">
                  <from>
                    <xdr:col>2</xdr:col>
                    <xdr:colOff>0</xdr:colOff>
                    <xdr:row>14</xdr:row>
                    <xdr:rowOff>0</xdr:rowOff>
                  </from>
                  <to>
                    <xdr:col>2</xdr:col>
                    <xdr:colOff>600075</xdr:colOff>
                    <xdr:row>15</xdr:row>
                    <xdr:rowOff>0</xdr:rowOff>
                  </to>
                </anchor>
              </controlPr>
            </control>
          </mc:Choice>
        </mc:AlternateContent>
        <mc:AlternateContent xmlns:mc="http://schemas.openxmlformats.org/markup-compatibility/2006">
          <mc:Choice Requires="x14">
            <control shapeId="321554" r:id="rId8" name="CS">
              <controlPr defaultSize="0" autoFill="0" autoLine="0" autoPict="0">
                <anchor moveWithCells="1">
                  <from>
                    <xdr:col>2</xdr:col>
                    <xdr:colOff>0</xdr:colOff>
                    <xdr:row>15</xdr:row>
                    <xdr:rowOff>0</xdr:rowOff>
                  </from>
                  <to>
                    <xdr:col>4</xdr:col>
                    <xdr:colOff>285750</xdr:colOff>
                    <xdr:row>16</xdr:row>
                    <xdr:rowOff>0</xdr:rowOff>
                  </to>
                </anchor>
              </controlPr>
            </control>
          </mc:Choice>
        </mc:AlternateContent>
        <mc:AlternateContent xmlns:mc="http://schemas.openxmlformats.org/markup-compatibility/2006">
          <mc:Choice Requires="x14">
            <control shapeId="321555" r:id="rId9" name="RS">
              <controlPr defaultSize="0" autoFill="0" autoLine="0" autoPict="0">
                <anchor moveWithCells="1">
                  <from>
                    <xdr:col>2</xdr:col>
                    <xdr:colOff>0</xdr:colOff>
                    <xdr:row>16</xdr:row>
                    <xdr:rowOff>0</xdr:rowOff>
                  </from>
                  <to>
                    <xdr:col>4</xdr:col>
                    <xdr:colOff>466725</xdr:colOff>
                    <xdr:row>17</xdr:row>
                    <xdr:rowOff>0</xdr:rowOff>
                  </to>
                </anchor>
              </controlPr>
            </control>
          </mc:Choice>
        </mc:AlternateContent>
        <mc:AlternateContent xmlns:mc="http://schemas.openxmlformats.org/markup-compatibility/2006">
          <mc:Choice Requires="x14">
            <control shapeId="321556" r:id="rId10" name="ESD">
              <controlPr defaultSize="0" autoFill="0" autoLine="0" autoPict="0">
                <anchor moveWithCells="1">
                  <from>
                    <xdr:col>2</xdr:col>
                    <xdr:colOff>0</xdr:colOff>
                    <xdr:row>17</xdr:row>
                    <xdr:rowOff>0</xdr:rowOff>
                  </from>
                  <to>
                    <xdr:col>3</xdr:col>
                    <xdr:colOff>523875</xdr:colOff>
                    <xdr:row>18</xdr:row>
                    <xdr:rowOff>0</xdr:rowOff>
                  </to>
                </anchor>
              </controlPr>
            </control>
          </mc:Choice>
        </mc:AlternateContent>
        <mc:AlternateContent xmlns:mc="http://schemas.openxmlformats.org/markup-compatibility/2006">
          <mc:Choice Requires="x14">
            <control shapeId="321557" r:id="rId11" name="RE">
              <controlPr defaultSize="0" autoFill="0" autoLine="0" autoPict="0">
                <anchor moveWithCells="1">
                  <from>
                    <xdr:col>1</xdr:col>
                    <xdr:colOff>914400</xdr:colOff>
                    <xdr:row>18</xdr:row>
                    <xdr:rowOff>0</xdr:rowOff>
                  </from>
                  <to>
                    <xdr:col>3</xdr:col>
                    <xdr:colOff>371475</xdr:colOff>
                    <xdr:row>19</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666F9-78FC-4DB0-9E24-15D58F1745B6}">
  <sheetPr codeName="Sheet12"/>
  <dimension ref="A1:M326"/>
  <sheetViews>
    <sheetView showGridLines="0" zoomScaleNormal="100" zoomScaleSheetLayoutView="100" workbookViewId="0">
      <pane ySplit="3" topLeftCell="A4" activePane="bottomLeft" state="frozen"/>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401"/>
      <c r="D5" s="401"/>
      <c r="H5" s="2" t="s">
        <v>1</v>
      </c>
      <c r="I5" s="390"/>
      <c r="J5" s="390"/>
      <c r="K5" s="3" t="s">
        <v>2</v>
      </c>
    </row>
    <row r="6" spans="1:12" ht="9.9499999999999993" customHeight="1">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02"/>
      <c r="D9" s="402"/>
      <c r="E9" s="402"/>
      <c r="F9" s="402"/>
      <c r="G9" s="402"/>
      <c r="H9" s="5" t="s">
        <v>9</v>
      </c>
      <c r="I9" s="392"/>
      <c r="J9" s="393"/>
      <c r="K9" s="9" t="s">
        <v>2</v>
      </c>
    </row>
    <row r="10" spans="1:12" ht="9.9499999999999993" customHeight="1"/>
    <row r="11" spans="1:12" ht="20.100000000000001" customHeight="1">
      <c r="B11" s="4" t="s">
        <v>10</v>
      </c>
      <c r="C11" s="403" t="s">
        <v>425</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 "KS X 3143", "")</f>
        <v/>
      </c>
      <c r="I13" s="398"/>
      <c r="J13" s="399"/>
      <c r="K13" s="25"/>
    </row>
    <row r="14" spans="1:12" ht="20.100000000000001" customHeight="1">
      <c r="B14" s="379"/>
      <c r="C14" s="404" t="b">
        <v>0</v>
      </c>
      <c r="D14" s="411"/>
      <c r="E14" s="411"/>
      <c r="F14" s="411"/>
      <c r="G14" s="411"/>
      <c r="H14" s="383" t="str">
        <f>IF(ISN_CHECK, "KS X 3143", "")</f>
        <v/>
      </c>
      <c r="I14" s="384"/>
      <c r="J14" s="385"/>
      <c r="K14" s="25"/>
    </row>
    <row r="15" spans="1:12" ht="20.100000000000001" customHeight="1">
      <c r="B15" s="379"/>
      <c r="C15" s="404" t="b">
        <v>0</v>
      </c>
      <c r="D15" s="405"/>
      <c r="E15" s="405"/>
      <c r="F15" s="405"/>
      <c r="G15" s="405"/>
      <c r="H15" s="383" t="str">
        <f>IF(AECE_CHECK, "KS X 3143", "")</f>
        <v/>
      </c>
      <c r="I15" s="384"/>
      <c r="J15" s="385"/>
      <c r="K15" s="25"/>
    </row>
    <row r="16" spans="1:12" ht="20.100000000000001" customHeight="1">
      <c r="B16" s="379"/>
      <c r="C16" s="404" t="b">
        <v>0</v>
      </c>
      <c r="D16" s="405"/>
      <c r="E16" s="405"/>
      <c r="F16" s="405"/>
      <c r="G16" s="406"/>
      <c r="H16" s="383" t="str">
        <f>IF(LOOP_CHECK, "KS X 3143", "")</f>
        <v/>
      </c>
      <c r="I16" s="384"/>
      <c r="J16" s="385"/>
      <c r="K16" s="25"/>
    </row>
    <row r="17" spans="2:11" ht="20.100000000000001" customHeight="1">
      <c r="B17" s="379"/>
      <c r="C17" s="404"/>
      <c r="D17" s="405"/>
      <c r="E17" s="405"/>
      <c r="F17" s="405"/>
      <c r="G17" s="405"/>
      <c r="H17" s="383" t="str">
        <f>IF(RE_CHECK, "KS X 3143", "")</f>
        <v/>
      </c>
      <c r="I17" s="384"/>
      <c r="J17" s="385"/>
      <c r="K17" s="25"/>
    </row>
    <row r="18" spans="2:11" ht="20.100000000000001" customHeight="1">
      <c r="B18" s="378" t="s">
        <v>16</v>
      </c>
      <c r="C18" s="404"/>
      <c r="D18" s="405"/>
      <c r="E18" s="405"/>
      <c r="F18" s="405"/>
      <c r="G18" s="405"/>
      <c r="H18" s="383" t="str">
        <f>IF(ESD_CHECK, "KS C 9610-4-2", "")</f>
        <v/>
      </c>
      <c r="I18" s="384"/>
      <c r="J18" s="385"/>
      <c r="K18" s="25"/>
    </row>
    <row r="19" spans="2:11" ht="20.100000000000001" customHeight="1">
      <c r="B19" s="379"/>
      <c r="C19" s="404"/>
      <c r="D19" s="405"/>
      <c r="E19" s="405"/>
      <c r="F19" s="405"/>
      <c r="G19" s="405"/>
      <c r="H19" s="383" t="str">
        <f>IF(RS_CHECK, "KS C 9610-4-3", "")</f>
        <v/>
      </c>
      <c r="I19" s="384"/>
      <c r="J19" s="385"/>
      <c r="K19" s="25"/>
    </row>
    <row r="20" spans="2:11" ht="20.100000000000001" customHeight="1">
      <c r="B20" s="379"/>
      <c r="C20" s="404"/>
      <c r="D20" s="405"/>
      <c r="E20" s="405"/>
      <c r="F20" s="405"/>
      <c r="G20" s="405"/>
      <c r="H20" s="383" t="str">
        <f>IF(EFT_CHECK, "KS C 9610-4-4", "")</f>
        <v/>
      </c>
      <c r="I20" s="384"/>
      <c r="J20" s="385"/>
      <c r="K20" s="25"/>
    </row>
    <row r="21" spans="2:11" ht="20.100000000000001" customHeight="1">
      <c r="B21" s="379"/>
      <c r="C21" s="404"/>
      <c r="D21" s="405"/>
      <c r="E21" s="405"/>
      <c r="F21" s="405"/>
      <c r="G21" s="405"/>
      <c r="H21" s="383" t="str">
        <f>IF(SURGE_CHECK, "KS C 9610-4-5", "")</f>
        <v/>
      </c>
      <c r="I21" s="384"/>
      <c r="J21" s="385"/>
      <c r="K21" s="25"/>
    </row>
    <row r="22" spans="2:11" ht="20.100000000000001" customHeight="1">
      <c r="B22" s="379"/>
      <c r="C22" s="404"/>
      <c r="D22" s="405"/>
      <c r="E22" s="405"/>
      <c r="F22" s="405"/>
      <c r="G22" s="405"/>
      <c r="H22" s="383" t="str">
        <f>IF(CS_CHECK, "KS C 9610-4-6", "")</f>
        <v/>
      </c>
      <c r="I22" s="384"/>
      <c r="J22" s="385"/>
      <c r="K22" s="25"/>
    </row>
    <row r="23" spans="2:11" ht="20.100000000000001" customHeight="1">
      <c r="B23" s="380"/>
      <c r="C23" s="404"/>
      <c r="D23" s="405"/>
      <c r="E23" s="405"/>
      <c r="F23" s="405"/>
      <c r="G23" s="405"/>
      <c r="H23" s="383" t="str">
        <f>IF(DIP_CHECK, "KS C 9610-4-11", "")</f>
        <v/>
      </c>
      <c r="I23" s="384"/>
      <c r="J23" s="385"/>
      <c r="K23" s="25"/>
    </row>
    <row r="24" spans="2:11" ht="39.950000000000003" customHeight="1">
      <c r="B24" s="10" t="s">
        <v>17</v>
      </c>
      <c r="C24" s="412"/>
      <c r="D24" s="413"/>
      <c r="E24" s="413"/>
      <c r="F24" s="413"/>
      <c r="G24" s="413"/>
      <c r="H24" s="413"/>
      <c r="I24" s="413"/>
      <c r="J24" s="413"/>
      <c r="K24" s="414"/>
    </row>
    <row r="25" spans="2:11" ht="9.9499999999999993" customHeight="1"/>
    <row r="26" spans="2:11">
      <c r="B26" s="4" t="s">
        <v>18</v>
      </c>
    </row>
    <row r="27" spans="2:11" ht="20.100000000000001" customHeight="1">
      <c r="B27" s="415" t="s">
        <v>19</v>
      </c>
      <c r="C27" s="416"/>
      <c r="D27" s="416"/>
      <c r="E27" s="416"/>
      <c r="F27" s="416"/>
      <c r="G27" s="416"/>
      <c r="H27" s="416"/>
      <c r="I27" s="416"/>
      <c r="J27" s="416"/>
      <c r="K27" s="417"/>
    </row>
    <row r="28" spans="2:11" ht="20.100000000000001" customHeight="1">
      <c r="B28" s="372"/>
      <c r="C28" s="373"/>
      <c r="D28" s="373"/>
      <c r="E28" s="373"/>
      <c r="F28" s="373"/>
      <c r="G28" s="373"/>
      <c r="H28" s="373"/>
      <c r="I28" s="373"/>
      <c r="J28" s="373"/>
      <c r="K28" s="374"/>
    </row>
    <row r="29" spans="2:11" ht="9.9499999999999993" customHeight="1"/>
    <row r="30" spans="2:11">
      <c r="B30" s="353" t="s">
        <v>20</v>
      </c>
      <c r="C30" s="353"/>
      <c r="D30" s="353"/>
      <c r="E30" s="353"/>
      <c r="F30" s="353"/>
      <c r="G30" s="353"/>
      <c r="H30" s="353"/>
      <c r="I30" s="353"/>
      <c r="J30" s="353"/>
      <c r="K30" s="353"/>
    </row>
    <row r="31" spans="2:11" ht="9.9499999999999993" customHeight="1"/>
    <row r="32" spans="2:11">
      <c r="B32" s="4" t="s">
        <v>21</v>
      </c>
    </row>
    <row r="33" spans="2:13" ht="20.100000000000001" customHeight="1">
      <c r="B33" s="415" t="s">
        <v>22</v>
      </c>
      <c r="C33" s="416"/>
      <c r="D33" s="416"/>
      <c r="E33" s="416"/>
      <c r="F33" s="416"/>
      <c r="G33" s="416"/>
      <c r="H33" s="416"/>
      <c r="I33" s="416"/>
      <c r="J33" s="416"/>
      <c r="K33" s="417"/>
    </row>
    <row r="34" spans="2:13" ht="20.100000000000001" customHeight="1">
      <c r="B34" s="418" t="s">
        <v>391</v>
      </c>
      <c r="C34" s="419"/>
      <c r="D34" s="419"/>
      <c r="E34" s="420"/>
      <c r="F34" s="85" t="s">
        <v>392</v>
      </c>
      <c r="G34" s="86" t="s">
        <v>393</v>
      </c>
      <c r="H34" s="86" t="s">
        <v>394</v>
      </c>
      <c r="I34" s="86" t="s">
        <v>395</v>
      </c>
      <c r="J34" s="86" t="s">
        <v>396</v>
      </c>
      <c r="K34" s="87" t="s">
        <v>278</v>
      </c>
    </row>
    <row r="35" spans="2:13" ht="20.100000000000001" customHeight="1">
      <c r="B35" s="421"/>
      <c r="C35" s="422"/>
      <c r="D35" s="422"/>
      <c r="E35" s="423"/>
      <c r="F35" s="93">
        <v>0</v>
      </c>
      <c r="G35" s="93">
        <v>0</v>
      </c>
      <c r="H35" s="93">
        <v>0</v>
      </c>
      <c r="I35" s="93">
        <v>0</v>
      </c>
      <c r="J35" s="93">
        <v>0</v>
      </c>
      <c r="K35" s="94">
        <v>0</v>
      </c>
    </row>
    <row r="36" spans="2:13" ht="20.100000000000001" customHeight="1">
      <c r="B36" s="407" t="s">
        <v>136</v>
      </c>
      <c r="C36" s="408"/>
      <c r="D36" s="408"/>
      <c r="E36" s="409"/>
      <c r="F36" s="373"/>
      <c r="G36" s="373"/>
      <c r="H36" s="373"/>
      <c r="I36" s="373"/>
      <c r="J36" s="373"/>
      <c r="K36" s="374"/>
    </row>
    <row r="37" spans="2:13" ht="20.100000000000001" customHeight="1">
      <c r="B37" s="407" t="s">
        <v>137</v>
      </c>
      <c r="C37" s="408"/>
      <c r="D37" s="408"/>
      <c r="E37" s="409"/>
      <c r="F37" s="373"/>
      <c r="G37" s="373"/>
      <c r="H37" s="373"/>
      <c r="I37" s="373"/>
      <c r="J37" s="373"/>
      <c r="K37" s="374"/>
    </row>
    <row r="38" spans="2:13" ht="20.100000000000001" customHeight="1">
      <c r="B38" s="407" t="s">
        <v>138</v>
      </c>
      <c r="C38" s="408"/>
      <c r="D38" s="408"/>
      <c r="E38" s="409"/>
      <c r="F38" s="93">
        <v>0</v>
      </c>
      <c r="G38" s="364"/>
      <c r="H38" s="364"/>
      <c r="I38" s="364"/>
      <c r="J38" s="364"/>
      <c r="K38" s="365"/>
    </row>
    <row r="39" spans="2:13" ht="20.100000000000001" customHeight="1">
      <c r="B39" s="407" t="s">
        <v>139</v>
      </c>
      <c r="C39" s="408"/>
      <c r="D39" s="408"/>
      <c r="E39" s="409"/>
      <c r="F39" s="93">
        <v>0</v>
      </c>
      <c r="G39" s="364"/>
      <c r="H39" s="364"/>
      <c r="I39" s="364"/>
      <c r="J39" s="364"/>
      <c r="K39" s="365"/>
    </row>
    <row r="40" spans="2:13" ht="20.100000000000001" customHeight="1">
      <c r="B40" s="415" t="s">
        <v>17</v>
      </c>
      <c r="C40" s="416"/>
      <c r="D40" s="416"/>
      <c r="E40" s="416"/>
      <c r="F40" s="416"/>
      <c r="G40" s="416"/>
      <c r="H40" s="416"/>
      <c r="I40" s="416"/>
      <c r="J40" s="416"/>
      <c r="K40" s="417"/>
    </row>
    <row r="41" spans="2:13" ht="44.25" customHeight="1">
      <c r="B41" s="369"/>
      <c r="C41" s="370"/>
      <c r="D41" s="370"/>
      <c r="E41" s="370"/>
      <c r="F41" s="370"/>
      <c r="G41" s="370"/>
      <c r="H41" s="370"/>
      <c r="I41" s="370"/>
      <c r="J41" s="370"/>
      <c r="K41" s="371"/>
    </row>
    <row r="42" spans="2:13" ht="9.9499999999999993" customHeight="1"/>
    <row r="43" spans="2:13" ht="13.5" customHeight="1">
      <c r="B43" s="4" t="s">
        <v>130</v>
      </c>
      <c r="D43" s="93">
        <v>0</v>
      </c>
    </row>
    <row r="44" spans="2:13" ht="16.5" customHeight="1">
      <c r="B44" s="429"/>
      <c r="C44" s="430"/>
      <c r="D44" s="430"/>
      <c r="E44" s="430"/>
      <c r="F44" s="430"/>
      <c r="G44" s="430"/>
      <c r="H44" s="430"/>
      <c r="I44" s="430"/>
      <c r="J44" s="430"/>
      <c r="K44" s="431"/>
    </row>
    <row r="45" spans="2:13" ht="9.9499999999999993" customHeight="1"/>
    <row r="46" spans="2:13" ht="9.9499999999999993" customHeight="1">
      <c r="B46" s="424"/>
      <c r="C46" s="424"/>
      <c r="D46" s="424"/>
      <c r="E46" s="424"/>
      <c r="F46" s="424"/>
      <c r="G46" s="424"/>
      <c r="H46" s="424"/>
      <c r="I46" s="424"/>
      <c r="J46" s="424"/>
      <c r="K46" s="424"/>
    </row>
    <row r="47" spans="2:13" ht="16.5" customHeight="1">
      <c r="B47" s="424" t="s">
        <v>26</v>
      </c>
      <c r="C47" s="424"/>
      <c r="D47" s="424"/>
      <c r="E47" s="424"/>
      <c r="F47" s="424"/>
      <c r="G47" s="424"/>
      <c r="H47" s="424"/>
      <c r="I47" s="424"/>
      <c r="J47" s="424"/>
      <c r="K47" s="424"/>
    </row>
    <row r="48" spans="2:13" ht="16.5" customHeight="1">
      <c r="B48" s="11" t="s">
        <v>188</v>
      </c>
      <c r="C48" s="347"/>
      <c r="D48" s="374"/>
      <c r="E48" s="425"/>
      <c r="F48" s="386"/>
      <c r="G48" s="386"/>
      <c r="H48" s="386"/>
      <c r="I48" s="386"/>
      <c r="J48" s="386"/>
      <c r="K48" s="387"/>
      <c r="M48" s="36">
        <f>E48</f>
        <v>0</v>
      </c>
    </row>
    <row r="49" spans="2:13" ht="16.5" customHeight="1">
      <c r="B49" s="11"/>
      <c r="C49" s="347"/>
      <c r="D49" s="374"/>
      <c r="E49" s="425"/>
      <c r="F49" s="386"/>
      <c r="G49" s="386"/>
      <c r="H49" s="386"/>
      <c r="I49" s="386"/>
      <c r="J49" s="386"/>
      <c r="K49" s="387"/>
      <c r="M49" s="36">
        <f>E49</f>
        <v>0</v>
      </c>
    </row>
    <row r="50" spans="2:13" ht="16.5" customHeight="1">
      <c r="B50" s="426"/>
      <c r="C50" s="427"/>
      <c r="D50" s="427"/>
      <c r="E50" s="427"/>
      <c r="F50" s="427"/>
      <c r="G50" s="427"/>
      <c r="H50" s="427"/>
      <c r="I50" s="427"/>
      <c r="J50" s="427"/>
      <c r="K50" s="428"/>
    </row>
    <row r="51" spans="2:13" ht="9.9499999999999993" customHeight="1"/>
    <row r="52" spans="2:13" ht="16.5" customHeight="1">
      <c r="B52" s="424" t="s">
        <v>27</v>
      </c>
      <c r="C52" s="424"/>
      <c r="D52" s="424"/>
      <c r="E52" s="424"/>
      <c r="F52" s="424"/>
      <c r="G52" s="424"/>
      <c r="H52" s="424"/>
      <c r="I52" s="424"/>
      <c r="J52" s="424"/>
      <c r="K52" s="424"/>
    </row>
    <row r="53" spans="2:13" ht="16.5" customHeight="1">
      <c r="B53" s="12" t="s">
        <v>28</v>
      </c>
      <c r="C53" s="433" t="s">
        <v>29</v>
      </c>
      <c r="D53" s="433"/>
      <c r="E53" s="433" t="s">
        <v>30</v>
      </c>
      <c r="F53" s="433"/>
      <c r="G53" s="433" t="s">
        <v>31</v>
      </c>
      <c r="H53" s="433"/>
      <c r="I53" s="12" t="s">
        <v>32</v>
      </c>
      <c r="J53" s="12" t="s">
        <v>33</v>
      </c>
      <c r="K53" s="12" t="s">
        <v>34</v>
      </c>
    </row>
    <row r="54" spans="2:13" ht="16.5" customHeight="1">
      <c r="B54" s="13"/>
      <c r="C54" s="322"/>
      <c r="D54" s="322"/>
      <c r="E54" s="521"/>
      <c r="F54" s="521"/>
      <c r="G54" s="522"/>
      <c r="H54" s="522"/>
      <c r="I54" s="14"/>
      <c r="J54" s="14"/>
      <c r="K54" s="14"/>
    </row>
    <row r="55" spans="2:13" ht="16.5" customHeight="1">
      <c r="B55" s="13"/>
      <c r="C55" s="322"/>
      <c r="D55" s="322"/>
      <c r="E55" s="521"/>
      <c r="F55" s="521"/>
      <c r="G55" s="522"/>
      <c r="H55" s="522"/>
      <c r="I55" s="14"/>
      <c r="J55" s="14"/>
      <c r="K55" s="14"/>
    </row>
    <row r="56" spans="2:13" ht="16.5" customHeight="1">
      <c r="B56" s="347"/>
      <c r="C56" s="348"/>
      <c r="D56" s="348"/>
      <c r="E56" s="348"/>
      <c r="F56" s="348"/>
      <c r="G56" s="348"/>
      <c r="H56" s="348"/>
      <c r="I56" s="348"/>
      <c r="J56" s="348"/>
      <c r="K56" s="349"/>
    </row>
    <row r="57" spans="2:13" ht="9.9499999999999993" customHeight="1"/>
    <row r="58" spans="2:13" ht="9.9499999999999993" customHeight="1">
      <c r="B58" s="432"/>
      <c r="C58" s="432"/>
      <c r="D58" s="432"/>
      <c r="E58" s="432"/>
      <c r="F58" s="432"/>
      <c r="G58" s="432"/>
      <c r="H58" s="432"/>
      <c r="I58" s="432"/>
      <c r="J58" s="432"/>
      <c r="K58" s="432"/>
    </row>
    <row r="59" spans="2:13" ht="16.5" customHeight="1">
      <c r="B59" s="432" t="s">
        <v>35</v>
      </c>
      <c r="C59" s="432"/>
      <c r="D59" s="432"/>
      <c r="E59" s="432"/>
      <c r="F59" s="432"/>
      <c r="G59" s="432"/>
      <c r="H59" s="432"/>
      <c r="I59" s="432"/>
      <c r="J59" s="432"/>
      <c r="K59" s="432"/>
    </row>
    <row r="60" spans="2:13" ht="16.5" customHeight="1">
      <c r="B60" s="437" t="s">
        <v>36</v>
      </c>
      <c r="C60" s="437"/>
      <c r="D60" s="438" t="s">
        <v>37</v>
      </c>
      <c r="E60" s="439"/>
      <c r="F60" s="440" t="s">
        <v>38</v>
      </c>
      <c r="G60" s="441"/>
      <c r="H60" s="440" t="s">
        <v>39</v>
      </c>
      <c r="I60" s="441"/>
      <c r="J60" s="440" t="s">
        <v>34</v>
      </c>
      <c r="K60" s="441"/>
    </row>
    <row r="61" spans="2:13" ht="16.5" customHeight="1">
      <c r="B61" s="330">
        <f>C9</f>
        <v>0</v>
      </c>
      <c r="C61" s="331"/>
      <c r="D61" s="435">
        <f>F8</f>
        <v>0</v>
      </c>
      <c r="E61" s="435"/>
      <c r="F61" s="335" t="s">
        <v>41</v>
      </c>
      <c r="G61" s="324"/>
      <c r="H61" s="436"/>
      <c r="I61" s="436"/>
      <c r="J61" s="335" t="s">
        <v>40</v>
      </c>
      <c r="K61" s="324"/>
    </row>
    <row r="62" spans="2:13" ht="16.5" customHeight="1">
      <c r="B62" s="434"/>
      <c r="C62" s="324"/>
      <c r="D62" s="435"/>
      <c r="E62" s="435"/>
      <c r="F62" s="335"/>
      <c r="G62" s="324"/>
      <c r="H62" s="436"/>
      <c r="I62" s="436"/>
      <c r="J62" s="335"/>
      <c r="K62" s="324"/>
    </row>
    <row r="63" spans="2:13" ht="9.9499999999999993" customHeight="1"/>
    <row r="64" spans="2:13" ht="16.5" customHeight="1">
      <c r="B64" s="432" t="s">
        <v>140</v>
      </c>
      <c r="C64" s="432"/>
      <c r="D64" s="432"/>
      <c r="E64" s="432"/>
      <c r="F64" s="432"/>
      <c r="G64" s="432"/>
      <c r="H64" s="432"/>
      <c r="I64" s="432"/>
      <c r="J64" s="432"/>
      <c r="K64" s="432"/>
    </row>
    <row r="65" spans="2:11" ht="16.5" customHeight="1">
      <c r="B65" s="437" t="s">
        <v>36</v>
      </c>
      <c r="C65" s="437"/>
      <c r="D65" s="438" t="s">
        <v>37</v>
      </c>
      <c r="E65" s="439"/>
      <c r="F65" s="440" t="s">
        <v>38</v>
      </c>
      <c r="G65" s="441"/>
      <c r="H65" s="440" t="s">
        <v>39</v>
      </c>
      <c r="I65" s="441"/>
      <c r="J65" s="440" t="s">
        <v>34</v>
      </c>
      <c r="K65" s="441"/>
    </row>
    <row r="66" spans="2:11" ht="16.5" customHeight="1">
      <c r="B66" s="442">
        <f>C9</f>
        <v>0</v>
      </c>
      <c r="C66" s="442"/>
      <c r="D66" s="330">
        <f>F8</f>
        <v>0</v>
      </c>
      <c r="E66" s="333"/>
      <c r="F66" s="335" t="s">
        <v>41</v>
      </c>
      <c r="G66" s="336"/>
      <c r="H66" s="335"/>
      <c r="I66" s="336"/>
      <c r="J66" s="335" t="s">
        <v>141</v>
      </c>
      <c r="K66" s="336"/>
    </row>
    <row r="67" spans="2:11" ht="16.5" customHeight="1">
      <c r="B67" s="444"/>
      <c r="C67" s="322"/>
      <c r="D67" s="335"/>
      <c r="E67" s="336"/>
      <c r="F67" s="335"/>
      <c r="G67" s="336"/>
      <c r="H67" s="434"/>
      <c r="I67" s="336"/>
      <c r="J67" s="335"/>
      <c r="K67" s="336"/>
    </row>
    <row r="68" spans="2:11" ht="9.9499999999999993" customHeight="1">
      <c r="B68" s="445"/>
      <c r="C68" s="445"/>
      <c r="D68" s="445"/>
      <c r="E68" s="445"/>
      <c r="F68" s="445"/>
      <c r="G68" s="445"/>
      <c r="H68" s="445"/>
      <c r="I68" s="445"/>
      <c r="J68" s="445"/>
      <c r="K68" s="445"/>
    </row>
    <row r="69" spans="2:11" ht="16.5" customHeight="1">
      <c r="B69" s="432" t="s">
        <v>42</v>
      </c>
      <c r="C69" s="432"/>
      <c r="D69" s="432"/>
      <c r="E69" s="432"/>
      <c r="F69" s="432"/>
      <c r="G69" s="432"/>
      <c r="H69" s="432"/>
      <c r="I69" s="432"/>
      <c r="J69" s="432"/>
      <c r="K69" s="432"/>
    </row>
    <row r="70" spans="2:11" ht="16.5" customHeight="1">
      <c r="B70" s="440" t="s">
        <v>43</v>
      </c>
      <c r="C70" s="443"/>
      <c r="D70" s="443"/>
      <c r="E70" s="441"/>
      <c r="F70" s="440" t="s">
        <v>44</v>
      </c>
      <c r="G70" s="443"/>
      <c r="H70" s="443"/>
      <c r="I70" s="441"/>
      <c r="J70" s="440" t="s">
        <v>45</v>
      </c>
      <c r="K70" s="441"/>
    </row>
    <row r="71" spans="2:11" ht="16.5" customHeight="1">
      <c r="B71" s="440" t="s">
        <v>46</v>
      </c>
      <c r="C71" s="441"/>
      <c r="D71" s="440" t="s">
        <v>47</v>
      </c>
      <c r="E71" s="441"/>
      <c r="F71" s="440" t="s">
        <v>46</v>
      </c>
      <c r="G71" s="441"/>
      <c r="H71" s="440" t="s">
        <v>47</v>
      </c>
      <c r="I71" s="441"/>
      <c r="J71" s="15" t="s">
        <v>48</v>
      </c>
      <c r="K71" s="15" t="s">
        <v>49</v>
      </c>
    </row>
    <row r="72" spans="2:11" ht="16.5" customHeight="1">
      <c r="B72" s="322"/>
      <c r="C72" s="322"/>
      <c r="D72" s="323"/>
      <c r="E72" s="324"/>
      <c r="F72" s="322"/>
      <c r="G72" s="322"/>
      <c r="H72" s="323"/>
      <c r="I72" s="324"/>
      <c r="J72" s="16"/>
      <c r="K72" s="17"/>
    </row>
    <row r="73" spans="2:11" ht="16.5" customHeight="1">
      <c r="B73" s="322"/>
      <c r="C73" s="322"/>
      <c r="D73" s="323"/>
      <c r="E73" s="324"/>
      <c r="F73" s="322"/>
      <c r="G73" s="322"/>
      <c r="H73" s="323"/>
      <c r="I73" s="324"/>
      <c r="J73" s="16"/>
      <c r="K73" s="17"/>
    </row>
    <row r="74" spans="2:11" ht="9.9499999999999993" customHeight="1"/>
    <row r="75" spans="2:11" ht="9.9499999999999993" customHeight="1" thickBot="1"/>
    <row r="76" spans="2:11" ht="44.25" customHeight="1" thickBot="1">
      <c r="B76" s="446" t="s">
        <v>175</v>
      </c>
      <c r="C76" s="447"/>
      <c r="D76" s="447"/>
      <c r="E76" s="447"/>
      <c r="F76" s="447"/>
      <c r="G76" s="447"/>
      <c r="H76" s="447"/>
      <c r="I76" s="447"/>
      <c r="J76" s="447"/>
      <c r="K76" s="448"/>
    </row>
    <row r="77" spans="2:11" ht="9.9499999999999993" customHeight="1"/>
    <row r="78" spans="2:11" ht="16.5" customHeight="1">
      <c r="B78" s="5" t="s">
        <v>129</v>
      </c>
      <c r="C78" s="383" t="s">
        <v>262</v>
      </c>
      <c r="D78" s="384"/>
      <c r="E78" s="384"/>
      <c r="F78" s="385"/>
      <c r="G78" s="5"/>
      <c r="H78" s="452"/>
      <c r="I78" s="453"/>
      <c r="J78" s="453"/>
      <c r="K78" s="454"/>
    </row>
    <row r="80" spans="2:11" ht="16.5" customHeight="1">
      <c r="B80" s="5" t="s">
        <v>128</v>
      </c>
      <c r="C80" s="455" t="s">
        <v>122</v>
      </c>
      <c r="D80" s="455"/>
      <c r="E80" s="455" t="s">
        <v>121</v>
      </c>
      <c r="F80" s="455"/>
      <c r="G80" s="5" t="s">
        <v>123</v>
      </c>
      <c r="H80" s="5" t="s">
        <v>124</v>
      </c>
      <c r="I80" s="5" t="s">
        <v>125</v>
      </c>
      <c r="J80" s="5" t="s">
        <v>126</v>
      </c>
      <c r="K80" s="5" t="s">
        <v>127</v>
      </c>
    </row>
    <row r="81" spans="2:11" ht="16.5" customHeight="1">
      <c r="B81" s="18">
        <v>1</v>
      </c>
      <c r="C81" s="456"/>
      <c r="D81" s="456"/>
      <c r="E81" s="457"/>
      <c r="F81" s="458"/>
      <c r="G81" s="117"/>
      <c r="H81" s="117"/>
      <c r="I81" s="33"/>
      <c r="J81" s="34"/>
      <c r="K81" s="35"/>
    </row>
    <row r="83" spans="2:11" ht="16.5" customHeight="1">
      <c r="B83" s="248" t="s">
        <v>50</v>
      </c>
      <c r="C83" s="259"/>
      <c r="D83" s="248" t="s">
        <v>5</v>
      </c>
      <c r="E83" s="259"/>
      <c r="F83" s="136" t="s">
        <v>51</v>
      </c>
      <c r="G83" s="136" t="s">
        <v>52</v>
      </c>
      <c r="H83" s="5" t="s">
        <v>815</v>
      </c>
      <c r="I83" s="5" t="s">
        <v>53</v>
      </c>
      <c r="J83" s="5" t="s">
        <v>325</v>
      </c>
      <c r="K83" s="5" t="s">
        <v>54</v>
      </c>
    </row>
    <row r="84" spans="2:11" ht="16.5" customHeight="1">
      <c r="B84" s="246"/>
      <c r="C84" s="247"/>
      <c r="D84" s="246"/>
      <c r="E84" s="247"/>
      <c r="F84" s="169"/>
      <c r="G84" s="64"/>
      <c r="H84" s="92"/>
      <c r="I84" s="92"/>
      <c r="J84" s="17"/>
      <c r="K84" s="177">
        <v>0</v>
      </c>
    </row>
    <row r="85" spans="2:11" ht="16.5" customHeight="1">
      <c r="B85" s="246"/>
      <c r="C85" s="247"/>
      <c r="D85" s="246"/>
      <c r="E85" s="247"/>
      <c r="F85" s="169"/>
      <c r="G85" s="64"/>
      <c r="H85" s="92"/>
      <c r="I85" s="92"/>
      <c r="J85" s="17"/>
      <c r="K85" s="177">
        <v>0</v>
      </c>
    </row>
    <row r="86" spans="2:11" ht="9.9499999999999993" customHeight="1"/>
    <row r="87" spans="2:11" ht="16.5" customHeight="1">
      <c r="B87" s="353" t="s">
        <v>55</v>
      </c>
      <c r="C87" s="353"/>
      <c r="D87" s="20"/>
      <c r="E87" s="20"/>
      <c r="F87" s="21"/>
    </row>
    <row r="88" spans="2:11" ht="16.5" customHeight="1">
      <c r="B88" s="72"/>
      <c r="C88" s="459"/>
      <c r="D88" s="460"/>
      <c r="E88" s="460"/>
      <c r="F88" s="460"/>
      <c r="G88" s="460"/>
      <c r="H88" s="460"/>
      <c r="I88" s="460"/>
      <c r="J88" s="460"/>
      <c r="K88" s="460"/>
    </row>
    <row r="89" spans="2:11" ht="9.9499999999999993" customHeight="1"/>
    <row r="90" spans="2:11" ht="9.9499999999999993" customHeight="1" thickBot="1"/>
    <row r="91" spans="2:11" ht="44.25" customHeight="1" thickBot="1">
      <c r="B91" s="461" t="s">
        <v>176</v>
      </c>
      <c r="C91" s="447"/>
      <c r="D91" s="447"/>
      <c r="E91" s="447"/>
      <c r="F91" s="447"/>
      <c r="G91" s="447"/>
      <c r="H91" s="447"/>
      <c r="I91" s="447"/>
      <c r="J91" s="447"/>
      <c r="K91" s="448"/>
    </row>
    <row r="92" spans="2:11" ht="9.9499999999999993" customHeight="1"/>
    <row r="93" spans="2:11" ht="16.5" customHeight="1">
      <c r="B93" s="5" t="s">
        <v>129</v>
      </c>
      <c r="C93" s="383"/>
      <c r="D93" s="384"/>
      <c r="E93" s="384"/>
      <c r="F93" s="385"/>
      <c r="G93" s="5"/>
      <c r="H93" s="452"/>
      <c r="I93" s="453"/>
      <c r="J93" s="453"/>
      <c r="K93" s="454"/>
    </row>
    <row r="94" spans="2:11" ht="9.9499999999999993" customHeight="1"/>
    <row r="95" spans="2:11" ht="16.5" customHeight="1">
      <c r="B95" s="5" t="s">
        <v>128</v>
      </c>
      <c r="C95" s="455" t="s">
        <v>122</v>
      </c>
      <c r="D95" s="455"/>
      <c r="E95" s="455" t="s">
        <v>121</v>
      </c>
      <c r="F95" s="455"/>
      <c r="G95" s="5" t="s">
        <v>123</v>
      </c>
      <c r="H95" s="5" t="s">
        <v>124</v>
      </c>
      <c r="I95" s="5" t="s">
        <v>125</v>
      </c>
      <c r="J95" s="5" t="s">
        <v>126</v>
      </c>
      <c r="K95" s="5" t="s">
        <v>127</v>
      </c>
    </row>
    <row r="96" spans="2:11" ht="16.5" customHeight="1">
      <c r="B96" s="18">
        <v>1</v>
      </c>
      <c r="C96" s="456"/>
      <c r="D96" s="456"/>
      <c r="E96" s="457"/>
      <c r="F96" s="458"/>
      <c r="G96" s="117"/>
      <c r="H96" s="117"/>
      <c r="I96" s="33"/>
      <c r="J96" s="34"/>
      <c r="K96" s="35"/>
    </row>
    <row r="98" spans="2:11" ht="16.5" customHeight="1">
      <c r="B98" s="248" t="s">
        <v>50</v>
      </c>
      <c r="C98" s="259"/>
      <c r="D98" s="248" t="s">
        <v>5</v>
      </c>
      <c r="E98" s="259"/>
      <c r="F98" s="136" t="s">
        <v>51</v>
      </c>
      <c r="G98" s="136" t="s">
        <v>52</v>
      </c>
      <c r="H98" s="5" t="s">
        <v>815</v>
      </c>
      <c r="I98" s="5" t="s">
        <v>53</v>
      </c>
      <c r="J98" s="5" t="s">
        <v>325</v>
      </c>
      <c r="K98" s="5" t="s">
        <v>54</v>
      </c>
    </row>
    <row r="99" spans="2:11" ht="16.5" customHeight="1">
      <c r="B99" s="246"/>
      <c r="C99" s="247"/>
      <c r="D99" s="246"/>
      <c r="E99" s="247"/>
      <c r="F99" s="169"/>
      <c r="G99" s="64"/>
      <c r="H99" s="92"/>
      <c r="I99" s="92"/>
      <c r="J99" s="17"/>
      <c r="K99" s="177">
        <v>0</v>
      </c>
    </row>
    <row r="100" spans="2:11" ht="16.5" customHeight="1">
      <c r="B100" s="246"/>
      <c r="C100" s="247"/>
      <c r="D100" s="246"/>
      <c r="E100" s="247"/>
      <c r="F100" s="169"/>
      <c r="G100" s="64"/>
      <c r="H100" s="92"/>
      <c r="I100" s="92"/>
      <c r="J100" s="17"/>
      <c r="K100" s="177">
        <v>0</v>
      </c>
    </row>
    <row r="101" spans="2:11" ht="9.9499999999999993" customHeight="1">
      <c r="I101" s="38"/>
    </row>
    <row r="102" spans="2:11" ht="16.5" customHeight="1">
      <c r="B102" s="353" t="s">
        <v>55</v>
      </c>
      <c r="C102" s="353"/>
      <c r="D102" s="20"/>
      <c r="E102" s="20"/>
      <c r="F102" s="21"/>
    </row>
    <row r="103" spans="2:11" ht="16.5" customHeight="1">
      <c r="B103" s="72"/>
      <c r="C103" s="459"/>
      <c r="D103" s="460"/>
      <c r="E103" s="460"/>
      <c r="F103" s="460"/>
      <c r="G103" s="460"/>
      <c r="H103" s="460"/>
      <c r="I103" s="460"/>
      <c r="J103" s="460"/>
      <c r="K103" s="460"/>
    </row>
    <row r="104" spans="2:11" ht="9.9499999999999993" customHeight="1"/>
    <row r="105" spans="2:11" ht="9.9499999999999993" customHeight="1" thickBot="1"/>
    <row r="106" spans="2:11" ht="44.25" customHeight="1" thickBot="1">
      <c r="B106" s="461" t="s">
        <v>397</v>
      </c>
      <c r="C106" s="447"/>
      <c r="D106" s="447"/>
      <c r="E106" s="447"/>
      <c r="F106" s="447"/>
      <c r="G106" s="447"/>
      <c r="H106" s="447"/>
      <c r="I106" s="447"/>
      <c r="J106" s="447"/>
      <c r="K106" s="448"/>
    </row>
    <row r="107" spans="2:11" ht="9.9499999999999993" customHeight="1"/>
    <row r="108" spans="2:11" ht="16.5" customHeight="1">
      <c r="B108" s="5" t="s">
        <v>129</v>
      </c>
      <c r="C108" s="383"/>
      <c r="D108" s="384"/>
      <c r="E108" s="384"/>
      <c r="F108" s="385"/>
      <c r="G108" s="5"/>
      <c r="H108" s="452"/>
      <c r="I108" s="453"/>
      <c r="J108" s="453"/>
      <c r="K108" s="454"/>
    </row>
    <row r="109" spans="2:11" ht="9.9499999999999993" customHeight="1"/>
    <row r="110" spans="2:11" ht="16.5" customHeight="1">
      <c r="B110" s="5" t="s">
        <v>128</v>
      </c>
      <c r="C110" s="455" t="s">
        <v>122</v>
      </c>
      <c r="D110" s="455"/>
      <c r="E110" s="455" t="s">
        <v>121</v>
      </c>
      <c r="F110" s="455"/>
      <c r="G110" s="5" t="s">
        <v>123</v>
      </c>
      <c r="H110" s="5" t="s">
        <v>124</v>
      </c>
      <c r="I110" s="5" t="s">
        <v>125</v>
      </c>
      <c r="J110" s="5" t="s">
        <v>126</v>
      </c>
      <c r="K110" s="5" t="s">
        <v>127</v>
      </c>
    </row>
    <row r="111" spans="2:11" ht="16.5" customHeight="1">
      <c r="B111" s="18">
        <v>1</v>
      </c>
      <c r="C111" s="456"/>
      <c r="D111" s="456"/>
      <c r="E111" s="457"/>
      <c r="F111" s="458"/>
      <c r="G111" s="117"/>
      <c r="H111" s="117"/>
      <c r="I111" s="33"/>
      <c r="J111" s="34"/>
      <c r="K111" s="35"/>
    </row>
    <row r="112" spans="2:11" ht="9.9499999999999993" customHeight="1"/>
    <row r="113" spans="2:11" ht="16.5" customHeight="1">
      <c r="B113" s="248" t="s">
        <v>50</v>
      </c>
      <c r="C113" s="259"/>
      <c r="D113" s="248" t="s">
        <v>5</v>
      </c>
      <c r="E113" s="259"/>
      <c r="F113" s="136" t="s">
        <v>51</v>
      </c>
      <c r="G113" s="136" t="s">
        <v>52</v>
      </c>
      <c r="H113" s="5" t="s">
        <v>815</v>
      </c>
      <c r="I113" s="5" t="s">
        <v>53</v>
      </c>
      <c r="J113" s="5" t="s">
        <v>325</v>
      </c>
      <c r="K113" s="5" t="s">
        <v>54</v>
      </c>
    </row>
    <row r="114" spans="2:11" ht="16.5" customHeight="1">
      <c r="B114" s="246"/>
      <c r="C114" s="247"/>
      <c r="D114" s="246"/>
      <c r="E114" s="247"/>
      <c r="F114" s="169"/>
      <c r="G114" s="64"/>
      <c r="H114" s="92"/>
      <c r="I114" s="92"/>
      <c r="J114" s="17"/>
      <c r="K114" s="177">
        <v>0</v>
      </c>
    </row>
    <row r="115" spans="2:11" ht="16.5" customHeight="1">
      <c r="B115" s="246"/>
      <c r="C115" s="247"/>
      <c r="D115" s="246"/>
      <c r="E115" s="247"/>
      <c r="F115" s="169"/>
      <c r="G115" s="64"/>
      <c r="H115" s="92"/>
      <c r="I115" s="92"/>
      <c r="J115" s="17"/>
      <c r="K115" s="177">
        <v>0</v>
      </c>
    </row>
    <row r="116" spans="2:11" ht="9.9499999999999993" customHeight="1"/>
    <row r="117" spans="2:11" ht="16.5" customHeight="1">
      <c r="B117" s="353" t="s">
        <v>55</v>
      </c>
      <c r="C117" s="353"/>
      <c r="D117" s="20"/>
      <c r="E117" s="20"/>
      <c r="F117" s="21"/>
    </row>
    <row r="118" spans="2:11" ht="16.5" customHeight="1">
      <c r="B118" s="72"/>
      <c r="C118" s="459"/>
      <c r="D118" s="460"/>
      <c r="E118" s="460"/>
      <c r="F118" s="460"/>
      <c r="G118" s="460"/>
      <c r="H118" s="460"/>
      <c r="I118" s="460"/>
      <c r="J118" s="460"/>
      <c r="K118" s="460"/>
    </row>
    <row r="119" spans="2:11" ht="9.9499999999999993" customHeight="1"/>
    <row r="120" spans="2:11" ht="9.9499999999999993" customHeight="1" thickBot="1"/>
    <row r="121" spans="2:11" ht="44.25" customHeight="1" thickBot="1">
      <c r="B121" s="461" t="s">
        <v>177</v>
      </c>
      <c r="C121" s="447"/>
      <c r="D121" s="447"/>
      <c r="E121" s="447"/>
      <c r="F121" s="447"/>
      <c r="G121" s="447"/>
      <c r="H121" s="447"/>
      <c r="I121" s="447"/>
      <c r="J121" s="447"/>
      <c r="K121" s="448"/>
    </row>
    <row r="122" spans="2:11" ht="9.9499999999999993" customHeight="1"/>
    <row r="123" spans="2:11" ht="16.5" customHeight="1">
      <c r="B123" s="5" t="s">
        <v>129</v>
      </c>
      <c r="C123" s="383"/>
      <c r="D123" s="384"/>
      <c r="E123" s="384"/>
      <c r="F123" s="385"/>
      <c r="G123" s="5"/>
      <c r="H123" s="452"/>
      <c r="I123" s="453"/>
      <c r="J123" s="453"/>
      <c r="K123" s="454"/>
    </row>
    <row r="124" spans="2:11" ht="9.9499999999999993" customHeight="1"/>
    <row r="125" spans="2:11" ht="16.5" customHeight="1">
      <c r="B125" s="5" t="s">
        <v>128</v>
      </c>
      <c r="C125" s="455" t="s">
        <v>122</v>
      </c>
      <c r="D125" s="455"/>
      <c r="E125" s="455" t="s">
        <v>121</v>
      </c>
      <c r="F125" s="455"/>
      <c r="G125" s="5" t="s">
        <v>123</v>
      </c>
      <c r="H125" s="5" t="s">
        <v>124</v>
      </c>
      <c r="I125" s="5" t="s">
        <v>125</v>
      </c>
      <c r="J125" s="5" t="s">
        <v>126</v>
      </c>
      <c r="K125" s="5" t="s">
        <v>127</v>
      </c>
    </row>
    <row r="126" spans="2:11" ht="16.5" customHeight="1">
      <c r="B126" s="18">
        <v>1</v>
      </c>
      <c r="C126" s="456"/>
      <c r="D126" s="456"/>
      <c r="E126" s="457"/>
      <c r="F126" s="458"/>
      <c r="G126" s="117"/>
      <c r="H126" s="117"/>
      <c r="I126" s="33"/>
      <c r="J126" s="34"/>
      <c r="K126" s="35"/>
    </row>
    <row r="128" spans="2:11" ht="16.5" customHeight="1">
      <c r="B128" s="248" t="s">
        <v>50</v>
      </c>
      <c r="C128" s="259"/>
      <c r="D128" s="248" t="s">
        <v>5</v>
      </c>
      <c r="E128" s="259"/>
      <c r="F128" s="136" t="s">
        <v>51</v>
      </c>
      <c r="G128" s="136" t="s">
        <v>52</v>
      </c>
      <c r="H128" s="5" t="s">
        <v>815</v>
      </c>
      <c r="I128" s="5" t="s">
        <v>53</v>
      </c>
      <c r="J128" s="5" t="s">
        <v>325</v>
      </c>
      <c r="K128" s="5" t="s">
        <v>54</v>
      </c>
    </row>
    <row r="129" spans="2:11" ht="16.5" customHeight="1">
      <c r="B129" s="246"/>
      <c r="C129" s="247"/>
      <c r="D129" s="246"/>
      <c r="E129" s="247"/>
      <c r="F129" s="169"/>
      <c r="G129" s="64"/>
      <c r="H129" s="92"/>
      <c r="I129" s="92"/>
      <c r="J129" s="17"/>
      <c r="K129" s="177">
        <v>0</v>
      </c>
    </row>
    <row r="130" spans="2:11" ht="16.5" customHeight="1">
      <c r="B130" s="246"/>
      <c r="C130" s="247"/>
      <c r="D130" s="246"/>
      <c r="E130" s="247"/>
      <c r="F130" s="169"/>
      <c r="G130" s="64"/>
      <c r="H130" s="92"/>
      <c r="I130" s="92"/>
      <c r="J130" s="17"/>
      <c r="K130" s="177">
        <v>0</v>
      </c>
    </row>
    <row r="131" spans="2:11" ht="9.9499999999999993" customHeight="1">
      <c r="B131" s="37"/>
      <c r="C131" s="37"/>
      <c r="D131" s="37"/>
      <c r="E131" s="37"/>
      <c r="F131" s="37"/>
      <c r="G131" s="37"/>
      <c r="H131" s="37"/>
      <c r="I131" s="37"/>
      <c r="J131" s="37"/>
      <c r="K131" s="37"/>
    </row>
    <row r="132" spans="2:11" ht="16.5" customHeight="1">
      <c r="B132" s="353" t="s">
        <v>55</v>
      </c>
      <c r="C132" s="353"/>
      <c r="D132" s="20"/>
      <c r="E132" s="20"/>
      <c r="F132" s="21"/>
    </row>
    <row r="133" spans="2:11" ht="16.5" customHeight="1">
      <c r="B133" s="72"/>
      <c r="C133" s="459"/>
      <c r="D133" s="460"/>
      <c r="E133" s="460"/>
      <c r="F133" s="460"/>
      <c r="G133" s="460"/>
      <c r="H133" s="460"/>
      <c r="I133" s="460"/>
      <c r="J133" s="460"/>
      <c r="K133" s="460"/>
    </row>
    <row r="134" spans="2:11" ht="9.9499999999999993" customHeight="1"/>
    <row r="135" spans="2:11" ht="9.9499999999999993" customHeight="1" thickBot="1"/>
    <row r="136" spans="2:11" ht="44.25" customHeight="1" thickBot="1">
      <c r="B136" s="461" t="s">
        <v>178</v>
      </c>
      <c r="C136" s="447"/>
      <c r="D136" s="447"/>
      <c r="E136" s="447"/>
      <c r="F136" s="447"/>
      <c r="G136" s="447"/>
      <c r="H136" s="447"/>
      <c r="I136" s="447"/>
      <c r="J136" s="447"/>
      <c r="K136" s="448"/>
    </row>
    <row r="137" spans="2:11" ht="9.9499999999999993" customHeight="1"/>
    <row r="138" spans="2:11" ht="16.5" customHeight="1">
      <c r="B138" s="5" t="s">
        <v>129</v>
      </c>
      <c r="C138" s="383"/>
      <c r="D138" s="384"/>
      <c r="E138" s="384"/>
      <c r="F138" s="385"/>
      <c r="G138" s="5"/>
      <c r="H138" s="452"/>
      <c r="I138" s="453"/>
      <c r="J138" s="453"/>
      <c r="K138" s="454"/>
    </row>
    <row r="139" spans="2:11" ht="9.9499999999999993" customHeight="1"/>
    <row r="140" spans="2:11" ht="16.5" customHeight="1">
      <c r="B140" s="5" t="s">
        <v>128</v>
      </c>
      <c r="C140" s="455" t="s">
        <v>122</v>
      </c>
      <c r="D140" s="455"/>
      <c r="E140" s="455" t="s">
        <v>121</v>
      </c>
      <c r="F140" s="455"/>
      <c r="G140" s="5" t="s">
        <v>123</v>
      </c>
      <c r="H140" s="5" t="s">
        <v>124</v>
      </c>
      <c r="I140" s="5" t="s">
        <v>125</v>
      </c>
      <c r="J140" s="5" t="s">
        <v>126</v>
      </c>
      <c r="K140" s="5" t="s">
        <v>127</v>
      </c>
    </row>
    <row r="141" spans="2:11" ht="16.5" customHeight="1">
      <c r="B141" s="18">
        <v>1</v>
      </c>
      <c r="C141" s="456"/>
      <c r="D141" s="456"/>
      <c r="E141" s="457"/>
      <c r="F141" s="458"/>
      <c r="G141" s="117"/>
      <c r="H141" s="117"/>
      <c r="I141" s="33"/>
      <c r="J141" s="34"/>
      <c r="K141" s="35"/>
    </row>
    <row r="142" spans="2:11" ht="9.9499999999999993" customHeight="1"/>
    <row r="143" spans="2:11" ht="16.5" customHeight="1">
      <c r="B143" s="248" t="s">
        <v>50</v>
      </c>
      <c r="C143" s="259"/>
      <c r="D143" s="248" t="s">
        <v>5</v>
      </c>
      <c r="E143" s="259"/>
      <c r="F143" s="136" t="s">
        <v>51</v>
      </c>
      <c r="G143" s="136" t="s">
        <v>52</v>
      </c>
      <c r="H143" s="5" t="s">
        <v>815</v>
      </c>
      <c r="I143" s="5" t="s">
        <v>53</v>
      </c>
      <c r="J143" s="5" t="s">
        <v>325</v>
      </c>
      <c r="K143" s="5" t="s">
        <v>54</v>
      </c>
    </row>
    <row r="144" spans="2:11" ht="16.5" customHeight="1">
      <c r="B144" s="246"/>
      <c r="C144" s="247"/>
      <c r="D144" s="246"/>
      <c r="E144" s="247"/>
      <c r="F144" s="169"/>
      <c r="G144" s="64"/>
      <c r="H144" s="92"/>
      <c r="I144" s="92"/>
      <c r="J144" s="17"/>
      <c r="K144" s="177">
        <v>0</v>
      </c>
    </row>
    <row r="145" spans="2:11" ht="16.5" customHeight="1">
      <c r="B145" s="246"/>
      <c r="C145" s="247"/>
      <c r="D145" s="246"/>
      <c r="E145" s="247"/>
      <c r="F145" s="169"/>
      <c r="G145" s="64"/>
      <c r="H145" s="92"/>
      <c r="I145" s="92"/>
      <c r="J145" s="17"/>
      <c r="K145" s="177">
        <v>0</v>
      </c>
    </row>
    <row r="146" spans="2:11" ht="9.9499999999999993" customHeight="1">
      <c r="B146" s="37"/>
      <c r="C146" s="37"/>
      <c r="D146" s="37"/>
      <c r="E146" s="37"/>
      <c r="F146" s="37"/>
      <c r="G146" s="37"/>
      <c r="H146" s="37"/>
      <c r="I146" s="37"/>
      <c r="J146" s="37"/>
      <c r="K146" s="37"/>
    </row>
    <row r="147" spans="2:11" ht="16.5" customHeight="1">
      <c r="B147" s="353" t="s">
        <v>55</v>
      </c>
      <c r="C147" s="353"/>
      <c r="D147" s="20"/>
      <c r="E147" s="20"/>
      <c r="F147" s="21"/>
    </row>
    <row r="148" spans="2:11" ht="16.5" customHeight="1">
      <c r="B148" s="72"/>
      <c r="C148" s="459"/>
      <c r="D148" s="460"/>
      <c r="E148" s="460"/>
      <c r="F148" s="460"/>
      <c r="G148" s="460"/>
      <c r="H148" s="460"/>
      <c r="I148" s="460"/>
      <c r="J148" s="460"/>
      <c r="K148" s="460"/>
    </row>
    <row r="149" spans="2:11" ht="9.9499999999999993" customHeight="1"/>
    <row r="150" spans="2:11" ht="9.9499999999999993" customHeight="1" thickBot="1"/>
    <row r="151" spans="2:11" ht="44.25" customHeight="1" thickBot="1">
      <c r="B151" s="461" t="s">
        <v>399</v>
      </c>
      <c r="C151" s="447"/>
      <c r="D151" s="447"/>
      <c r="E151" s="447"/>
      <c r="F151" s="447"/>
      <c r="G151" s="447"/>
      <c r="H151" s="447"/>
      <c r="I151" s="447"/>
      <c r="J151" s="447"/>
      <c r="K151" s="448"/>
    </row>
    <row r="152" spans="2:11" ht="9.9499999999999993" customHeight="1"/>
    <row r="153" spans="2:11" ht="16.5" customHeight="1">
      <c r="B153" s="5" t="s">
        <v>129</v>
      </c>
      <c r="C153" s="383"/>
      <c r="D153" s="384"/>
      <c r="E153" s="384"/>
      <c r="F153" s="385"/>
      <c r="G153" s="5"/>
      <c r="H153" s="452"/>
      <c r="I153" s="453"/>
      <c r="J153" s="453"/>
      <c r="K153" s="454"/>
    </row>
    <row r="154" spans="2:11" ht="9.9499999999999993" customHeight="1"/>
    <row r="155" spans="2:11" ht="16.5" customHeight="1">
      <c r="B155" s="5" t="s">
        <v>128</v>
      </c>
      <c r="C155" s="455" t="s">
        <v>122</v>
      </c>
      <c r="D155" s="455"/>
      <c r="E155" s="455" t="s">
        <v>121</v>
      </c>
      <c r="F155" s="455"/>
      <c r="G155" s="5" t="s">
        <v>123</v>
      </c>
      <c r="H155" s="5" t="s">
        <v>124</v>
      </c>
      <c r="I155" s="5" t="s">
        <v>125</v>
      </c>
      <c r="J155" s="5" t="s">
        <v>126</v>
      </c>
      <c r="K155" s="5" t="s">
        <v>127</v>
      </c>
    </row>
    <row r="156" spans="2:11" ht="16.5" customHeight="1">
      <c r="B156" s="18">
        <v>1</v>
      </c>
      <c r="C156" s="456"/>
      <c r="D156" s="456"/>
      <c r="E156" s="457"/>
      <c r="F156" s="458"/>
      <c r="G156" s="117"/>
      <c r="H156" s="117"/>
      <c r="I156" s="33"/>
      <c r="J156" s="34"/>
      <c r="K156" s="35"/>
    </row>
    <row r="157" spans="2:11" ht="9.9499999999999993" customHeight="1"/>
    <row r="158" spans="2:11" ht="16.5" customHeight="1">
      <c r="B158" s="248" t="s">
        <v>50</v>
      </c>
      <c r="C158" s="259"/>
      <c r="D158" s="248" t="s">
        <v>5</v>
      </c>
      <c r="E158" s="259"/>
      <c r="F158" s="136" t="s">
        <v>51</v>
      </c>
      <c r="G158" s="136" t="s">
        <v>52</v>
      </c>
      <c r="H158" s="5" t="s">
        <v>815</v>
      </c>
      <c r="I158" s="5" t="s">
        <v>53</v>
      </c>
      <c r="J158" s="5" t="s">
        <v>325</v>
      </c>
      <c r="K158" s="5" t="s">
        <v>54</v>
      </c>
    </row>
    <row r="159" spans="2:11" ht="16.5" customHeight="1">
      <c r="B159" s="246"/>
      <c r="C159" s="247"/>
      <c r="D159" s="246"/>
      <c r="E159" s="247"/>
      <c r="F159" s="169"/>
      <c r="G159" s="64"/>
      <c r="H159" s="92"/>
      <c r="I159" s="92"/>
      <c r="J159" s="17"/>
      <c r="K159" s="177">
        <v>0</v>
      </c>
    </row>
    <row r="160" spans="2:11" ht="16.5" customHeight="1">
      <c r="B160" s="246"/>
      <c r="C160" s="247"/>
      <c r="D160" s="246"/>
      <c r="E160" s="247"/>
      <c r="F160" s="169"/>
      <c r="G160" s="64"/>
      <c r="H160" s="92"/>
      <c r="I160" s="92"/>
      <c r="J160" s="17"/>
      <c r="K160" s="177">
        <v>0</v>
      </c>
    </row>
    <row r="161" spans="2:11" ht="9.9499999999999993" customHeight="1"/>
    <row r="162" spans="2:11" ht="16.5" customHeight="1">
      <c r="B162" s="353" t="s">
        <v>55</v>
      </c>
      <c r="C162" s="353"/>
      <c r="D162" s="20"/>
      <c r="E162" s="20"/>
      <c r="F162" s="21"/>
    </row>
    <row r="163" spans="2:11" ht="16.5" customHeight="1">
      <c r="B163" s="72"/>
      <c r="C163" s="459"/>
      <c r="D163" s="460"/>
      <c r="E163" s="460"/>
      <c r="F163" s="460"/>
      <c r="G163" s="460"/>
      <c r="H163" s="460"/>
      <c r="I163" s="460"/>
      <c r="J163" s="460"/>
      <c r="K163" s="460"/>
    </row>
    <row r="164" spans="2:11" ht="9.9499999999999993" customHeight="1"/>
    <row r="165" spans="2:11" ht="9.9499999999999993" customHeight="1" thickBot="1"/>
    <row r="166" spans="2:11" ht="44.25" customHeight="1" thickBot="1">
      <c r="B166" s="462" t="s">
        <v>56</v>
      </c>
      <c r="C166" s="463"/>
      <c r="D166" s="463"/>
      <c r="E166" s="463"/>
      <c r="F166" s="463"/>
      <c r="G166" s="463"/>
      <c r="H166" s="463"/>
      <c r="I166" s="463"/>
      <c r="J166" s="463"/>
      <c r="K166" s="464"/>
    </row>
    <row r="167" spans="2:11" ht="9.9499999999999993" customHeight="1"/>
    <row r="168" spans="2:11" ht="16.5" customHeight="1">
      <c r="B168" s="5" t="s">
        <v>129</v>
      </c>
      <c r="C168" s="383"/>
      <c r="D168" s="384"/>
      <c r="E168" s="384"/>
      <c r="F168" s="385"/>
      <c r="G168" s="5"/>
      <c r="H168" s="452"/>
      <c r="I168" s="453"/>
      <c r="J168" s="453"/>
      <c r="K168" s="454"/>
    </row>
    <row r="169" spans="2:11" ht="9.9499999999999993" customHeight="1"/>
    <row r="170" spans="2:11" ht="16.5" customHeight="1">
      <c r="B170" s="5" t="s">
        <v>128</v>
      </c>
      <c r="C170" s="455" t="s">
        <v>122</v>
      </c>
      <c r="D170" s="455"/>
      <c r="E170" s="455" t="s">
        <v>121</v>
      </c>
      <c r="F170" s="455"/>
      <c r="G170" s="5" t="s">
        <v>123</v>
      </c>
      <c r="H170" s="5" t="s">
        <v>124</v>
      </c>
      <c r="I170" s="5" t="s">
        <v>125</v>
      </c>
      <c r="J170" s="5" t="s">
        <v>126</v>
      </c>
      <c r="K170" s="5" t="s">
        <v>127</v>
      </c>
    </row>
    <row r="171" spans="2:11" ht="16.5" customHeight="1">
      <c r="B171" s="18">
        <v>1</v>
      </c>
      <c r="C171" s="456"/>
      <c r="D171" s="456"/>
      <c r="E171" s="457"/>
      <c r="F171" s="458"/>
      <c r="G171" s="117"/>
      <c r="H171" s="117"/>
      <c r="I171" s="33"/>
      <c r="J171" s="34"/>
      <c r="K171" s="35"/>
    </row>
    <row r="172" spans="2:11" ht="9.9499999999999993" customHeight="1"/>
    <row r="173" spans="2:11" ht="16.5" customHeight="1">
      <c r="B173" s="248" t="s">
        <v>50</v>
      </c>
      <c r="C173" s="259"/>
      <c r="D173" s="248" t="s">
        <v>5</v>
      </c>
      <c r="E173" s="259"/>
      <c r="F173" s="136" t="s">
        <v>51</v>
      </c>
      <c r="G173" s="136" t="s">
        <v>52</v>
      </c>
      <c r="H173" s="5" t="s">
        <v>815</v>
      </c>
      <c r="I173" s="5" t="s">
        <v>53</v>
      </c>
      <c r="J173" s="5" t="s">
        <v>325</v>
      </c>
      <c r="K173" s="5" t="s">
        <v>54</v>
      </c>
    </row>
    <row r="174" spans="2:11" ht="16.5" customHeight="1">
      <c r="B174" s="246"/>
      <c r="C174" s="247"/>
      <c r="D174" s="246"/>
      <c r="E174" s="247"/>
      <c r="F174" s="169"/>
      <c r="G174" s="64"/>
      <c r="H174" s="92"/>
      <c r="I174" s="92"/>
      <c r="J174" s="17"/>
      <c r="K174" s="177">
        <v>0</v>
      </c>
    </row>
    <row r="175" spans="2:11" ht="16.5" customHeight="1">
      <c r="B175" s="246"/>
      <c r="C175" s="247"/>
      <c r="D175" s="246"/>
      <c r="E175" s="247"/>
      <c r="F175" s="169"/>
      <c r="G175" s="64"/>
      <c r="H175" s="92"/>
      <c r="I175" s="92"/>
      <c r="J175" s="17"/>
      <c r="K175" s="177">
        <v>0</v>
      </c>
    </row>
    <row r="176" spans="2:11" ht="9.9499999999999993" customHeight="1"/>
    <row r="177" spans="2:11" ht="16.5" customHeight="1">
      <c r="B177" s="465" t="s">
        <v>57</v>
      </c>
      <c r="C177" s="466"/>
      <c r="D177" s="466"/>
      <c r="E177" s="466"/>
      <c r="F177" s="466"/>
      <c r="G177" s="466"/>
      <c r="H177" s="466"/>
      <c r="I177" s="466"/>
      <c r="J177" s="467"/>
      <c r="K177" s="39" t="s">
        <v>153</v>
      </c>
    </row>
    <row r="178" spans="2:11" ht="50.1" customHeight="1">
      <c r="B178" s="468" t="s">
        <v>400</v>
      </c>
      <c r="C178" s="469"/>
      <c r="D178" s="469"/>
      <c r="E178" s="469"/>
      <c r="F178" s="469"/>
      <c r="G178" s="469"/>
      <c r="H178" s="469"/>
      <c r="I178" s="469"/>
      <c r="J178" s="470"/>
      <c r="K178" s="48" t="s">
        <v>64</v>
      </c>
    </row>
    <row r="179" spans="2:11" ht="9.9499999999999993" customHeight="1"/>
    <row r="180" spans="2:11" ht="16.5" customHeight="1">
      <c r="B180" s="98">
        <v>0</v>
      </c>
      <c r="C180" s="23" t="s">
        <v>67</v>
      </c>
    </row>
    <row r="181" spans="2:11" ht="16.5" customHeight="1">
      <c r="B181" s="5" t="s">
        <v>58</v>
      </c>
      <c r="C181" s="455" t="s">
        <v>59</v>
      </c>
      <c r="D181" s="455"/>
      <c r="E181" s="455"/>
      <c r="F181" s="5" t="s">
        <v>60</v>
      </c>
      <c r="G181" s="5" t="s">
        <v>61</v>
      </c>
      <c r="H181" s="5" t="s">
        <v>62</v>
      </c>
      <c r="I181" s="5" t="s">
        <v>17</v>
      </c>
      <c r="J181" s="455" t="s">
        <v>63</v>
      </c>
      <c r="K181" s="455"/>
    </row>
    <row r="182" spans="2:11" ht="16.5" customHeight="1">
      <c r="B182" s="32" t="s">
        <v>144</v>
      </c>
      <c r="C182" s="471" t="s">
        <v>142</v>
      </c>
      <c r="D182" s="471"/>
      <c r="E182" s="471"/>
      <c r="F182" s="32" t="s">
        <v>145</v>
      </c>
      <c r="G182" s="32" t="s">
        <v>64</v>
      </c>
      <c r="H182" s="32" t="s">
        <v>86</v>
      </c>
      <c r="I182" s="32" t="s">
        <v>146</v>
      </c>
      <c r="J182" s="475"/>
      <c r="K182" s="476"/>
    </row>
    <row r="183" spans="2:11" ht="16.5" customHeight="1">
      <c r="B183" s="32" t="s">
        <v>144</v>
      </c>
      <c r="C183" s="471" t="s">
        <v>143</v>
      </c>
      <c r="D183" s="471"/>
      <c r="E183" s="471"/>
      <c r="F183" s="32" t="s">
        <v>145</v>
      </c>
      <c r="G183" s="32" t="s">
        <v>64</v>
      </c>
      <c r="H183" s="32" t="s">
        <v>86</v>
      </c>
      <c r="I183" s="32" t="s">
        <v>146</v>
      </c>
      <c r="J183" s="471"/>
      <c r="K183" s="471"/>
    </row>
    <row r="184" spans="2:11" ht="16.5" customHeight="1">
      <c r="B184" s="32" t="s">
        <v>401</v>
      </c>
      <c r="C184" s="471" t="s">
        <v>402</v>
      </c>
      <c r="D184" s="471"/>
      <c r="E184" s="471"/>
      <c r="F184" s="32"/>
      <c r="G184" s="32" t="s">
        <v>64</v>
      </c>
      <c r="H184" s="32" t="s">
        <v>86</v>
      </c>
      <c r="I184" s="32" t="s">
        <v>146</v>
      </c>
      <c r="J184" s="471"/>
      <c r="K184" s="471"/>
    </row>
    <row r="185" spans="2:11" ht="16.5" customHeight="1">
      <c r="B185" s="32"/>
      <c r="C185" s="471"/>
      <c r="D185" s="471"/>
      <c r="E185" s="471"/>
      <c r="F185" s="32"/>
      <c r="G185" s="32"/>
      <c r="H185" s="32"/>
      <c r="I185" s="32"/>
      <c r="J185" s="471"/>
      <c r="K185" s="471"/>
    </row>
    <row r="186" spans="2:11" ht="9.9499999999999993" customHeight="1"/>
    <row r="187" spans="2:11" ht="16.5" customHeight="1">
      <c r="B187" s="4" t="s">
        <v>925</v>
      </c>
      <c r="C187" s="23"/>
    </row>
    <row r="188" spans="2:11" ht="26.1" customHeight="1">
      <c r="B188" s="472" t="s">
        <v>179</v>
      </c>
      <c r="C188" s="473"/>
      <c r="D188" s="473"/>
      <c r="E188" s="473"/>
      <c r="F188" s="473"/>
      <c r="G188" s="473"/>
      <c r="H188" s="473"/>
      <c r="I188" s="473"/>
      <c r="J188" s="473"/>
      <c r="K188" s="474"/>
    </row>
    <row r="189" spans="2:11" ht="9.9499999999999993" customHeight="1"/>
    <row r="190" spans="2:11" ht="9.9499999999999993" customHeight="1" thickBot="1"/>
    <row r="191" spans="2:11" ht="42" customHeight="1" thickBot="1">
      <c r="B191" s="462" t="s">
        <v>66</v>
      </c>
      <c r="C191" s="463"/>
      <c r="D191" s="463"/>
      <c r="E191" s="463"/>
      <c r="F191" s="463"/>
      <c r="G191" s="463"/>
      <c r="H191" s="463"/>
      <c r="I191" s="463"/>
      <c r="J191" s="463"/>
      <c r="K191" s="464"/>
    </row>
    <row r="192" spans="2:11" ht="9.9499999999999993" customHeight="1"/>
    <row r="193" spans="2:11" ht="16.5" customHeight="1">
      <c r="B193" s="5" t="s">
        <v>129</v>
      </c>
      <c r="C193" s="560"/>
      <c r="D193" s="561"/>
      <c r="E193" s="561"/>
      <c r="F193" s="562"/>
      <c r="G193" s="5"/>
      <c r="H193" s="452"/>
      <c r="I193" s="453"/>
      <c r="J193" s="453"/>
      <c r="K193" s="454"/>
    </row>
    <row r="194" spans="2:11" ht="9.9499999999999993" customHeight="1"/>
    <row r="195" spans="2:11" ht="16.5" customHeight="1">
      <c r="B195" s="5" t="s">
        <v>128</v>
      </c>
      <c r="C195" s="455" t="s">
        <v>122</v>
      </c>
      <c r="D195" s="455"/>
      <c r="E195" s="455" t="s">
        <v>121</v>
      </c>
      <c r="F195" s="455"/>
      <c r="G195" s="5" t="s">
        <v>123</v>
      </c>
      <c r="H195" s="5" t="s">
        <v>124</v>
      </c>
      <c r="I195" s="5" t="s">
        <v>125</v>
      </c>
      <c r="J195" s="5" t="s">
        <v>126</v>
      </c>
      <c r="K195" s="5" t="s">
        <v>127</v>
      </c>
    </row>
    <row r="196" spans="2:11" ht="16.5" customHeight="1">
      <c r="B196" s="5">
        <v>1</v>
      </c>
      <c r="C196" s="456"/>
      <c r="D196" s="456"/>
      <c r="E196" s="457"/>
      <c r="F196" s="458"/>
      <c r="G196" s="117"/>
      <c r="H196" s="117"/>
      <c r="I196" s="33"/>
      <c r="J196" s="34"/>
      <c r="K196" s="35"/>
    </row>
    <row r="197" spans="2:11" ht="9.9499999999999993" customHeight="1"/>
    <row r="198" spans="2:11" ht="16.5" customHeight="1">
      <c r="B198" s="248" t="s">
        <v>50</v>
      </c>
      <c r="C198" s="259"/>
      <c r="D198" s="248" t="s">
        <v>5</v>
      </c>
      <c r="E198" s="259"/>
      <c r="F198" s="136" t="s">
        <v>51</v>
      </c>
      <c r="G198" s="136" t="s">
        <v>52</v>
      </c>
      <c r="H198" s="5" t="s">
        <v>815</v>
      </c>
      <c r="I198" s="5" t="s">
        <v>53</v>
      </c>
      <c r="J198" s="5" t="s">
        <v>325</v>
      </c>
      <c r="K198" s="5" t="s">
        <v>54</v>
      </c>
    </row>
    <row r="199" spans="2:11" ht="16.5" customHeight="1">
      <c r="B199" s="246"/>
      <c r="C199" s="247"/>
      <c r="D199" s="246"/>
      <c r="E199" s="247"/>
      <c r="F199" s="169"/>
      <c r="G199" s="64"/>
      <c r="H199" s="92"/>
      <c r="I199" s="92"/>
      <c r="J199" s="17"/>
      <c r="K199" s="177">
        <v>0</v>
      </c>
    </row>
    <row r="200" spans="2:11" ht="16.5" customHeight="1">
      <c r="B200" s="246"/>
      <c r="C200" s="247"/>
      <c r="D200" s="246"/>
      <c r="E200" s="247"/>
      <c r="F200" s="169"/>
      <c r="G200" s="64"/>
      <c r="H200" s="92"/>
      <c r="I200" s="92"/>
      <c r="J200" s="17"/>
      <c r="K200" s="177">
        <v>0</v>
      </c>
    </row>
    <row r="201" spans="2:11" ht="9.9499999999999993" customHeight="1"/>
    <row r="202" spans="2:11" ht="16.5" customHeight="1">
      <c r="B202" s="480" t="s">
        <v>155</v>
      </c>
      <c r="C202" s="480"/>
      <c r="D202" s="480"/>
      <c r="E202" s="480"/>
      <c r="F202" s="480"/>
      <c r="G202" s="480"/>
      <c r="H202" s="480"/>
      <c r="I202" s="480"/>
      <c r="J202" s="480"/>
      <c r="K202" s="41" t="s">
        <v>156</v>
      </c>
    </row>
    <row r="203" spans="2:11" ht="50.1" customHeight="1">
      <c r="B203" s="481" t="s">
        <v>403</v>
      </c>
      <c r="C203" s="482"/>
      <c r="D203" s="482"/>
      <c r="E203" s="482"/>
      <c r="F203" s="482"/>
      <c r="G203" s="482"/>
      <c r="H203" s="482"/>
      <c r="I203" s="482"/>
      <c r="J203" s="482"/>
      <c r="K203" s="40" t="s">
        <v>154</v>
      </c>
    </row>
    <row r="204" spans="2:11" ht="9.9499999999999993" customHeight="1"/>
    <row r="205" spans="2:11" ht="16.5" customHeight="1">
      <c r="B205" s="98">
        <v>0</v>
      </c>
      <c r="C205" s="23" t="s">
        <v>67</v>
      </c>
      <c r="D205" s="99">
        <v>0</v>
      </c>
      <c r="E205" s="23" t="s">
        <v>404</v>
      </c>
      <c r="G205" s="99">
        <v>0</v>
      </c>
      <c r="H205" s="23" t="s">
        <v>910</v>
      </c>
    </row>
    <row r="206" spans="2:11" ht="16.5" customHeight="1">
      <c r="B206" s="5" t="s">
        <v>68</v>
      </c>
      <c r="C206" s="483" t="s">
        <v>59</v>
      </c>
      <c r="D206" s="484"/>
      <c r="E206" s="484"/>
      <c r="F206" s="485"/>
      <c r="G206" s="5" t="s">
        <v>61</v>
      </c>
      <c r="H206" s="5" t="s">
        <v>69</v>
      </c>
      <c r="I206" s="5" t="s">
        <v>70</v>
      </c>
      <c r="J206" s="455" t="s">
        <v>63</v>
      </c>
      <c r="K206" s="455"/>
    </row>
    <row r="207" spans="2:11" ht="16.5" customHeight="1">
      <c r="B207" s="22" t="s">
        <v>67</v>
      </c>
      <c r="C207" s="477" t="s">
        <v>71</v>
      </c>
      <c r="D207" s="478"/>
      <c r="E207" s="478"/>
      <c r="F207" s="479"/>
      <c r="G207" s="22" t="s">
        <v>65</v>
      </c>
      <c r="H207" s="32" t="s">
        <v>86</v>
      </c>
      <c r="I207" s="32" t="s">
        <v>86</v>
      </c>
      <c r="J207" s="471"/>
      <c r="K207" s="471"/>
    </row>
    <row r="208" spans="2:11" ht="16.5" customHeight="1">
      <c r="B208" s="22" t="s">
        <v>67</v>
      </c>
      <c r="C208" s="477" t="s">
        <v>72</v>
      </c>
      <c r="D208" s="478"/>
      <c r="E208" s="478"/>
      <c r="F208" s="479"/>
      <c r="G208" s="22" t="s">
        <v>65</v>
      </c>
      <c r="H208" s="32" t="s">
        <v>86</v>
      </c>
      <c r="I208" s="32" t="s">
        <v>86</v>
      </c>
      <c r="J208" s="471"/>
      <c r="K208" s="471"/>
    </row>
    <row r="209" spans="2:11" ht="16.5" customHeight="1">
      <c r="B209" s="22" t="s">
        <v>67</v>
      </c>
      <c r="C209" s="477" t="s">
        <v>73</v>
      </c>
      <c r="D209" s="478"/>
      <c r="E209" s="478"/>
      <c r="F209" s="479"/>
      <c r="G209" s="22" t="s">
        <v>65</v>
      </c>
      <c r="H209" s="32" t="s">
        <v>86</v>
      </c>
      <c r="I209" s="32" t="s">
        <v>86</v>
      </c>
      <c r="J209" s="471"/>
      <c r="K209" s="471"/>
    </row>
    <row r="210" spans="2:11" ht="16.5" customHeight="1">
      <c r="B210" s="22" t="s">
        <v>67</v>
      </c>
      <c r="C210" s="477" t="s">
        <v>74</v>
      </c>
      <c r="D210" s="478"/>
      <c r="E210" s="478"/>
      <c r="F210" s="479"/>
      <c r="G210" s="22" t="s">
        <v>65</v>
      </c>
      <c r="H210" s="32" t="s">
        <v>86</v>
      </c>
      <c r="I210" s="32" t="s">
        <v>86</v>
      </c>
      <c r="J210" s="471"/>
      <c r="K210" s="471"/>
    </row>
    <row r="211" spans="2:11" ht="9.9499999999999993" customHeight="1"/>
    <row r="212" spans="2:11" ht="16.5" customHeight="1">
      <c r="B212" s="4" t="s">
        <v>925</v>
      </c>
      <c r="C212" s="23"/>
    </row>
    <row r="213" spans="2:11" ht="26.1" customHeight="1">
      <c r="B213" s="472" t="s">
        <v>179</v>
      </c>
      <c r="C213" s="473"/>
      <c r="D213" s="473"/>
      <c r="E213" s="473"/>
      <c r="F213" s="473"/>
      <c r="G213" s="473"/>
      <c r="H213" s="473"/>
      <c r="I213" s="473"/>
      <c r="J213" s="473"/>
      <c r="K213" s="474"/>
    </row>
    <row r="214" spans="2:11" ht="9.9499999999999993" customHeight="1"/>
    <row r="215" spans="2:11" ht="9.9499999999999993" customHeight="1" thickBot="1"/>
    <row r="216" spans="2:11" ht="44.25" customHeight="1" thickBot="1">
      <c r="B216" s="462" t="s">
        <v>89</v>
      </c>
      <c r="C216" s="463"/>
      <c r="D216" s="463"/>
      <c r="E216" s="463"/>
      <c r="F216" s="463"/>
      <c r="G216" s="463"/>
      <c r="H216" s="463"/>
      <c r="I216" s="463"/>
      <c r="J216" s="463"/>
      <c r="K216" s="464"/>
    </row>
    <row r="217" spans="2:11" ht="9.9499999999999993" customHeight="1"/>
    <row r="218" spans="2:11" ht="16.5" customHeight="1">
      <c r="B218" s="5" t="s">
        <v>129</v>
      </c>
      <c r="C218" s="383"/>
      <c r="D218" s="384"/>
      <c r="E218" s="384"/>
      <c r="F218" s="385"/>
      <c r="G218" s="5"/>
      <c r="H218" s="452"/>
      <c r="I218" s="453"/>
      <c r="J218" s="453"/>
      <c r="K218" s="454"/>
    </row>
    <row r="220" spans="2:11" ht="16.5" customHeight="1">
      <c r="B220" s="5" t="s">
        <v>128</v>
      </c>
      <c r="C220" s="455" t="s">
        <v>122</v>
      </c>
      <c r="D220" s="455"/>
      <c r="E220" s="455" t="s">
        <v>121</v>
      </c>
      <c r="F220" s="455"/>
      <c r="G220" s="5" t="s">
        <v>123</v>
      </c>
      <c r="H220" s="5" t="s">
        <v>124</v>
      </c>
      <c r="I220" s="5" t="s">
        <v>125</v>
      </c>
      <c r="J220" s="5" t="s">
        <v>126</v>
      </c>
      <c r="K220" s="5" t="s">
        <v>127</v>
      </c>
    </row>
    <row r="221" spans="2:11" ht="16.5" customHeight="1">
      <c r="B221" s="18">
        <v>1</v>
      </c>
      <c r="C221" s="456"/>
      <c r="D221" s="456"/>
      <c r="E221" s="457"/>
      <c r="F221" s="458"/>
      <c r="G221" s="117"/>
      <c r="H221" s="117"/>
      <c r="I221" s="33"/>
      <c r="J221" s="34"/>
      <c r="K221" s="35"/>
    </row>
    <row r="222" spans="2:11" ht="9.9499999999999993" customHeight="1"/>
    <row r="223" spans="2:11" ht="16.5" customHeight="1">
      <c r="B223" s="248" t="s">
        <v>50</v>
      </c>
      <c r="C223" s="259"/>
      <c r="D223" s="248" t="s">
        <v>5</v>
      </c>
      <c r="E223" s="259"/>
      <c r="F223" s="136" t="s">
        <v>51</v>
      </c>
      <c r="G223" s="136" t="s">
        <v>52</v>
      </c>
      <c r="H223" s="5" t="s">
        <v>815</v>
      </c>
      <c r="I223" s="5" t="s">
        <v>53</v>
      </c>
      <c r="J223" s="5" t="s">
        <v>325</v>
      </c>
      <c r="K223" s="5" t="s">
        <v>54</v>
      </c>
    </row>
    <row r="224" spans="2:11" ht="16.5" customHeight="1">
      <c r="B224" s="246"/>
      <c r="C224" s="247"/>
      <c r="D224" s="246"/>
      <c r="E224" s="247"/>
      <c r="F224" s="169"/>
      <c r="G224" s="64"/>
      <c r="H224" s="92"/>
      <c r="I224" s="92"/>
      <c r="J224" s="17"/>
      <c r="K224" s="177">
        <v>0</v>
      </c>
    </row>
    <row r="225" spans="2:11" ht="16.5" customHeight="1">
      <c r="B225" s="246"/>
      <c r="C225" s="247"/>
      <c r="D225" s="246"/>
      <c r="E225" s="247"/>
      <c r="F225" s="169"/>
      <c r="G225" s="64"/>
      <c r="H225" s="92"/>
      <c r="I225" s="92"/>
      <c r="J225" s="17"/>
      <c r="K225" s="177">
        <v>0</v>
      </c>
    </row>
    <row r="226" spans="2:11" ht="9.9499999999999993" customHeight="1"/>
    <row r="227" spans="2:11" ht="16.5" customHeight="1">
      <c r="B227" s="480" t="s">
        <v>155</v>
      </c>
      <c r="C227" s="480"/>
      <c r="D227" s="480"/>
      <c r="E227" s="480"/>
      <c r="F227" s="480"/>
      <c r="G227" s="480"/>
      <c r="H227" s="480"/>
      <c r="I227" s="480"/>
      <c r="J227" s="480"/>
      <c r="K227" s="41" t="s">
        <v>156</v>
      </c>
    </row>
    <row r="228" spans="2:11" ht="50.1" customHeight="1">
      <c r="B228" s="481" t="s">
        <v>405</v>
      </c>
      <c r="C228" s="482"/>
      <c r="D228" s="482"/>
      <c r="E228" s="482"/>
      <c r="F228" s="482"/>
      <c r="G228" s="482"/>
      <c r="H228" s="482"/>
      <c r="I228" s="482"/>
      <c r="J228" s="482"/>
      <c r="K228" s="40" t="s">
        <v>157</v>
      </c>
    </row>
    <row r="229" spans="2:11" ht="9.9499999999999993" customHeight="1"/>
    <row r="230" spans="2:11" ht="16.5" customHeight="1">
      <c r="B230" s="98">
        <v>0</v>
      </c>
      <c r="C230" s="23" t="s">
        <v>265</v>
      </c>
    </row>
    <row r="231" spans="2:11" ht="16.5" customHeight="1">
      <c r="B231" s="5" t="s">
        <v>91</v>
      </c>
      <c r="C231" s="483" t="s">
        <v>92</v>
      </c>
      <c r="D231" s="484"/>
      <c r="E231" s="484"/>
      <c r="F231" s="485"/>
      <c r="G231" s="5" t="s">
        <v>61</v>
      </c>
      <c r="H231" s="5" t="s">
        <v>93</v>
      </c>
      <c r="I231" s="5" t="s">
        <v>94</v>
      </c>
      <c r="J231" s="455" t="s">
        <v>63</v>
      </c>
      <c r="K231" s="455"/>
    </row>
    <row r="232" spans="2:11" ht="16.5" customHeight="1">
      <c r="B232" s="32" t="s">
        <v>95</v>
      </c>
      <c r="C232" s="475" t="s">
        <v>96</v>
      </c>
      <c r="D232" s="486"/>
      <c r="E232" s="486"/>
      <c r="F232" s="476"/>
      <c r="G232" s="32" t="s">
        <v>64</v>
      </c>
      <c r="H232" s="32" t="s">
        <v>86</v>
      </c>
      <c r="I232" s="32" t="s">
        <v>86</v>
      </c>
      <c r="J232" s="475"/>
      <c r="K232" s="476"/>
    </row>
    <row r="234" spans="2:11" ht="16.5" customHeight="1">
      <c r="B234" s="98">
        <v>0</v>
      </c>
      <c r="C234" s="23" t="s">
        <v>266</v>
      </c>
    </row>
    <row r="235" spans="2:11" ht="16.5" customHeight="1">
      <c r="B235" s="5" t="s">
        <v>91</v>
      </c>
      <c r="C235" s="483" t="s">
        <v>92</v>
      </c>
      <c r="D235" s="484"/>
      <c r="E235" s="484"/>
      <c r="F235" s="485"/>
      <c r="G235" s="5" t="s">
        <v>61</v>
      </c>
      <c r="H235" s="5" t="s">
        <v>93</v>
      </c>
      <c r="I235" s="5" t="s">
        <v>94</v>
      </c>
      <c r="J235" s="455" t="s">
        <v>63</v>
      </c>
      <c r="K235" s="455"/>
    </row>
    <row r="236" spans="2:11" ht="16.5" customHeight="1">
      <c r="B236" s="32" t="s">
        <v>98</v>
      </c>
      <c r="C236" s="475" t="s">
        <v>86</v>
      </c>
      <c r="D236" s="486"/>
      <c r="E236" s="486"/>
      <c r="F236" s="476"/>
      <c r="G236" s="32" t="s">
        <v>64</v>
      </c>
      <c r="H236" s="32" t="s">
        <v>86</v>
      </c>
      <c r="I236" s="32" t="s">
        <v>86</v>
      </c>
      <c r="J236" s="475"/>
      <c r="K236" s="476"/>
    </row>
    <row r="238" spans="2:11" ht="16.5" customHeight="1">
      <c r="B238" s="98">
        <v>0</v>
      </c>
      <c r="C238" s="23" t="s">
        <v>406</v>
      </c>
    </row>
    <row r="239" spans="2:11" ht="16.5" customHeight="1">
      <c r="B239" s="5" t="s">
        <v>91</v>
      </c>
      <c r="C239" s="483" t="s">
        <v>92</v>
      </c>
      <c r="D239" s="484"/>
      <c r="E239" s="484"/>
      <c r="F239" s="485"/>
      <c r="G239" s="5" t="s">
        <v>61</v>
      </c>
      <c r="H239" s="5" t="s">
        <v>93</v>
      </c>
      <c r="I239" s="5" t="s">
        <v>94</v>
      </c>
      <c r="J239" s="455" t="s">
        <v>63</v>
      </c>
      <c r="K239" s="455"/>
    </row>
    <row r="240" spans="2:11" ht="16.5" customHeight="1">
      <c r="B240" s="32" t="s">
        <v>100</v>
      </c>
      <c r="C240" s="475" t="s">
        <v>86</v>
      </c>
      <c r="D240" s="486"/>
      <c r="E240" s="486"/>
      <c r="F240" s="476"/>
      <c r="G240" s="32" t="s">
        <v>64</v>
      </c>
      <c r="H240" s="32" t="s">
        <v>86</v>
      </c>
      <c r="I240" s="32" t="s">
        <v>86</v>
      </c>
      <c r="J240" s="475"/>
      <c r="K240" s="476"/>
    </row>
    <row r="242" spans="2:11" ht="16.5" customHeight="1">
      <c r="B242" s="4" t="s">
        <v>925</v>
      </c>
      <c r="C242" s="23"/>
    </row>
    <row r="243" spans="2:11" ht="26.1" customHeight="1">
      <c r="B243" s="487" t="s">
        <v>179</v>
      </c>
      <c r="C243" s="473"/>
      <c r="D243" s="473"/>
      <c r="E243" s="473"/>
      <c r="F243" s="473"/>
      <c r="G243" s="473"/>
      <c r="H243" s="473"/>
      <c r="I243" s="473"/>
      <c r="J243" s="473"/>
      <c r="K243" s="474"/>
    </row>
    <row r="244" spans="2:11" ht="9.9499999999999993" customHeight="1"/>
    <row r="245" spans="2:11" ht="9.9499999999999993" customHeight="1" thickBot="1"/>
    <row r="246" spans="2:11" ht="44.25" customHeight="1" thickBot="1">
      <c r="B246" s="462" t="s">
        <v>101</v>
      </c>
      <c r="C246" s="463"/>
      <c r="D246" s="463"/>
      <c r="E246" s="463"/>
      <c r="F246" s="463"/>
      <c r="G246" s="463"/>
      <c r="H246" s="463"/>
      <c r="I246" s="463"/>
      <c r="J246" s="463"/>
      <c r="K246" s="464"/>
    </row>
    <row r="247" spans="2:11" ht="9.9499999999999993" customHeight="1"/>
    <row r="248" spans="2:11" ht="16.5" customHeight="1">
      <c r="B248" s="5" t="s">
        <v>129</v>
      </c>
      <c r="C248" s="383"/>
      <c r="D248" s="384"/>
      <c r="E248" s="384"/>
      <c r="F248" s="385"/>
      <c r="G248" s="5"/>
      <c r="H248" s="452"/>
      <c r="I248" s="453"/>
      <c r="J248" s="453"/>
      <c r="K248" s="454"/>
    </row>
    <row r="249" spans="2:11" ht="9.9499999999999993" customHeight="1"/>
    <row r="250" spans="2:11" ht="16.5" customHeight="1">
      <c r="B250" s="5" t="s">
        <v>128</v>
      </c>
      <c r="C250" s="455" t="s">
        <v>122</v>
      </c>
      <c r="D250" s="455"/>
      <c r="E250" s="455" t="s">
        <v>121</v>
      </c>
      <c r="F250" s="455"/>
      <c r="G250" s="5" t="s">
        <v>123</v>
      </c>
      <c r="H250" s="5" t="s">
        <v>124</v>
      </c>
      <c r="I250" s="5" t="s">
        <v>125</v>
      </c>
      <c r="J250" s="5" t="s">
        <v>126</v>
      </c>
      <c r="K250" s="5" t="s">
        <v>127</v>
      </c>
    </row>
    <row r="251" spans="2:11" ht="16.5" customHeight="1">
      <c r="B251" s="18">
        <v>1</v>
      </c>
      <c r="C251" s="456"/>
      <c r="D251" s="456"/>
      <c r="E251" s="457"/>
      <c r="F251" s="458"/>
      <c r="G251" s="117"/>
      <c r="H251" s="117"/>
      <c r="I251" s="33"/>
      <c r="J251" s="34"/>
      <c r="K251" s="35"/>
    </row>
    <row r="252" spans="2:11" ht="9.9499999999999993" customHeight="1"/>
    <row r="253" spans="2:11" ht="16.5" customHeight="1">
      <c r="B253" s="248" t="s">
        <v>50</v>
      </c>
      <c r="C253" s="259"/>
      <c r="D253" s="248" t="s">
        <v>5</v>
      </c>
      <c r="E253" s="259"/>
      <c r="F253" s="136" t="s">
        <v>51</v>
      </c>
      <c r="G253" s="136" t="s">
        <v>52</v>
      </c>
      <c r="H253" s="5" t="s">
        <v>815</v>
      </c>
      <c r="I253" s="5" t="s">
        <v>53</v>
      </c>
      <c r="J253" s="5" t="s">
        <v>325</v>
      </c>
      <c r="K253" s="5" t="s">
        <v>54</v>
      </c>
    </row>
    <row r="254" spans="2:11" ht="16.5" customHeight="1">
      <c r="B254" s="246"/>
      <c r="C254" s="247"/>
      <c r="D254" s="246"/>
      <c r="E254" s="247"/>
      <c r="F254" s="169"/>
      <c r="G254" s="64"/>
      <c r="H254" s="92"/>
      <c r="I254" s="92"/>
      <c r="J254" s="17"/>
      <c r="K254" s="177">
        <v>0</v>
      </c>
    </row>
    <row r="255" spans="2:11" ht="16.5" customHeight="1">
      <c r="B255" s="246"/>
      <c r="C255" s="247"/>
      <c r="D255" s="246"/>
      <c r="E255" s="247"/>
      <c r="F255" s="169"/>
      <c r="G255" s="64"/>
      <c r="H255" s="92"/>
      <c r="I255" s="92"/>
      <c r="J255" s="17"/>
      <c r="K255" s="177">
        <v>0</v>
      </c>
    </row>
    <row r="256" spans="2:11" ht="9.9499999999999993" customHeight="1"/>
    <row r="257" spans="2:11" ht="16.5" customHeight="1">
      <c r="B257" s="480" t="s">
        <v>155</v>
      </c>
      <c r="C257" s="480"/>
      <c r="D257" s="480"/>
      <c r="E257" s="480"/>
      <c r="F257" s="480"/>
      <c r="G257" s="480"/>
      <c r="H257" s="480"/>
      <c r="I257" s="480"/>
      <c r="J257" s="480"/>
      <c r="K257" s="41" t="s">
        <v>156</v>
      </c>
    </row>
    <row r="258" spans="2:11" ht="50.1" customHeight="1">
      <c r="B258" s="481" t="s">
        <v>407</v>
      </c>
      <c r="C258" s="482"/>
      <c r="D258" s="482"/>
      <c r="E258" s="482"/>
      <c r="F258" s="482"/>
      <c r="G258" s="482"/>
      <c r="H258" s="482"/>
      <c r="I258" s="482"/>
      <c r="J258" s="482"/>
      <c r="K258" s="40" t="s">
        <v>214</v>
      </c>
    </row>
    <row r="259" spans="2:11" ht="9.9499999999999993" customHeight="1"/>
    <row r="260" spans="2:11" ht="16.5" customHeight="1">
      <c r="B260" s="98">
        <v>0</v>
      </c>
      <c r="C260" s="23" t="s">
        <v>408</v>
      </c>
    </row>
    <row r="261" spans="2:11" ht="16.5" customHeight="1">
      <c r="B261" s="5" t="s">
        <v>91</v>
      </c>
      <c r="C261" s="483" t="s">
        <v>92</v>
      </c>
      <c r="D261" s="484"/>
      <c r="E261" s="484"/>
      <c r="F261" s="485"/>
      <c r="G261" s="5" t="s">
        <v>61</v>
      </c>
      <c r="H261" s="5" t="s">
        <v>93</v>
      </c>
      <c r="I261" s="5" t="s">
        <v>94</v>
      </c>
      <c r="J261" s="455" t="s">
        <v>63</v>
      </c>
      <c r="K261" s="455"/>
    </row>
    <row r="262" spans="2:11" ht="16.5" customHeight="1">
      <c r="B262" s="32" t="s">
        <v>95</v>
      </c>
      <c r="C262" s="475" t="s">
        <v>96</v>
      </c>
      <c r="D262" s="486"/>
      <c r="E262" s="486"/>
      <c r="F262" s="476"/>
      <c r="G262" s="32" t="s">
        <v>64</v>
      </c>
      <c r="H262" s="32" t="s">
        <v>86</v>
      </c>
      <c r="I262" s="32" t="s">
        <v>86</v>
      </c>
      <c r="J262" s="475"/>
      <c r="K262" s="476"/>
    </row>
    <row r="263" spans="2:11" ht="16.5" customHeight="1">
      <c r="B263" s="32" t="s">
        <v>95</v>
      </c>
      <c r="C263" s="475" t="s">
        <v>102</v>
      </c>
      <c r="D263" s="486"/>
      <c r="E263" s="486"/>
      <c r="F263" s="476"/>
      <c r="G263" s="32" t="s">
        <v>64</v>
      </c>
      <c r="H263" s="32" t="s">
        <v>86</v>
      </c>
      <c r="I263" s="32" t="s">
        <v>86</v>
      </c>
      <c r="J263" s="475"/>
      <c r="K263" s="476"/>
    </row>
    <row r="264" spans="2:11" ht="16.5" customHeight="1">
      <c r="B264" s="32" t="s">
        <v>95</v>
      </c>
      <c r="C264" s="475" t="s">
        <v>103</v>
      </c>
      <c r="D264" s="486"/>
      <c r="E264" s="486"/>
      <c r="F264" s="476"/>
      <c r="G264" s="32" t="s">
        <v>64</v>
      </c>
      <c r="H264" s="32" t="s">
        <v>86</v>
      </c>
      <c r="I264" s="32" t="s">
        <v>86</v>
      </c>
      <c r="J264" s="475"/>
      <c r="K264" s="476"/>
    </row>
    <row r="266" spans="2:11" ht="16.5" customHeight="1">
      <c r="B266" s="98">
        <v>0</v>
      </c>
      <c r="C266" s="23" t="s">
        <v>409</v>
      </c>
    </row>
    <row r="267" spans="2:11" ht="16.5" customHeight="1">
      <c r="B267" s="5" t="s">
        <v>91</v>
      </c>
      <c r="C267" s="483" t="s">
        <v>92</v>
      </c>
      <c r="D267" s="484"/>
      <c r="E267" s="484"/>
      <c r="F267" s="485"/>
      <c r="G267" s="5" t="s">
        <v>61</v>
      </c>
      <c r="H267" s="5" t="s">
        <v>93</v>
      </c>
      <c r="I267" s="5" t="s">
        <v>94</v>
      </c>
      <c r="J267" s="455" t="s">
        <v>63</v>
      </c>
      <c r="K267" s="455"/>
    </row>
    <row r="268" spans="2:11" ht="16.5" customHeight="1">
      <c r="B268" s="32" t="s">
        <v>109</v>
      </c>
      <c r="C268" s="475" t="s">
        <v>86</v>
      </c>
      <c r="D268" s="486"/>
      <c r="E268" s="486"/>
      <c r="F268" s="476"/>
      <c r="G268" s="32" t="s">
        <v>64</v>
      </c>
      <c r="H268" s="32" t="s">
        <v>86</v>
      </c>
      <c r="I268" s="32" t="s">
        <v>86</v>
      </c>
      <c r="J268" s="475"/>
      <c r="K268" s="476"/>
    </row>
    <row r="270" spans="2:11" ht="16.5" customHeight="1">
      <c r="B270" s="4" t="s">
        <v>925</v>
      </c>
      <c r="C270" s="4"/>
      <c r="D270" s="29"/>
      <c r="E270" s="29"/>
      <c r="F270" s="29"/>
      <c r="G270" s="29"/>
      <c r="H270" s="29"/>
      <c r="I270" s="29"/>
      <c r="J270" s="29"/>
      <c r="K270" s="29"/>
    </row>
    <row r="271" spans="2:11" ht="26.1" customHeight="1">
      <c r="B271" s="488" t="s">
        <v>179</v>
      </c>
      <c r="C271" s="489"/>
      <c r="D271" s="489"/>
      <c r="E271" s="489"/>
      <c r="F271" s="489"/>
      <c r="G271" s="489"/>
      <c r="H271" s="489"/>
      <c r="I271" s="489"/>
      <c r="J271" s="489"/>
      <c r="K271" s="490"/>
    </row>
    <row r="272" spans="2:11" ht="9.9499999999999993" customHeight="1"/>
    <row r="273" spans="2:11" ht="9.9499999999999993" customHeight="1" thickBot="1"/>
    <row r="274" spans="2:11" ht="44.25" customHeight="1" thickBot="1">
      <c r="B274" s="462" t="s">
        <v>105</v>
      </c>
      <c r="C274" s="463"/>
      <c r="D274" s="463"/>
      <c r="E274" s="463"/>
      <c r="F274" s="463"/>
      <c r="G274" s="463"/>
      <c r="H274" s="463"/>
      <c r="I274" s="463"/>
      <c r="J274" s="463"/>
      <c r="K274" s="464"/>
    </row>
    <row r="275" spans="2:11" ht="9.9499999999999993" customHeight="1"/>
    <row r="276" spans="2:11" ht="16.5" customHeight="1">
      <c r="B276" s="5" t="s">
        <v>129</v>
      </c>
      <c r="C276" s="383"/>
      <c r="D276" s="384"/>
      <c r="E276" s="384"/>
      <c r="F276" s="385"/>
      <c r="G276" s="5"/>
      <c r="H276" s="452"/>
      <c r="I276" s="453"/>
      <c r="J276" s="453"/>
      <c r="K276" s="454"/>
    </row>
    <row r="277" spans="2:11" ht="9.9499999999999993" customHeight="1"/>
    <row r="278" spans="2:11" ht="16.5" customHeight="1">
      <c r="B278" s="5" t="s">
        <v>128</v>
      </c>
      <c r="C278" s="455" t="s">
        <v>122</v>
      </c>
      <c r="D278" s="455"/>
      <c r="E278" s="455" t="s">
        <v>121</v>
      </c>
      <c r="F278" s="455"/>
      <c r="G278" s="5" t="s">
        <v>123</v>
      </c>
      <c r="H278" s="5" t="s">
        <v>124</v>
      </c>
      <c r="I278" s="5" t="s">
        <v>125</v>
      </c>
      <c r="J278" s="5" t="s">
        <v>126</v>
      </c>
      <c r="K278" s="5" t="s">
        <v>127</v>
      </c>
    </row>
    <row r="279" spans="2:11" ht="16.5" customHeight="1">
      <c r="B279" s="18">
        <v>1</v>
      </c>
      <c r="C279" s="456"/>
      <c r="D279" s="456"/>
      <c r="E279" s="457"/>
      <c r="F279" s="458"/>
      <c r="G279" s="117"/>
      <c r="H279" s="117"/>
      <c r="I279" s="33"/>
      <c r="J279" s="34"/>
      <c r="K279" s="35"/>
    </row>
    <row r="280" spans="2:11" ht="9.9499999999999993" customHeight="1"/>
    <row r="281" spans="2:11" ht="16.5" customHeight="1">
      <c r="B281" s="248" t="s">
        <v>50</v>
      </c>
      <c r="C281" s="259"/>
      <c r="D281" s="248" t="s">
        <v>5</v>
      </c>
      <c r="E281" s="259"/>
      <c r="F281" s="136" t="s">
        <v>51</v>
      </c>
      <c r="G281" s="136" t="s">
        <v>52</v>
      </c>
      <c r="H281" s="5" t="s">
        <v>815</v>
      </c>
      <c r="I281" s="5" t="s">
        <v>53</v>
      </c>
      <c r="J281" s="5" t="s">
        <v>325</v>
      </c>
      <c r="K281" s="5" t="s">
        <v>54</v>
      </c>
    </row>
    <row r="282" spans="2:11" ht="16.5" customHeight="1">
      <c r="B282" s="246"/>
      <c r="C282" s="247"/>
      <c r="D282" s="246"/>
      <c r="E282" s="247"/>
      <c r="F282" s="169"/>
      <c r="G282" s="64"/>
      <c r="H282" s="92"/>
      <c r="I282" s="92"/>
      <c r="J282" s="17"/>
      <c r="K282" s="177">
        <v>0</v>
      </c>
    </row>
    <row r="283" spans="2:11" ht="16.5" customHeight="1">
      <c r="B283" s="246"/>
      <c r="C283" s="247"/>
      <c r="D283" s="246"/>
      <c r="E283" s="247"/>
      <c r="F283" s="169"/>
      <c r="G283" s="64"/>
      <c r="H283" s="92"/>
      <c r="I283" s="92"/>
      <c r="J283" s="17"/>
      <c r="K283" s="177">
        <v>0</v>
      </c>
    </row>
    <row r="284" spans="2:11" ht="9.9499999999999993" customHeight="1"/>
    <row r="285" spans="2:11" ht="16.5" customHeight="1">
      <c r="B285" s="480" t="s">
        <v>155</v>
      </c>
      <c r="C285" s="480"/>
      <c r="D285" s="480"/>
      <c r="E285" s="480"/>
      <c r="F285" s="480"/>
      <c r="G285" s="480"/>
      <c r="H285" s="480"/>
      <c r="I285" s="480"/>
      <c r="J285" s="480"/>
      <c r="K285" s="41" t="s">
        <v>156</v>
      </c>
    </row>
    <row r="286" spans="2:11" ht="76.5" customHeight="1">
      <c r="B286" s="481" t="s">
        <v>410</v>
      </c>
      <c r="C286" s="482"/>
      <c r="D286" s="482"/>
      <c r="E286" s="482"/>
      <c r="F286" s="482"/>
      <c r="G286" s="482"/>
      <c r="H286" s="482"/>
      <c r="I286" s="482"/>
      <c r="J286" s="482"/>
      <c r="K286" s="40" t="s">
        <v>328</v>
      </c>
    </row>
    <row r="287" spans="2:11" ht="9.9499999999999993" customHeight="1"/>
    <row r="288" spans="2:11" ht="16.5" customHeight="1">
      <c r="B288" s="98">
        <v>0</v>
      </c>
      <c r="C288" s="23" t="s">
        <v>411</v>
      </c>
      <c r="F288" s="99">
        <v>0</v>
      </c>
      <c r="G288" s="23" t="s">
        <v>412</v>
      </c>
      <c r="H288" s="99">
        <v>0</v>
      </c>
      <c r="I288" s="23" t="s">
        <v>413</v>
      </c>
    </row>
    <row r="289" spans="2:11" ht="16.5" customHeight="1">
      <c r="B289" s="5" t="s">
        <v>91</v>
      </c>
      <c r="C289" s="483" t="s">
        <v>92</v>
      </c>
      <c r="D289" s="484"/>
      <c r="E289" s="485"/>
      <c r="F289" s="19" t="s">
        <v>106</v>
      </c>
      <c r="G289" s="5" t="s">
        <v>61</v>
      </c>
      <c r="H289" s="483" t="s">
        <v>107</v>
      </c>
      <c r="I289" s="485"/>
      <c r="J289" s="455" t="s">
        <v>63</v>
      </c>
      <c r="K289" s="455"/>
    </row>
    <row r="290" spans="2:11" ht="16.5" customHeight="1">
      <c r="B290" s="32" t="s">
        <v>95</v>
      </c>
      <c r="C290" s="475" t="s">
        <v>108</v>
      </c>
      <c r="D290" s="486"/>
      <c r="E290" s="476"/>
      <c r="F290" s="54" t="s">
        <v>86</v>
      </c>
      <c r="G290" s="32" t="s">
        <v>65</v>
      </c>
      <c r="H290" s="475" t="s">
        <v>86</v>
      </c>
      <c r="I290" s="476"/>
      <c r="J290" s="475"/>
      <c r="K290" s="476"/>
    </row>
    <row r="292" spans="2:11" ht="16.5" customHeight="1">
      <c r="B292" s="98">
        <v>0</v>
      </c>
      <c r="C292" s="23" t="s">
        <v>414</v>
      </c>
      <c r="F292" s="99">
        <v>0</v>
      </c>
      <c r="G292" s="23" t="s">
        <v>412</v>
      </c>
      <c r="H292" s="99">
        <v>0</v>
      </c>
      <c r="I292" s="23" t="s">
        <v>413</v>
      </c>
    </row>
    <row r="293" spans="2:11" ht="16.5" customHeight="1">
      <c r="B293" s="5" t="s">
        <v>91</v>
      </c>
      <c r="C293" s="483" t="s">
        <v>92</v>
      </c>
      <c r="D293" s="484"/>
      <c r="E293" s="485"/>
      <c r="F293" s="19" t="s">
        <v>106</v>
      </c>
      <c r="G293" s="5" t="s">
        <v>61</v>
      </c>
      <c r="H293" s="483" t="s">
        <v>107</v>
      </c>
      <c r="I293" s="485"/>
      <c r="J293" s="455" t="s">
        <v>63</v>
      </c>
      <c r="K293" s="455"/>
    </row>
    <row r="294" spans="2:11" ht="16.5" customHeight="1">
      <c r="B294" s="32" t="s">
        <v>98</v>
      </c>
      <c r="C294" s="475" t="s">
        <v>86</v>
      </c>
      <c r="D294" s="486"/>
      <c r="E294" s="476"/>
      <c r="F294" s="54" t="s">
        <v>86</v>
      </c>
      <c r="G294" s="32" t="s">
        <v>65</v>
      </c>
      <c r="H294" s="475" t="s">
        <v>86</v>
      </c>
      <c r="I294" s="476"/>
      <c r="J294" s="475"/>
      <c r="K294" s="476"/>
    </row>
    <row r="296" spans="2:11" ht="16.5" customHeight="1">
      <c r="B296" s="98">
        <v>0</v>
      </c>
      <c r="C296" s="23" t="s">
        <v>406</v>
      </c>
      <c r="F296" s="99">
        <v>0</v>
      </c>
      <c r="G296" s="23" t="s">
        <v>412</v>
      </c>
      <c r="H296" s="99">
        <v>0</v>
      </c>
      <c r="I296" s="23" t="s">
        <v>413</v>
      </c>
    </row>
    <row r="297" spans="2:11" ht="16.5" customHeight="1">
      <c r="B297" s="5" t="s">
        <v>91</v>
      </c>
      <c r="C297" s="483" t="s">
        <v>92</v>
      </c>
      <c r="D297" s="484"/>
      <c r="E297" s="485"/>
      <c r="F297" s="19" t="s">
        <v>106</v>
      </c>
      <c r="G297" s="5" t="s">
        <v>61</v>
      </c>
      <c r="H297" s="483" t="s">
        <v>107</v>
      </c>
      <c r="I297" s="485"/>
      <c r="J297" s="455" t="s">
        <v>63</v>
      </c>
      <c r="K297" s="455"/>
    </row>
    <row r="298" spans="2:11" ht="16.5" customHeight="1">
      <c r="B298" s="32" t="s">
        <v>109</v>
      </c>
      <c r="C298" s="475" t="s">
        <v>86</v>
      </c>
      <c r="D298" s="486"/>
      <c r="E298" s="476"/>
      <c r="F298" s="54" t="s">
        <v>86</v>
      </c>
      <c r="G298" s="32" t="s">
        <v>65</v>
      </c>
      <c r="H298" s="475" t="s">
        <v>86</v>
      </c>
      <c r="I298" s="476"/>
      <c r="J298" s="475"/>
      <c r="K298" s="476"/>
    </row>
    <row r="300" spans="2:11" ht="16.5" customHeight="1">
      <c r="B300" s="4" t="s">
        <v>925</v>
      </c>
      <c r="C300" s="4"/>
      <c r="D300" s="29"/>
      <c r="E300" s="29"/>
      <c r="F300" s="29"/>
      <c r="G300" s="29"/>
      <c r="H300" s="29"/>
      <c r="I300" s="29"/>
      <c r="J300" s="29"/>
      <c r="K300" s="29"/>
    </row>
    <row r="301" spans="2:11" ht="26.1" customHeight="1">
      <c r="B301" s="488" t="s">
        <v>179</v>
      </c>
      <c r="C301" s="489"/>
      <c r="D301" s="489"/>
      <c r="E301" s="489"/>
      <c r="F301" s="489"/>
      <c r="G301" s="489"/>
      <c r="H301" s="489"/>
      <c r="I301" s="489"/>
      <c r="J301" s="489"/>
      <c r="K301" s="490"/>
    </row>
    <row r="302" spans="2:11" ht="9.9499999999999993" customHeight="1"/>
    <row r="303" spans="2:11" ht="14.25" thickBot="1"/>
    <row r="304" spans="2:11" ht="44.25" customHeight="1" thickBot="1">
      <c r="B304" s="462" t="s">
        <v>117</v>
      </c>
      <c r="C304" s="463"/>
      <c r="D304" s="463"/>
      <c r="E304" s="463"/>
      <c r="F304" s="463"/>
      <c r="G304" s="463"/>
      <c r="H304" s="463"/>
      <c r="I304" s="463"/>
      <c r="J304" s="463"/>
      <c r="K304" s="464"/>
    </row>
    <row r="305" spans="2:11" ht="9.9499999999999993" customHeight="1"/>
    <row r="306" spans="2:11" ht="16.5" customHeight="1">
      <c r="B306" s="5" t="s">
        <v>129</v>
      </c>
      <c r="C306" s="383"/>
      <c r="D306" s="384"/>
      <c r="E306" s="384"/>
      <c r="F306" s="385"/>
      <c r="G306" s="5"/>
      <c r="H306" s="452"/>
      <c r="I306" s="453"/>
      <c r="J306" s="453"/>
      <c r="K306" s="454"/>
    </row>
    <row r="308" spans="2:11" ht="16.5" customHeight="1">
      <c r="B308" s="5" t="s">
        <v>128</v>
      </c>
      <c r="C308" s="455" t="s">
        <v>122</v>
      </c>
      <c r="D308" s="455"/>
      <c r="E308" s="455" t="s">
        <v>121</v>
      </c>
      <c r="F308" s="455"/>
      <c r="G308" s="5" t="s">
        <v>123</v>
      </c>
      <c r="H308" s="5" t="s">
        <v>124</v>
      </c>
      <c r="I308" s="5" t="s">
        <v>125</v>
      </c>
      <c r="J308" s="5" t="s">
        <v>126</v>
      </c>
      <c r="K308" s="5" t="s">
        <v>127</v>
      </c>
    </row>
    <row r="309" spans="2:11" ht="16.5" customHeight="1">
      <c r="B309" s="18">
        <v>1</v>
      </c>
      <c r="C309" s="456"/>
      <c r="D309" s="456"/>
      <c r="E309" s="457"/>
      <c r="F309" s="458"/>
      <c r="G309" s="117"/>
      <c r="H309" s="117"/>
      <c r="I309" s="33"/>
      <c r="J309" s="34"/>
      <c r="K309" s="35"/>
    </row>
    <row r="310" spans="2:11" ht="9.9499999999999993" customHeight="1"/>
    <row r="311" spans="2:11" ht="16.5" customHeight="1">
      <c r="B311" s="248" t="s">
        <v>50</v>
      </c>
      <c r="C311" s="259"/>
      <c r="D311" s="248" t="s">
        <v>5</v>
      </c>
      <c r="E311" s="259"/>
      <c r="F311" s="136" t="s">
        <v>51</v>
      </c>
      <c r="G311" s="136" t="s">
        <v>52</v>
      </c>
      <c r="H311" s="5" t="s">
        <v>815</v>
      </c>
      <c r="I311" s="5" t="s">
        <v>53</v>
      </c>
      <c r="J311" s="5" t="s">
        <v>325</v>
      </c>
      <c r="K311" s="5" t="s">
        <v>54</v>
      </c>
    </row>
    <row r="312" spans="2:11" ht="16.5" customHeight="1">
      <c r="B312" s="246"/>
      <c r="C312" s="247"/>
      <c r="D312" s="246"/>
      <c r="E312" s="247"/>
      <c r="F312" s="169"/>
      <c r="G312" s="64"/>
      <c r="H312" s="92"/>
      <c r="I312" s="92"/>
      <c r="J312" s="17"/>
      <c r="K312" s="177">
        <v>0</v>
      </c>
    </row>
    <row r="313" spans="2:11" ht="16.5" customHeight="1">
      <c r="B313" s="246"/>
      <c r="C313" s="247"/>
      <c r="D313" s="246"/>
      <c r="E313" s="247"/>
      <c r="F313" s="169"/>
      <c r="G313" s="64"/>
      <c r="H313" s="92"/>
      <c r="I313" s="92"/>
      <c r="J313" s="17"/>
      <c r="K313" s="177">
        <v>0</v>
      </c>
    </row>
    <row r="314" spans="2:11" ht="9.9499999999999993" customHeight="1"/>
    <row r="315" spans="2:11" ht="16.5" customHeight="1">
      <c r="B315" s="480" t="s">
        <v>155</v>
      </c>
      <c r="C315" s="480"/>
      <c r="D315" s="480"/>
      <c r="E315" s="480"/>
      <c r="F315" s="480"/>
      <c r="G315" s="480"/>
      <c r="H315" s="480"/>
      <c r="I315" s="480"/>
      <c r="J315" s="480"/>
      <c r="K315" s="41" t="s">
        <v>156</v>
      </c>
    </row>
    <row r="316" spans="2:11" ht="50.1" customHeight="1">
      <c r="B316" s="481" t="s">
        <v>415</v>
      </c>
      <c r="C316" s="482"/>
      <c r="D316" s="482"/>
      <c r="E316" s="482"/>
      <c r="F316" s="482"/>
      <c r="G316" s="482"/>
      <c r="H316" s="482"/>
      <c r="I316" s="482"/>
      <c r="J316" s="482"/>
      <c r="K316" s="40" t="s">
        <v>416</v>
      </c>
    </row>
    <row r="317" spans="2:11" ht="9.9499999999999993" customHeight="1"/>
    <row r="318" spans="2:11" ht="16.5" customHeight="1">
      <c r="B318" s="98">
        <v>0</v>
      </c>
      <c r="C318" s="23" t="s">
        <v>90</v>
      </c>
    </row>
    <row r="319" spans="2:11" ht="16.5" customHeight="1">
      <c r="B319" s="5" t="s">
        <v>91</v>
      </c>
      <c r="C319" s="483" t="s">
        <v>92</v>
      </c>
      <c r="D319" s="484"/>
      <c r="E319" s="485"/>
      <c r="F319" s="19" t="s">
        <v>118</v>
      </c>
      <c r="G319" s="5" t="s">
        <v>61</v>
      </c>
      <c r="H319" s="483" t="s">
        <v>62</v>
      </c>
      <c r="I319" s="485"/>
      <c r="J319" s="455" t="s">
        <v>63</v>
      </c>
      <c r="K319" s="455"/>
    </row>
    <row r="320" spans="2:11" ht="16.5" customHeight="1">
      <c r="B320" s="73" t="s">
        <v>95</v>
      </c>
      <c r="C320" s="494" t="s">
        <v>252</v>
      </c>
      <c r="D320" s="495"/>
      <c r="E320" s="496"/>
      <c r="F320" s="74" t="s">
        <v>256</v>
      </c>
      <c r="G320" s="73" t="s">
        <v>104</v>
      </c>
      <c r="H320" s="494" t="s">
        <v>86</v>
      </c>
      <c r="I320" s="496"/>
      <c r="J320" s="494"/>
      <c r="K320" s="496"/>
    </row>
    <row r="321" spans="2:11" ht="16.5" customHeight="1">
      <c r="B321" s="73" t="s">
        <v>95</v>
      </c>
      <c r="C321" s="494" t="s">
        <v>253</v>
      </c>
      <c r="D321" s="495"/>
      <c r="E321" s="496"/>
      <c r="F321" s="74" t="s">
        <v>417</v>
      </c>
      <c r="G321" s="73" t="s">
        <v>104</v>
      </c>
      <c r="H321" s="494" t="s">
        <v>86</v>
      </c>
      <c r="I321" s="496"/>
      <c r="J321" s="494"/>
      <c r="K321" s="496"/>
    </row>
    <row r="322" spans="2:11" ht="16.5" customHeight="1">
      <c r="B322" s="73" t="s">
        <v>95</v>
      </c>
      <c r="C322" s="494" t="s">
        <v>254</v>
      </c>
      <c r="D322" s="495"/>
      <c r="E322" s="496"/>
      <c r="F322" s="74" t="s">
        <v>257</v>
      </c>
      <c r="G322" s="73" t="s">
        <v>104</v>
      </c>
      <c r="H322" s="494" t="s">
        <v>86</v>
      </c>
      <c r="I322" s="496"/>
      <c r="J322" s="494"/>
      <c r="K322" s="496"/>
    </row>
    <row r="323" spans="2:11" ht="9.9499999999999993" customHeight="1"/>
    <row r="324" spans="2:11" ht="16.5" customHeight="1">
      <c r="B324" s="4" t="s">
        <v>925</v>
      </c>
      <c r="C324" s="4"/>
      <c r="D324" s="29"/>
      <c r="E324" s="29"/>
      <c r="F324" s="29"/>
      <c r="G324" s="29"/>
      <c r="H324" s="29"/>
      <c r="I324" s="29"/>
      <c r="J324" s="29"/>
      <c r="K324" s="29"/>
    </row>
    <row r="325" spans="2:11" ht="26.1" customHeight="1">
      <c r="B325" s="491" t="s">
        <v>179</v>
      </c>
      <c r="C325" s="492"/>
      <c r="D325" s="492"/>
      <c r="E325" s="492"/>
      <c r="F325" s="492"/>
      <c r="G325" s="492"/>
      <c r="H325" s="492"/>
      <c r="I325" s="492"/>
      <c r="J325" s="492"/>
      <c r="K325" s="493"/>
    </row>
    <row r="326" spans="2:11" ht="9.9499999999999993" customHeight="1"/>
  </sheetData>
  <mergeCells count="379">
    <mergeCell ref="B325:K325"/>
    <mergeCell ref="C321:E321"/>
    <mergeCell ref="H321:I321"/>
    <mergeCell ref="J321:K321"/>
    <mergeCell ref="C322:E322"/>
    <mergeCell ref="H322:I322"/>
    <mergeCell ref="J322:K322"/>
    <mergeCell ref="B315:J315"/>
    <mergeCell ref="B316:J316"/>
    <mergeCell ref="C319:E319"/>
    <mergeCell ref="H319:I319"/>
    <mergeCell ref="J319:K319"/>
    <mergeCell ref="C320:E320"/>
    <mergeCell ref="H320:I320"/>
    <mergeCell ref="J320:K320"/>
    <mergeCell ref="B312:C312"/>
    <mergeCell ref="D312:E312"/>
    <mergeCell ref="B313:C313"/>
    <mergeCell ref="D313:E313"/>
    <mergeCell ref="C308:D308"/>
    <mergeCell ref="E308:F308"/>
    <mergeCell ref="C309:D309"/>
    <mergeCell ref="E309:F309"/>
    <mergeCell ref="B311:C311"/>
    <mergeCell ref="D311:E311"/>
    <mergeCell ref="C298:E298"/>
    <mergeCell ref="H298:I298"/>
    <mergeCell ref="J298:K298"/>
    <mergeCell ref="B301:K301"/>
    <mergeCell ref="B304:K304"/>
    <mergeCell ref="C306:F306"/>
    <mergeCell ref="H306:K306"/>
    <mergeCell ref="C294:E294"/>
    <mergeCell ref="H294:I294"/>
    <mergeCell ref="J294:K294"/>
    <mergeCell ref="C297:E297"/>
    <mergeCell ref="H297:I297"/>
    <mergeCell ref="J297:K297"/>
    <mergeCell ref="C290:E290"/>
    <mergeCell ref="H290:I290"/>
    <mergeCell ref="J290:K290"/>
    <mergeCell ref="C293:E293"/>
    <mergeCell ref="H293:I293"/>
    <mergeCell ref="J293:K293"/>
    <mergeCell ref="B283:C283"/>
    <mergeCell ref="D283:E283"/>
    <mergeCell ref="B285:J285"/>
    <mergeCell ref="B286:J286"/>
    <mergeCell ref="C289:E289"/>
    <mergeCell ref="H289:I289"/>
    <mergeCell ref="J289:K289"/>
    <mergeCell ref="B281:C281"/>
    <mergeCell ref="D281:E281"/>
    <mergeCell ref="B282:C282"/>
    <mergeCell ref="D282:E282"/>
    <mergeCell ref="C276:F276"/>
    <mergeCell ref="H276:K276"/>
    <mergeCell ref="C278:D278"/>
    <mergeCell ref="E278:F278"/>
    <mergeCell ref="C279:D279"/>
    <mergeCell ref="E279:F279"/>
    <mergeCell ref="C267:F267"/>
    <mergeCell ref="J267:K267"/>
    <mergeCell ref="C268:F268"/>
    <mergeCell ref="J268:K268"/>
    <mergeCell ref="B271:K271"/>
    <mergeCell ref="B274:K274"/>
    <mergeCell ref="C262:F262"/>
    <mergeCell ref="J262:K262"/>
    <mergeCell ref="C263:F263"/>
    <mergeCell ref="J263:K263"/>
    <mergeCell ref="C264:F264"/>
    <mergeCell ref="J264:K264"/>
    <mergeCell ref="B255:C255"/>
    <mergeCell ref="D255:E255"/>
    <mergeCell ref="B257:J257"/>
    <mergeCell ref="B258:J258"/>
    <mergeCell ref="C261:F261"/>
    <mergeCell ref="J261:K261"/>
    <mergeCell ref="B253:C253"/>
    <mergeCell ref="D253:E253"/>
    <mergeCell ref="B254:C254"/>
    <mergeCell ref="D254:E254"/>
    <mergeCell ref="C248:F248"/>
    <mergeCell ref="H248:K248"/>
    <mergeCell ref="C250:D250"/>
    <mergeCell ref="E250:F250"/>
    <mergeCell ref="C251:D251"/>
    <mergeCell ref="E251:F251"/>
    <mergeCell ref="C239:F239"/>
    <mergeCell ref="J239:K239"/>
    <mergeCell ref="C240:F240"/>
    <mergeCell ref="J240:K240"/>
    <mergeCell ref="B243:K243"/>
    <mergeCell ref="B246:K246"/>
    <mergeCell ref="C232:F232"/>
    <mergeCell ref="J232:K232"/>
    <mergeCell ref="C235:F235"/>
    <mergeCell ref="J235:K235"/>
    <mergeCell ref="C236:F236"/>
    <mergeCell ref="J236:K236"/>
    <mergeCell ref="B225:C225"/>
    <mergeCell ref="D225:E225"/>
    <mergeCell ref="B227:J227"/>
    <mergeCell ref="B228:J228"/>
    <mergeCell ref="C231:F231"/>
    <mergeCell ref="J231:K231"/>
    <mergeCell ref="C221:D221"/>
    <mergeCell ref="E221:F221"/>
    <mergeCell ref="B223:C223"/>
    <mergeCell ref="D223:E223"/>
    <mergeCell ref="B224:C224"/>
    <mergeCell ref="D224:E224"/>
    <mergeCell ref="B213:K213"/>
    <mergeCell ref="B216:K216"/>
    <mergeCell ref="C218:F218"/>
    <mergeCell ref="H218:K218"/>
    <mergeCell ref="C220:D220"/>
    <mergeCell ref="E220:F220"/>
    <mergeCell ref="C208:F208"/>
    <mergeCell ref="J208:K208"/>
    <mergeCell ref="C209:F209"/>
    <mergeCell ref="J209:K209"/>
    <mergeCell ref="C210:F210"/>
    <mergeCell ref="J210:K210"/>
    <mergeCell ref="B202:J202"/>
    <mergeCell ref="B203:J203"/>
    <mergeCell ref="C206:F206"/>
    <mergeCell ref="J206:K206"/>
    <mergeCell ref="C207:F207"/>
    <mergeCell ref="J207:K207"/>
    <mergeCell ref="B199:C199"/>
    <mergeCell ref="D199:E199"/>
    <mergeCell ref="B200:C200"/>
    <mergeCell ref="D200:E200"/>
    <mergeCell ref="C195:D195"/>
    <mergeCell ref="E195:F195"/>
    <mergeCell ref="C196:D196"/>
    <mergeCell ref="E196:F196"/>
    <mergeCell ref="B198:C198"/>
    <mergeCell ref="D198:E198"/>
    <mergeCell ref="C185:E185"/>
    <mergeCell ref="J185:K185"/>
    <mergeCell ref="B188:K188"/>
    <mergeCell ref="B191:K191"/>
    <mergeCell ref="C193:F193"/>
    <mergeCell ref="H193:K193"/>
    <mergeCell ref="C182:E182"/>
    <mergeCell ref="J182:K182"/>
    <mergeCell ref="C183:E183"/>
    <mergeCell ref="J183:K183"/>
    <mergeCell ref="C184:E184"/>
    <mergeCell ref="J184:K184"/>
    <mergeCell ref="B175:C175"/>
    <mergeCell ref="D175:E175"/>
    <mergeCell ref="B177:J177"/>
    <mergeCell ref="B178:J178"/>
    <mergeCell ref="C181:E181"/>
    <mergeCell ref="J181:K181"/>
    <mergeCell ref="B173:C173"/>
    <mergeCell ref="D173:E173"/>
    <mergeCell ref="B174:C174"/>
    <mergeCell ref="D174:E174"/>
    <mergeCell ref="C168:F168"/>
    <mergeCell ref="H168:K168"/>
    <mergeCell ref="C170:D170"/>
    <mergeCell ref="E170:F170"/>
    <mergeCell ref="C171:D171"/>
    <mergeCell ref="E171:F171"/>
    <mergeCell ref="B160:C160"/>
    <mergeCell ref="D160:E160"/>
    <mergeCell ref="B162:C162"/>
    <mergeCell ref="C163:K163"/>
    <mergeCell ref="B166:K166"/>
    <mergeCell ref="B158:C158"/>
    <mergeCell ref="D158:E158"/>
    <mergeCell ref="B159:C159"/>
    <mergeCell ref="D159:E159"/>
    <mergeCell ref="C153:F153"/>
    <mergeCell ref="H153:K153"/>
    <mergeCell ref="C155:D155"/>
    <mergeCell ref="E155:F155"/>
    <mergeCell ref="C156:D156"/>
    <mergeCell ref="E156:F156"/>
    <mergeCell ref="B145:C145"/>
    <mergeCell ref="D145:E145"/>
    <mergeCell ref="B147:C147"/>
    <mergeCell ref="C148:K148"/>
    <mergeCell ref="B151:K151"/>
    <mergeCell ref="B143:C143"/>
    <mergeCell ref="D143:E143"/>
    <mergeCell ref="B144:C144"/>
    <mergeCell ref="D144:E144"/>
    <mergeCell ref="C138:F138"/>
    <mergeCell ref="H138:K138"/>
    <mergeCell ref="C140:D140"/>
    <mergeCell ref="E140:F140"/>
    <mergeCell ref="C141:D141"/>
    <mergeCell ref="E141:F141"/>
    <mergeCell ref="B130:C130"/>
    <mergeCell ref="D130:E130"/>
    <mergeCell ref="B132:C132"/>
    <mergeCell ref="C133:K133"/>
    <mergeCell ref="B136:K136"/>
    <mergeCell ref="B128:C128"/>
    <mergeCell ref="D128:E128"/>
    <mergeCell ref="B129:C129"/>
    <mergeCell ref="D129:E129"/>
    <mergeCell ref="C123:F123"/>
    <mergeCell ref="H123:K123"/>
    <mergeCell ref="C125:D125"/>
    <mergeCell ref="E125:F125"/>
    <mergeCell ref="C126:D126"/>
    <mergeCell ref="E126:F126"/>
    <mergeCell ref="B115:C115"/>
    <mergeCell ref="D115:E115"/>
    <mergeCell ref="B117:C117"/>
    <mergeCell ref="C118:K118"/>
    <mergeCell ref="B121:K121"/>
    <mergeCell ref="B113:C113"/>
    <mergeCell ref="D113:E113"/>
    <mergeCell ref="B114:C114"/>
    <mergeCell ref="D114:E114"/>
    <mergeCell ref="C108:F108"/>
    <mergeCell ref="H108:K108"/>
    <mergeCell ref="C110:D110"/>
    <mergeCell ref="E110:F110"/>
    <mergeCell ref="C111:D111"/>
    <mergeCell ref="E111:F111"/>
    <mergeCell ref="B100:C100"/>
    <mergeCell ref="D100:E100"/>
    <mergeCell ref="B102:C102"/>
    <mergeCell ref="C103:K103"/>
    <mergeCell ref="B106:K106"/>
    <mergeCell ref="B98:C98"/>
    <mergeCell ref="D98:E98"/>
    <mergeCell ref="B99:C99"/>
    <mergeCell ref="D99:E99"/>
    <mergeCell ref="C93:F93"/>
    <mergeCell ref="H93:K93"/>
    <mergeCell ref="C95:D95"/>
    <mergeCell ref="E95:F95"/>
    <mergeCell ref="C96:D96"/>
    <mergeCell ref="E96:F96"/>
    <mergeCell ref="B85:C85"/>
    <mergeCell ref="D85:E85"/>
    <mergeCell ref="B87:C87"/>
    <mergeCell ref="C88:K88"/>
    <mergeCell ref="B91:K91"/>
    <mergeCell ref="B83:C83"/>
    <mergeCell ref="D83:E83"/>
    <mergeCell ref="B84:C84"/>
    <mergeCell ref="D84:E84"/>
    <mergeCell ref="B76:K76"/>
    <mergeCell ref="C78:F78"/>
    <mergeCell ref="H78:K78"/>
    <mergeCell ref="C80:D80"/>
    <mergeCell ref="E80:F80"/>
    <mergeCell ref="C81:D81"/>
    <mergeCell ref="E81:F81"/>
    <mergeCell ref="B72:C72"/>
    <mergeCell ref="D72:E72"/>
    <mergeCell ref="F72:G72"/>
    <mergeCell ref="H72:I72"/>
    <mergeCell ref="B73:C73"/>
    <mergeCell ref="D73:E73"/>
    <mergeCell ref="F73:G73"/>
    <mergeCell ref="H73:I73"/>
    <mergeCell ref="B69:K69"/>
    <mergeCell ref="B70:E70"/>
    <mergeCell ref="F70:I70"/>
    <mergeCell ref="J70:K70"/>
    <mergeCell ref="B71:C71"/>
    <mergeCell ref="D71:E71"/>
    <mergeCell ref="F71:G71"/>
    <mergeCell ref="H71:I71"/>
    <mergeCell ref="B67:C67"/>
    <mergeCell ref="D67:E67"/>
    <mergeCell ref="F67:G67"/>
    <mergeCell ref="H67:I67"/>
    <mergeCell ref="J67:K67"/>
    <mergeCell ref="B68:K68"/>
    <mergeCell ref="B65:C65"/>
    <mergeCell ref="D65:E65"/>
    <mergeCell ref="F65:G65"/>
    <mergeCell ref="H65:I65"/>
    <mergeCell ref="J65:K65"/>
    <mergeCell ref="B66:C66"/>
    <mergeCell ref="D66:E66"/>
    <mergeCell ref="F66:G66"/>
    <mergeCell ref="H66:I66"/>
    <mergeCell ref="J66:K66"/>
    <mergeCell ref="B62:C62"/>
    <mergeCell ref="D62:E62"/>
    <mergeCell ref="F62:G62"/>
    <mergeCell ref="H62:I62"/>
    <mergeCell ref="J62:K62"/>
    <mergeCell ref="B64:K64"/>
    <mergeCell ref="B60:C60"/>
    <mergeCell ref="D60:E60"/>
    <mergeCell ref="F60:G60"/>
    <mergeCell ref="H60:I60"/>
    <mergeCell ref="J60:K60"/>
    <mergeCell ref="B61:C61"/>
    <mergeCell ref="D61:E61"/>
    <mergeCell ref="F61:G61"/>
    <mergeCell ref="H61:I61"/>
    <mergeCell ref="J61:K61"/>
    <mergeCell ref="C55:D55"/>
    <mergeCell ref="E55:F55"/>
    <mergeCell ref="G55:H55"/>
    <mergeCell ref="B56:K56"/>
    <mergeCell ref="B58:K58"/>
    <mergeCell ref="B59:K59"/>
    <mergeCell ref="B52:K52"/>
    <mergeCell ref="C53:D53"/>
    <mergeCell ref="E53:F53"/>
    <mergeCell ref="G53:H53"/>
    <mergeCell ref="C54:D54"/>
    <mergeCell ref="E54:F54"/>
    <mergeCell ref="G54:H54"/>
    <mergeCell ref="B47:K47"/>
    <mergeCell ref="C48:D48"/>
    <mergeCell ref="E48:K48"/>
    <mergeCell ref="C49:D49"/>
    <mergeCell ref="E49:K49"/>
    <mergeCell ref="B50:K50"/>
    <mergeCell ref="B39:E39"/>
    <mergeCell ref="G39:K39"/>
    <mergeCell ref="B40:K40"/>
    <mergeCell ref="B41:K41"/>
    <mergeCell ref="B44:K44"/>
    <mergeCell ref="B46:K46"/>
    <mergeCell ref="B36:E36"/>
    <mergeCell ref="F36:K36"/>
    <mergeCell ref="B37:E37"/>
    <mergeCell ref="F37:K37"/>
    <mergeCell ref="B38:E38"/>
    <mergeCell ref="G38:K38"/>
    <mergeCell ref="C24:K24"/>
    <mergeCell ref="B27:K27"/>
    <mergeCell ref="B28:K28"/>
    <mergeCell ref="B30:K30"/>
    <mergeCell ref="B33:K33"/>
    <mergeCell ref="B34:E35"/>
    <mergeCell ref="C21:G21"/>
    <mergeCell ref="H21:J21"/>
    <mergeCell ref="C22:G22"/>
    <mergeCell ref="H22:J22"/>
    <mergeCell ref="C23:G23"/>
    <mergeCell ref="H23:J23"/>
    <mergeCell ref="C16:G16"/>
    <mergeCell ref="H16:J16"/>
    <mergeCell ref="C17:G17"/>
    <mergeCell ref="H17:J17"/>
    <mergeCell ref="A1:L3"/>
    <mergeCell ref="C5:D5"/>
    <mergeCell ref="I5:J5"/>
    <mergeCell ref="C8:D8"/>
    <mergeCell ref="F8:G8"/>
    <mergeCell ref="C9:G9"/>
    <mergeCell ref="I9:J9"/>
    <mergeCell ref="B18:B23"/>
    <mergeCell ref="C18:G18"/>
    <mergeCell ref="H18:J18"/>
    <mergeCell ref="C19:G19"/>
    <mergeCell ref="H19:J19"/>
    <mergeCell ref="C20:G20"/>
    <mergeCell ref="C11:G11"/>
    <mergeCell ref="C12:G12"/>
    <mergeCell ref="H12:J12"/>
    <mergeCell ref="B13:B17"/>
    <mergeCell ref="C13:G13"/>
    <mergeCell ref="H13:J13"/>
    <mergeCell ref="C14:G14"/>
    <mergeCell ref="H14:J14"/>
    <mergeCell ref="C15:G15"/>
    <mergeCell ref="H15:J15"/>
    <mergeCell ref="H20:J20"/>
  </mergeCells>
  <phoneticPr fontId="3" type="noConversion"/>
  <dataValidations count="40">
    <dataValidation type="list" allowBlank="1" showInputMessage="1" sqref="K13:K23" xr:uid="{5FB1610C-2705-4798-9BDD-673644813C80}">
      <formula1>"주1), 주2), 주3), 주4), 주5), 주6), 주7), 주8), 주9), 주10)"</formula1>
    </dataValidation>
    <dataValidation type="list" allowBlank="1" showInputMessage="1" showErrorMessage="1" sqref="C138:F138 C123:F123" xr:uid="{F87C85F9-43EB-41C5-8309-D7480F95CECC}">
      <formula1>"미래동, 열정동, 기술융합, 창의동"</formula1>
    </dataValidation>
    <dataValidation type="list" allowBlank="1" showInputMessage="1" sqref="F36:K36" xr:uid="{BD9EEB28-3117-476A-8AEE-6A1ACA750C50}">
      <formula1>"탁상형, 바닥형, 조합형"</formula1>
    </dataValidation>
    <dataValidation type="list" showInputMessage="1" sqref="F37:K37" xr:uid="{42946A44-FFE2-4B86-9FEA-57820F061F4B}">
      <formula1>" Hz, kHz, MHz, GHz"</formula1>
    </dataValidation>
    <dataValidation type="list" allowBlank="1" showInputMessage="1" showErrorMessage="1" sqref="C78 C93 C306 C108 C153 C168 C218 C248 C276" xr:uid="{20BA4ACA-6CAD-4841-8726-42D1AA479626}">
      <formula1>"미래동, 혁신동, 기술융합, 창의동"</formula1>
    </dataValidation>
    <dataValidation type="list" allowBlank="1" showInputMessage="1" showErrorMessage="1" sqref="I54:J55" xr:uid="{7EEF8573-479B-48DA-B891-CDEAF7E255C6}">
      <formula1>"Yes, No"</formula1>
    </dataValidation>
    <dataValidation type="list" allowBlank="1" showInputMessage="1" showErrorMessage="1" sqref="G39:K39" xr:uid="{34932E09-727A-445D-9F6D-99AFA4AF1F7E}">
      <formula1>"구성품 이원화, 기술 변경, 기술 파생"</formula1>
    </dataValidation>
    <dataValidation type="list" allowBlank="1" showInputMessage="1" showErrorMessage="1" sqref="B72:C73 F72:G73" xr:uid="{40D9B967-01E0-460D-9159-D536A32E1A1F}">
      <formula1>OFFSET($B$60, 1, 0, ROWS(Total_Config)-1)</formula1>
    </dataValidation>
    <dataValidation type="list" allowBlank="1" showInputMessage="1" sqref="K72:K73" xr:uid="{AA67DB9F-6ED3-41C3-A071-429AEFFA8A88}">
      <formula1>"차폐, 비차폐"</formula1>
    </dataValidation>
    <dataValidation type="list" allowBlank="1" showInputMessage="1" showErrorMessage="1" sqref="H182:H185" xr:uid="{929CBC81-6802-4B53-A3DA-F50296CE3584}">
      <formula1>"해당무, A, B, C, ,"</formula1>
    </dataValidation>
    <dataValidation type="list" allowBlank="1" showInputMessage="1" showErrorMessage="1" sqref="F182:F185" xr:uid="{2336644B-52E1-4A49-B80A-4414CD9092C3}">
      <formula1>"접촉방전, 기중방전"</formula1>
    </dataValidation>
    <dataValidation type="list" allowBlank="1" showInputMessage="1" showErrorMessage="1" sqref="G182:G185 G232 G236 G240 G262:G264 G268" xr:uid="{4AC9C9F2-2937-4167-8D96-7EB499791335}">
      <formula1>"B"</formula1>
    </dataValidation>
    <dataValidation type="list" allowBlank="1" showInputMessage="1" sqref="I182:I185" xr:uid="{92171B4E-39F8-48EB-853C-048C518710B0}">
      <formula1>"-, 주1), 주2), 주3), 주4), 주5)"</formula1>
    </dataValidation>
    <dataValidation type="list" allowBlank="1" showInputMessage="1" showErrorMessage="1" sqref="B182:B185" xr:uid="{24547AD1-D2B5-48BD-87F1-FA78C1A5BF99}">
      <formula1>"간접인가, 직접인가"</formula1>
    </dataValidation>
    <dataValidation type="list" allowBlank="1" showInputMessage="1" sqref="H207:I210" xr:uid="{8CD45237-09D5-47B9-81E2-D9ECE18B5FED}">
      <formula1>"A, 해당무"</formula1>
    </dataValidation>
    <dataValidation type="list" allowBlank="1" showInputMessage="1" showErrorMessage="1" sqref="C207:F210" xr:uid="{01CD1D42-758F-4C7D-961E-41531A6A4D4D}">
      <formula1>"전  면, 후  면, 우측면, 좌측면"</formula1>
    </dataValidation>
    <dataValidation type="list" allowBlank="1" showInputMessage="1" showErrorMessage="1" sqref="G207:G210 G290 G294 G298" xr:uid="{DB1CD69F-3E52-4CF3-8661-02A53CD1609A}">
      <formula1>"A"</formula1>
    </dataValidation>
    <dataValidation type="list" allowBlank="1" showInputMessage="1" showErrorMessage="1" sqref="H232:I232 H236:I236 H240:I240" xr:uid="{199B38C8-BFFE-42B6-BFC1-402DEDA816B1}">
      <formula1>"A, B 주1), B 주2), B 주3), 해당무"</formula1>
    </dataValidation>
    <dataValidation type="list" allowBlank="1" showInputMessage="1" sqref="C232:F232" xr:uid="{9FF1C223-D16A-4687-BBCA-3E0B9EEACDB7}">
      <formula1>"N - L1, N - L1 - PE, L1 - L2 - L3, L1 - L2 - L3 - N, L1 - L2 - L3 - PE, L1 - L2 - L3 - N - PE"</formula1>
    </dataValidation>
    <dataValidation type="list" allowBlank="1" showInputMessage="1" showErrorMessage="1" sqref="B232 B262:B264" xr:uid="{99860A77-9F0A-4E44-B71C-2761199BF4DD}">
      <formula1>"AC"</formula1>
    </dataValidation>
    <dataValidation type="list" allowBlank="1" showInputMessage="1" sqref="C236:F236" xr:uid="{288CE4DA-1344-40DD-8C25-3EEF0CA92AAB}">
      <formula1>"DC (+) - DC (-), DC (+) - DC (-) - PE, 해당무"</formula1>
    </dataValidation>
    <dataValidation type="list" allowBlank="1" showInputMessage="1" showErrorMessage="1" sqref="B236" xr:uid="{5E54785C-7674-4AFD-A614-FB5F6CACCEEF}">
      <formula1>"DC"</formula1>
    </dataValidation>
    <dataValidation type="list" allowBlank="1" showInputMessage="1" sqref="C240:F240" xr:uid="{2F8C8B47-163C-4FA8-8692-4C0846A9801A}">
      <formula1>"해당무, LAN, RJ45, HDMI, DP,"</formula1>
    </dataValidation>
    <dataValidation type="list" allowBlank="1" showInputMessage="1" showErrorMessage="1" sqref="B240 B268" xr:uid="{5F192FC1-3C37-4D79-9D3F-902B4C596E58}">
      <formula1>"I/O"</formula1>
    </dataValidation>
    <dataValidation type="list" allowBlank="1" showInputMessage="1" sqref="H262:I264 H268:I268" xr:uid="{8EB73775-56B7-402B-8B78-C449CB558D79}">
      <formula1>"A, B, B 주1), B 주2), 해당무"</formula1>
    </dataValidation>
    <dataValidation type="list" allowBlank="1" showInputMessage="1" sqref="C262:F264" xr:uid="{1E71F73F-74DE-41D8-8EE7-EFC2EA22109E}">
      <formula1>"N - L, N - PE, L - PE"</formula1>
    </dataValidation>
    <dataValidation type="list" allowBlank="1" showInputMessage="1" sqref="C268:F268" xr:uid="{D9CC7697-2BD3-4227-B014-3AE479B845CA}">
      <formula1>"해당무, 신호선"</formula1>
    </dataValidation>
    <dataValidation type="list" allowBlank="1" showInputMessage="1" sqref="C290:E290" xr:uid="{E7895EAD-D2D3-49D3-A309-2013E9BF54F3}">
      <formula1>"주 전원 포트"</formula1>
    </dataValidation>
    <dataValidation type="list" allowBlank="1" showInputMessage="1" showErrorMessage="1" sqref="H290:I290 H294:I294 H298:I298" xr:uid="{80565E96-D0CF-4133-9612-DAFF0873F710}">
      <formula1>"A, B, C, 해당무"</formula1>
    </dataValidation>
    <dataValidation type="list" allowBlank="1" showInputMessage="1" sqref="F290 F294" xr:uid="{84074ACB-DF26-46F0-BF90-BC9B79AA0B16}">
      <formula1>"해당무, CDN M2, CDN M3,  CDN M4, ,  CDN M5,  EM CLAMP"</formula1>
    </dataValidation>
    <dataValidation type="list" allowBlank="1" showInputMessage="1" sqref="C294:E294" xr:uid="{F2CC7186-808E-4BEF-AE33-00DE267A0065}">
      <formula1>"해당무, 주 전원 포트, 직류 전원 입력 포트, DC 입력 포트"</formula1>
    </dataValidation>
    <dataValidation type="list" allowBlank="1" showInputMessage="1" sqref="C298:E298" xr:uid="{81772121-EF04-4E18-8935-1F0C83287EE8}">
      <formula1>"해당무, LAN, RJ 45, HDMI, DVI"</formula1>
    </dataValidation>
    <dataValidation type="list" allowBlank="1" showInputMessage="1" sqref="F298" xr:uid="{0F2D6DDB-8D7B-4526-BD64-F174C356D455}">
      <formula1>"해당무, CDN T8, CDN T4,  CDN T2, EM CLAMP, BCI CLAMP"</formula1>
    </dataValidation>
    <dataValidation type="list" allowBlank="1" showInputMessage="1" showErrorMessage="1" sqref="C193:F193" xr:uid="{B55B5062-0364-4A2A-A2AC-B9FA39BB797D}">
      <formula1>"미래동, 미래동RS, 기술융합, 혁신동, 우정동"</formula1>
    </dataValidation>
    <dataValidation type="list" allowBlank="1" showInputMessage="1" sqref="H288 K282:K283 K199:K200 K312:K313 K254:K255 K224:K225 K174:K175 K159:K160 K144:K145 K129:K130 K114:K115 K99:K100 F35:K35 F38:F39 D43 B180 B205 D205 G205 B230 B234 B238 B260 B266 B288 B292 B296 B318 F296 H296 H292 F292 F288 K84:K85" xr:uid="{73437844-5510-42EB-A049-A27F85D03548}">
      <formula1>"1, TRUE, 0, FALSE,"</formula1>
    </dataValidation>
    <dataValidation type="list" allowBlank="1" showInputMessage="1" sqref="B118" xr:uid="{46943C69-663F-491F-A54C-2CD0CB9CA52A}">
      <formula1>OFFSET($B$53, 0, 0, ROWS(OPERATING_MODE))</formula1>
    </dataValidation>
    <dataValidation type="list" allowBlank="1" showInputMessage="1" sqref="B88 B103 B133 B148 B163" xr:uid="{F2E9C359-A3B7-45D9-9E53-22C7F80DFE21}">
      <formula1>INDEX(OPERATING_MODE, 0, 1)</formula1>
    </dataValidation>
    <dataValidation type="list" allowBlank="1" showInputMessage="1" sqref="G81:H81 G96:H96 G111:H111 G126:H126 G141:H141 G156:H156 G171:H171 G196:H196 G221:H221 G251:H251 G279:H279 G309:H309" xr:uid="{9FC4C295-9C4B-42A0-8E3E-17F2FB4ACD80}">
      <formula1>"00:00, 01:00, 02:00, 03:00, 04:00, 05:00, 06:00, 07:00, 08:00, 09:00, 10:00, 11:00, 12:00, 13:00, 14:00, 15:00, 16:00, 17:00, 18:00, 19:00, 20:00, 21:00, 22:00, 23:00, 24:00"</formula1>
    </dataValidation>
    <dataValidation type="list" allowBlank="1" showInputMessage="1" showErrorMessage="1" sqref="I5:J5" xr:uid="{37FF2B20-32CE-44F0-94C3-0F6BDABBF380}">
      <formula1>tester_list</formula1>
    </dataValidation>
    <dataValidation type="list" allowBlank="1" showInputMessage="1" showErrorMessage="1" sqref="I9:J9" xr:uid="{3B171DD3-003D-418D-8352-2FCACB088E5E}">
      <formula1>reviewer_list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&amp;LRDS-EM-109(00)250602&amp;C&amp;P / &amp;N&amp;R(주)디티앤씨 (Dt&amp;&amp;C Co., Ltd.)</oddFooter>
  </headerFooter>
  <rowBreaks count="11" manualBreakCount="11">
    <brk id="45" max="16383" man="1"/>
    <brk id="57" max="16383" man="1"/>
    <brk id="74" max="16383" man="1"/>
    <brk id="104" max="16383" man="1"/>
    <brk id="134" max="16383" man="1"/>
    <brk id="164" max="16383" man="1"/>
    <brk id="189" max="16383" man="1"/>
    <brk id="214" max="16383" man="1"/>
    <brk id="244" max="16383" man="1"/>
    <brk id="272" max="16383" man="1"/>
    <brk id="30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04450"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104451"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104452" r:id="rId7" name="RE">
              <controlPr defaultSize="0" autoFill="0" autoLine="0" autoPict="0">
                <anchor moveWithCells="1">
                  <from>
                    <xdr:col>2</xdr:col>
                    <xdr:colOff>0</xdr:colOff>
                    <xdr:row>16</xdr:row>
                    <xdr:rowOff>0</xdr:rowOff>
                  </from>
                  <to>
                    <xdr:col>4</xdr:col>
                    <xdr:colOff>257175</xdr:colOff>
                    <xdr:row>17</xdr:row>
                    <xdr:rowOff>0</xdr:rowOff>
                  </to>
                </anchor>
              </controlPr>
            </control>
          </mc:Choice>
        </mc:AlternateContent>
        <mc:AlternateContent xmlns:mc="http://schemas.openxmlformats.org/markup-compatibility/2006">
          <mc:Choice Requires="x14">
            <control shapeId="104453" r:id="rId8"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104454" r:id="rId9"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104455" r:id="rId10"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104456" r:id="rId11"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104457" r:id="rId12"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04458" r:id="rId13"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104459" r:id="rId14" name="LOOP">
              <controlPr defaultSize="0" autoFill="0" autoLine="0" autoPict="0">
                <anchor moveWithCells="1">
                  <from>
                    <xdr:col>2</xdr:col>
                    <xdr:colOff>0</xdr:colOff>
                    <xdr:row>15</xdr:row>
                    <xdr:rowOff>0</xdr:rowOff>
                  </from>
                  <to>
                    <xdr:col>4</xdr:col>
                    <xdr:colOff>266700</xdr:colOff>
                    <xdr:row>16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7025D-B439-47CF-90B7-7CC4A645FEA5}">
  <sheetPr codeName="Sheet16"/>
  <dimension ref="A1:N459"/>
  <sheetViews>
    <sheetView showGridLines="0" zoomScaleNormal="100" zoomScaleSheetLayoutView="100" workbookViewId="0">
      <pane ySplit="3" topLeftCell="A4" activePane="bottomLeft" state="frozen"/>
      <selection activeCell="R273" sqref="R272:R27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401"/>
      <c r="D5" s="401"/>
      <c r="H5" s="2" t="s">
        <v>1</v>
      </c>
      <c r="I5" s="390"/>
      <c r="J5" s="390"/>
      <c r="K5" s="3" t="s">
        <v>2</v>
      </c>
    </row>
    <row r="6" spans="1:12">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36"/>
      <c r="D9" s="436"/>
      <c r="E9" s="436"/>
      <c r="F9" s="436"/>
      <c r="G9" s="436"/>
      <c r="H9" s="5" t="s">
        <v>9</v>
      </c>
      <c r="I9" s="392"/>
      <c r="J9" s="393"/>
      <c r="K9" s="9" t="s">
        <v>2</v>
      </c>
    </row>
    <row r="11" spans="1:12" ht="20.100000000000001" customHeight="1">
      <c r="B11" s="4" t="s">
        <v>10</v>
      </c>
      <c r="C11" s="403" t="s">
        <v>459</v>
      </c>
      <c r="D11" s="403"/>
      <c r="E11" s="403"/>
      <c r="F11" s="403"/>
      <c r="G11" s="403"/>
    </row>
    <row r="12" spans="1:12" ht="15.95" customHeight="1">
      <c r="B12" s="10" t="s">
        <v>11</v>
      </c>
      <c r="C12" s="378" t="s">
        <v>12</v>
      </c>
      <c r="D12" s="378"/>
      <c r="E12" s="378"/>
      <c r="F12" s="378"/>
      <c r="G12" s="378"/>
      <c r="H12" s="378" t="s">
        <v>13</v>
      </c>
      <c r="I12" s="378"/>
      <c r="J12" s="378"/>
      <c r="K12" s="10" t="s">
        <v>14</v>
      </c>
    </row>
    <row r="13" spans="1:12" ht="19.5" customHeight="1">
      <c r="B13" s="378" t="s">
        <v>15</v>
      </c>
      <c r="C13" s="410" t="b">
        <v>0</v>
      </c>
      <c r="D13" s="411"/>
      <c r="E13" s="411"/>
      <c r="F13" s="411"/>
      <c r="G13" s="411"/>
      <c r="H13" s="545" t="str">
        <f>IF(CE_CHECK,"KS C 9610-6-4, KS C 9816-1-1, KS C 9816-1-2, KS C 9816-2-1", "")</f>
        <v/>
      </c>
      <c r="I13" s="546"/>
      <c r="J13" s="547"/>
      <c r="K13" s="25"/>
    </row>
    <row r="14" spans="1:12" ht="19.5" customHeight="1">
      <c r="B14" s="379"/>
      <c r="C14" s="410" t="b">
        <v>0</v>
      </c>
      <c r="D14" s="411"/>
      <c r="E14" s="411"/>
      <c r="F14" s="411"/>
      <c r="G14" s="636"/>
      <c r="H14" s="620" t="str">
        <f>IF(ISN_CHECK,"KS C 9832", "")</f>
        <v/>
      </c>
      <c r="I14" s="621"/>
      <c r="J14" s="622"/>
      <c r="K14" s="25"/>
    </row>
    <row r="15" spans="1:12" ht="20.100000000000001" customHeight="1">
      <c r="B15" s="379"/>
      <c r="C15" s="404" t="b">
        <v>0</v>
      </c>
      <c r="D15" s="405"/>
      <c r="E15" s="405"/>
      <c r="F15" s="405"/>
      <c r="G15" s="405"/>
      <c r="H15" s="620" t="str">
        <f>IF(RE_CHECK, "KS C 9610-6-4, KS C 9816-1-1, KS C 9816-1-4, KS C 9816-2-3", "")</f>
        <v/>
      </c>
      <c r="I15" s="621"/>
      <c r="J15" s="622"/>
      <c r="K15" s="25"/>
    </row>
    <row r="16" spans="1:12" ht="20.100000000000001" customHeight="1">
      <c r="B16" s="380"/>
      <c r="C16" s="404" t="b">
        <v>0</v>
      </c>
      <c r="D16" s="405"/>
      <c r="E16" s="405"/>
      <c r="F16" s="405"/>
      <c r="G16" s="405"/>
      <c r="H16" s="620" t="str">
        <f>IF(GH_CHECK, "KS C 9610-6-4, KS C 9816-1-1, KS C 9816-1-4, KS C 9816-2-3", "")</f>
        <v/>
      </c>
      <c r="I16" s="621"/>
      <c r="J16" s="622"/>
      <c r="K16" s="25"/>
    </row>
    <row r="17" spans="2:11" ht="20.100000000000001" customHeight="1">
      <c r="B17" s="378" t="s">
        <v>16</v>
      </c>
      <c r="C17" s="404" t="b">
        <v>0</v>
      </c>
      <c r="D17" s="405"/>
      <c r="E17" s="405"/>
      <c r="F17" s="405"/>
      <c r="G17" s="405"/>
      <c r="H17" s="620" t="str">
        <f>IF(ESD_CHECK, "KS C 9610-4-2", "")</f>
        <v/>
      </c>
      <c r="I17" s="621"/>
      <c r="J17" s="622"/>
      <c r="K17" s="25"/>
    </row>
    <row r="18" spans="2:11" ht="20.100000000000001" customHeight="1">
      <c r="B18" s="379"/>
      <c r="C18" s="404" t="b">
        <v>0</v>
      </c>
      <c r="D18" s="405"/>
      <c r="E18" s="405"/>
      <c r="F18" s="405"/>
      <c r="G18" s="405"/>
      <c r="H18" s="620" t="str">
        <f>IF(RS_CHECK, "KS C 9610-4-3", "")</f>
        <v/>
      </c>
      <c r="I18" s="621"/>
      <c r="J18" s="622"/>
      <c r="K18" s="25"/>
    </row>
    <row r="19" spans="2:11" ht="20.100000000000001" customHeight="1">
      <c r="B19" s="379"/>
      <c r="C19" s="404" t="b">
        <v>0</v>
      </c>
      <c r="D19" s="405"/>
      <c r="E19" s="405"/>
      <c r="F19" s="405"/>
      <c r="G19" s="405"/>
      <c r="H19" s="620" t="str">
        <f>IF(EFT_CHECK, "KS C 9610-4-4", "")</f>
        <v/>
      </c>
      <c r="I19" s="621"/>
      <c r="J19" s="622"/>
      <c r="K19" s="25"/>
    </row>
    <row r="20" spans="2:11" ht="20.100000000000001" customHeight="1">
      <c r="B20" s="379"/>
      <c r="C20" s="404" t="b">
        <v>0</v>
      </c>
      <c r="D20" s="405"/>
      <c r="E20" s="405"/>
      <c r="F20" s="405"/>
      <c r="G20" s="405"/>
      <c r="H20" s="620" t="str">
        <f>IF(SURGE_CHECK, "KS C 9610-4-5", "")</f>
        <v/>
      </c>
      <c r="I20" s="621"/>
      <c r="J20" s="622"/>
      <c r="K20" s="25"/>
    </row>
    <row r="21" spans="2:11" ht="20.100000000000001" customHeight="1">
      <c r="B21" s="379"/>
      <c r="C21" s="404" t="b">
        <v>0</v>
      </c>
      <c r="D21" s="405"/>
      <c r="E21" s="405"/>
      <c r="F21" s="405"/>
      <c r="G21" s="405"/>
      <c r="H21" s="620" t="str">
        <f>IF(CS_CHECK, "KS C 9610-4-6", "")</f>
        <v/>
      </c>
      <c r="I21" s="621"/>
      <c r="J21" s="622"/>
      <c r="K21" s="25"/>
    </row>
    <row r="22" spans="2:11" ht="20.100000000000001" customHeight="1">
      <c r="B22" s="379"/>
      <c r="C22" s="404" t="b">
        <v>0</v>
      </c>
      <c r="D22" s="405"/>
      <c r="E22" s="405"/>
      <c r="F22" s="405"/>
      <c r="G22" s="405"/>
      <c r="H22" s="620" t="str">
        <f>IF(MF_CHECK, "KS C 9610-4-8", "")</f>
        <v/>
      </c>
      <c r="I22" s="621"/>
      <c r="J22" s="622"/>
      <c r="K22" s="25"/>
    </row>
    <row r="23" spans="2:11" ht="20.100000000000001" customHeight="1">
      <c r="B23" s="379"/>
      <c r="C23" s="404" t="b">
        <v>0</v>
      </c>
      <c r="D23" s="405"/>
      <c r="E23" s="405"/>
      <c r="F23" s="405"/>
      <c r="G23" s="405"/>
      <c r="H23" s="620" t="str">
        <f>IF(DIP_CHECK, "KS C 9610-4-11", "")</f>
        <v/>
      </c>
      <c r="I23" s="621"/>
      <c r="J23" s="622"/>
      <c r="K23" s="25"/>
    </row>
    <row r="24" spans="2:11" ht="20.100000000000001" customHeight="1">
      <c r="B24" s="379"/>
      <c r="C24" s="404" t="b">
        <v>0</v>
      </c>
      <c r="D24" s="405"/>
      <c r="E24" s="405"/>
      <c r="F24" s="405"/>
      <c r="G24" s="406"/>
      <c r="H24" s="620" t="str" cm="1">
        <f t="array" ref="H24">IF(DOW_CHECK, "KS C IEC 9610-4-18", "")</f>
        <v/>
      </c>
      <c r="I24" s="621"/>
      <c r="J24" s="622"/>
      <c r="K24" s="25"/>
    </row>
    <row r="25" spans="2:11" ht="39.950000000000003" customHeight="1">
      <c r="B25" s="10" t="s">
        <v>17</v>
      </c>
      <c r="C25" s="412"/>
      <c r="D25" s="413"/>
      <c r="E25" s="413"/>
      <c r="F25" s="413"/>
      <c r="G25" s="413"/>
      <c r="H25" s="413"/>
      <c r="I25" s="413"/>
      <c r="J25" s="413"/>
      <c r="K25" s="414"/>
    </row>
    <row r="27" spans="2:11">
      <c r="B27" s="4" t="s">
        <v>18</v>
      </c>
    </row>
    <row r="28" spans="2:11" ht="20.100000000000001" customHeight="1">
      <c r="B28" s="415" t="s">
        <v>19</v>
      </c>
      <c r="C28" s="416"/>
      <c r="D28" s="416"/>
      <c r="E28" s="416"/>
      <c r="F28" s="416"/>
      <c r="G28" s="416"/>
      <c r="H28" s="416"/>
      <c r="I28" s="416"/>
      <c r="J28" s="416"/>
      <c r="K28" s="417"/>
    </row>
    <row r="29" spans="2:11" ht="20.100000000000001" customHeight="1">
      <c r="B29" s="372"/>
      <c r="C29" s="373"/>
      <c r="D29" s="373"/>
      <c r="E29" s="373"/>
      <c r="F29" s="373"/>
      <c r="G29" s="373"/>
      <c r="H29" s="373"/>
      <c r="I29" s="373"/>
      <c r="J29" s="373"/>
      <c r="K29" s="374"/>
    </row>
    <row r="31" spans="2:11">
      <c r="B31" s="353" t="s">
        <v>20</v>
      </c>
      <c r="C31" s="353"/>
      <c r="D31" s="353"/>
      <c r="E31" s="353"/>
      <c r="F31" s="353"/>
      <c r="G31" s="353"/>
      <c r="H31" s="353"/>
      <c r="I31" s="353"/>
      <c r="J31" s="353"/>
      <c r="K31" s="353"/>
    </row>
    <row r="33" spans="2:13">
      <c r="B33" s="4" t="s">
        <v>21</v>
      </c>
    </row>
    <row r="34" spans="2:13" ht="20.100000000000001" customHeight="1">
      <c r="B34" s="415" t="s">
        <v>22</v>
      </c>
      <c r="C34" s="416"/>
      <c r="D34" s="416"/>
      <c r="E34" s="416"/>
      <c r="F34" s="416"/>
      <c r="G34" s="416"/>
      <c r="H34" s="416"/>
      <c r="I34" s="416"/>
      <c r="J34" s="416"/>
      <c r="K34" s="417"/>
    </row>
    <row r="35" spans="2:13" ht="20.100000000000001" customHeight="1">
      <c r="B35" s="407" t="s">
        <v>505</v>
      </c>
      <c r="C35" s="408"/>
      <c r="D35" s="408"/>
      <c r="E35" s="409"/>
      <c r="F35" s="93">
        <v>0</v>
      </c>
      <c r="G35" s="115" t="s">
        <v>506</v>
      </c>
      <c r="H35" s="93">
        <v>0</v>
      </c>
      <c r="I35" s="115" t="s">
        <v>507</v>
      </c>
      <c r="J35" s="93">
        <v>0</v>
      </c>
      <c r="K35" s="116" t="s">
        <v>508</v>
      </c>
    </row>
    <row r="36" spans="2:13" ht="20.100000000000001" customHeight="1">
      <c r="B36" s="407" t="s">
        <v>136</v>
      </c>
      <c r="C36" s="408"/>
      <c r="D36" s="408"/>
      <c r="E36" s="409"/>
      <c r="F36" s="373"/>
      <c r="G36" s="373"/>
      <c r="H36" s="373"/>
      <c r="I36" s="373"/>
      <c r="J36" s="373"/>
      <c r="K36" s="374"/>
    </row>
    <row r="37" spans="2:13" ht="20.100000000000001" customHeight="1">
      <c r="B37" s="407" t="s">
        <v>138</v>
      </c>
      <c r="C37" s="408"/>
      <c r="D37" s="408"/>
      <c r="E37" s="409"/>
      <c r="F37" s="93">
        <v>0</v>
      </c>
      <c r="G37" s="364"/>
      <c r="H37" s="364"/>
      <c r="I37" s="364"/>
      <c r="J37" s="364"/>
      <c r="K37" s="365"/>
    </row>
    <row r="38" spans="2:13" ht="20.100000000000001" customHeight="1">
      <c r="B38" s="407" t="s">
        <v>139</v>
      </c>
      <c r="C38" s="408"/>
      <c r="D38" s="408"/>
      <c r="E38" s="409"/>
      <c r="F38" s="93">
        <v>0</v>
      </c>
      <c r="G38" s="364"/>
      <c r="H38" s="364"/>
      <c r="I38" s="364"/>
      <c r="J38" s="364"/>
      <c r="K38" s="365"/>
    </row>
    <row r="39" spans="2:13" ht="20.100000000000001" customHeight="1">
      <c r="B39" s="415" t="s">
        <v>17</v>
      </c>
      <c r="C39" s="416"/>
      <c r="D39" s="416"/>
      <c r="E39" s="416"/>
      <c r="F39" s="416"/>
      <c r="G39" s="416"/>
      <c r="H39" s="416"/>
      <c r="I39" s="416"/>
      <c r="J39" s="416"/>
      <c r="K39" s="417"/>
    </row>
    <row r="40" spans="2:13" ht="44.25" customHeight="1">
      <c r="B40" s="369"/>
      <c r="C40" s="370"/>
      <c r="D40" s="370"/>
      <c r="E40" s="370"/>
      <c r="F40" s="370"/>
      <c r="G40" s="370"/>
      <c r="H40" s="370"/>
      <c r="I40" s="370"/>
      <c r="J40" s="370"/>
      <c r="K40" s="371"/>
    </row>
    <row r="41" spans="2:13" ht="16.5" customHeight="1"/>
    <row r="42" spans="2:13" ht="13.5" customHeight="1">
      <c r="B42" s="4" t="s">
        <v>130</v>
      </c>
      <c r="D42" s="93">
        <v>0</v>
      </c>
    </row>
    <row r="43" spans="2:13" ht="16.5" customHeight="1">
      <c r="B43" s="624" t="s">
        <v>179</v>
      </c>
      <c r="C43" s="625"/>
      <c r="D43" s="625"/>
      <c r="E43" s="625"/>
      <c r="F43" s="625"/>
      <c r="G43" s="625"/>
      <c r="H43" s="625"/>
      <c r="I43" s="625"/>
      <c r="J43" s="625"/>
      <c r="K43" s="626"/>
    </row>
    <row r="44" spans="2:13" ht="16.5" customHeight="1">
      <c r="B44" s="124"/>
      <c r="C44" s="67"/>
      <c r="D44" s="67"/>
      <c r="E44" s="67"/>
      <c r="F44" s="67"/>
      <c r="G44" s="67"/>
      <c r="H44" s="67"/>
      <c r="I44" s="67"/>
      <c r="J44" s="67"/>
      <c r="K44" s="67"/>
    </row>
    <row r="45" spans="2:13" ht="13.5" customHeight="1"/>
    <row r="46" spans="2:13" ht="16.5" customHeight="1">
      <c r="B46" s="424" t="s">
        <v>26</v>
      </c>
      <c r="C46" s="424"/>
      <c r="D46" s="424"/>
      <c r="E46" s="424"/>
      <c r="F46" s="424"/>
      <c r="G46" s="424"/>
      <c r="H46" s="424"/>
      <c r="I46" s="424"/>
      <c r="J46" s="424"/>
      <c r="K46" s="424"/>
    </row>
    <row r="47" spans="2:13" ht="16.5" customHeight="1">
      <c r="B47" s="11" t="s">
        <v>188</v>
      </c>
      <c r="C47" s="347"/>
      <c r="D47" s="374"/>
      <c r="E47" s="360"/>
      <c r="F47" s="351"/>
      <c r="G47" s="351"/>
      <c r="H47" s="351"/>
      <c r="I47" s="351"/>
      <c r="J47" s="351"/>
      <c r="K47" s="352"/>
      <c r="M47" s="36">
        <f>E47</f>
        <v>0</v>
      </c>
    </row>
    <row r="48" spans="2:13" ht="16.5" customHeight="1">
      <c r="B48" s="11"/>
      <c r="C48" s="347"/>
      <c r="D48" s="374"/>
      <c r="E48" s="360"/>
      <c r="F48" s="351"/>
      <c r="G48" s="351"/>
      <c r="H48" s="351"/>
      <c r="I48" s="351"/>
      <c r="J48" s="351"/>
      <c r="K48" s="352"/>
      <c r="M48" s="36">
        <f>E48</f>
        <v>0</v>
      </c>
    </row>
    <row r="49" spans="2:11" ht="16.5" customHeight="1">
      <c r="B49" s="623"/>
      <c r="C49" s="427"/>
      <c r="D49" s="427"/>
      <c r="E49" s="427"/>
      <c r="F49" s="427"/>
      <c r="G49" s="427"/>
      <c r="H49" s="427"/>
      <c r="I49" s="427"/>
      <c r="J49" s="427"/>
      <c r="K49" s="428"/>
    </row>
    <row r="50" spans="2:11" ht="16.5" customHeight="1"/>
    <row r="51" spans="2:11" ht="16.5" customHeight="1">
      <c r="B51" s="424" t="s">
        <v>27</v>
      </c>
      <c r="C51" s="424"/>
      <c r="D51" s="424"/>
      <c r="E51" s="424"/>
      <c r="F51" s="424"/>
      <c r="G51" s="424"/>
      <c r="H51" s="424"/>
      <c r="I51" s="424"/>
      <c r="J51" s="424"/>
      <c r="K51" s="424"/>
    </row>
    <row r="52" spans="2:11" ht="16.5" customHeight="1">
      <c r="B52" s="12" t="s">
        <v>28</v>
      </c>
      <c r="C52" s="433" t="s">
        <v>29</v>
      </c>
      <c r="D52" s="433"/>
      <c r="E52" s="433" t="s">
        <v>30</v>
      </c>
      <c r="F52" s="433"/>
      <c r="G52" s="433" t="s">
        <v>31</v>
      </c>
      <c r="H52" s="433"/>
      <c r="I52" s="12" t="s">
        <v>32</v>
      </c>
      <c r="J52" s="12" t="s">
        <v>33</v>
      </c>
      <c r="K52" s="12" t="s">
        <v>34</v>
      </c>
    </row>
    <row r="53" spans="2:11" ht="16.5" customHeight="1">
      <c r="B53" s="13"/>
      <c r="C53" s="322"/>
      <c r="D53" s="322"/>
      <c r="E53" s="521"/>
      <c r="F53" s="521"/>
      <c r="G53" s="522"/>
      <c r="H53" s="522"/>
      <c r="I53" s="14"/>
      <c r="J53" s="14"/>
      <c r="K53" s="14"/>
    </row>
    <row r="54" spans="2:11" ht="16.5" customHeight="1">
      <c r="B54" s="13"/>
      <c r="C54" s="322"/>
      <c r="D54" s="322"/>
      <c r="E54" s="521"/>
      <c r="F54" s="521"/>
      <c r="G54" s="522"/>
      <c r="H54" s="522"/>
      <c r="I54" s="14"/>
      <c r="J54" s="14"/>
      <c r="K54" s="14"/>
    </row>
    <row r="55" spans="2:11" ht="16.5" customHeight="1">
      <c r="B55" s="347"/>
      <c r="C55" s="348"/>
      <c r="D55" s="348"/>
      <c r="E55" s="348"/>
      <c r="F55" s="348"/>
      <c r="G55" s="348"/>
      <c r="H55" s="348"/>
      <c r="I55" s="348"/>
      <c r="J55" s="348"/>
      <c r="K55" s="349"/>
    </row>
    <row r="56" spans="2:11" ht="16.5" customHeight="1"/>
    <row r="57" spans="2:11" ht="16.5" customHeight="1">
      <c r="B57" s="432" t="s">
        <v>35</v>
      </c>
      <c r="C57" s="432"/>
      <c r="D57" s="432"/>
      <c r="E57" s="432"/>
      <c r="F57" s="432"/>
      <c r="G57" s="432"/>
      <c r="H57" s="432"/>
      <c r="I57" s="432"/>
      <c r="J57" s="432"/>
      <c r="K57" s="432"/>
    </row>
    <row r="58" spans="2:11" ht="16.5" customHeight="1">
      <c r="B58" s="437" t="s">
        <v>36</v>
      </c>
      <c r="C58" s="437"/>
      <c r="D58" s="438" t="s">
        <v>37</v>
      </c>
      <c r="E58" s="439"/>
      <c r="F58" s="440" t="s">
        <v>38</v>
      </c>
      <c r="G58" s="441"/>
      <c r="H58" s="440" t="s">
        <v>39</v>
      </c>
      <c r="I58" s="441"/>
      <c r="J58" s="440" t="s">
        <v>34</v>
      </c>
      <c r="K58" s="441"/>
    </row>
    <row r="59" spans="2:11" ht="16.5" customHeight="1">
      <c r="B59" s="335">
        <f>Product_Name</f>
        <v>0</v>
      </c>
      <c r="C59" s="324"/>
      <c r="D59" s="332">
        <f>Model_Name</f>
        <v>0</v>
      </c>
      <c r="E59" s="332"/>
      <c r="F59" s="335" t="s">
        <v>41</v>
      </c>
      <c r="G59" s="324"/>
      <c r="H59" s="627"/>
      <c r="I59" s="627"/>
      <c r="J59" s="319" t="s">
        <v>40</v>
      </c>
      <c r="K59" s="320"/>
    </row>
    <row r="60" spans="2:11" ht="16.5" customHeight="1">
      <c r="B60" s="434"/>
      <c r="C60" s="324"/>
      <c r="D60" s="435"/>
      <c r="E60" s="435"/>
      <c r="F60" s="335"/>
      <c r="G60" s="324"/>
      <c r="H60" s="628"/>
      <c r="I60" s="436"/>
      <c r="J60" s="335"/>
      <c r="K60" s="324"/>
    </row>
    <row r="61" spans="2:11" ht="16.5" customHeight="1"/>
    <row r="62" spans="2:11" ht="16.5" customHeight="1">
      <c r="B62" s="432" t="s">
        <v>140</v>
      </c>
      <c r="C62" s="432"/>
      <c r="D62" s="432"/>
      <c r="E62" s="432"/>
      <c r="F62" s="432"/>
      <c r="G62" s="432"/>
      <c r="H62" s="432"/>
      <c r="I62" s="432"/>
      <c r="J62" s="432"/>
      <c r="K62" s="432"/>
    </row>
    <row r="63" spans="2:11" ht="16.5" customHeight="1">
      <c r="B63" s="437" t="s">
        <v>36</v>
      </c>
      <c r="C63" s="437"/>
      <c r="D63" s="438" t="s">
        <v>37</v>
      </c>
      <c r="E63" s="439"/>
      <c r="F63" s="440" t="s">
        <v>38</v>
      </c>
      <c r="G63" s="441"/>
      <c r="H63" s="440" t="s">
        <v>39</v>
      </c>
      <c r="I63" s="441"/>
      <c r="J63" s="440" t="s">
        <v>34</v>
      </c>
      <c r="K63" s="441"/>
    </row>
    <row r="64" spans="2:11" ht="16.5" customHeight="1">
      <c r="B64" s="330">
        <f>Product_Name</f>
        <v>0</v>
      </c>
      <c r="C64" s="331"/>
      <c r="D64" s="332">
        <f>Model_Name</f>
        <v>0</v>
      </c>
      <c r="E64" s="332"/>
      <c r="F64" s="335" t="s">
        <v>41</v>
      </c>
      <c r="G64" s="324"/>
      <c r="H64" s="627"/>
      <c r="I64" s="627"/>
      <c r="J64" s="319" t="s">
        <v>40</v>
      </c>
      <c r="K64" s="320"/>
    </row>
    <row r="65" spans="2:11" ht="16.5" customHeight="1">
      <c r="B65" s="434"/>
      <c r="C65" s="324"/>
      <c r="D65" s="335"/>
      <c r="E65" s="324"/>
      <c r="F65" s="335"/>
      <c r="G65" s="324"/>
      <c r="H65" s="335"/>
      <c r="I65" s="324"/>
      <c r="J65" s="335"/>
      <c r="K65" s="324"/>
    </row>
    <row r="66" spans="2:11" ht="16.5" customHeight="1">
      <c r="B66" s="445"/>
      <c r="C66" s="445"/>
      <c r="D66" s="445"/>
      <c r="E66" s="445"/>
      <c r="F66" s="445"/>
      <c r="G66" s="445"/>
      <c r="H66" s="445"/>
      <c r="I66" s="445"/>
      <c r="J66" s="445"/>
      <c r="K66" s="445"/>
    </row>
    <row r="67" spans="2:11" ht="16.5" customHeight="1">
      <c r="B67" s="432" t="s">
        <v>42</v>
      </c>
      <c r="C67" s="432"/>
      <c r="D67" s="432"/>
      <c r="E67" s="432"/>
      <c r="F67" s="432"/>
      <c r="G67" s="432"/>
      <c r="H67" s="432"/>
      <c r="I67" s="432"/>
      <c r="J67" s="432"/>
      <c r="K67" s="432"/>
    </row>
    <row r="68" spans="2:11" ht="16.5" customHeight="1">
      <c r="B68" s="440" t="s">
        <v>43</v>
      </c>
      <c r="C68" s="443"/>
      <c r="D68" s="443"/>
      <c r="E68" s="441"/>
      <c r="F68" s="440" t="s">
        <v>44</v>
      </c>
      <c r="G68" s="443"/>
      <c r="H68" s="443"/>
      <c r="I68" s="441"/>
      <c r="J68" s="440" t="s">
        <v>45</v>
      </c>
      <c r="K68" s="441"/>
    </row>
    <row r="69" spans="2:11" ht="16.5" customHeight="1">
      <c r="B69" s="440" t="s">
        <v>46</v>
      </c>
      <c r="C69" s="441"/>
      <c r="D69" s="440" t="s">
        <v>47</v>
      </c>
      <c r="E69" s="441"/>
      <c r="F69" s="440" t="s">
        <v>46</v>
      </c>
      <c r="G69" s="441"/>
      <c r="H69" s="440" t="s">
        <v>47</v>
      </c>
      <c r="I69" s="441"/>
      <c r="J69" s="15" t="s">
        <v>48</v>
      </c>
      <c r="K69" s="15" t="s">
        <v>49</v>
      </c>
    </row>
    <row r="70" spans="2:11" ht="16.5" customHeight="1">
      <c r="B70" s="322"/>
      <c r="C70" s="322"/>
      <c r="D70" s="323"/>
      <c r="E70" s="324"/>
      <c r="F70" s="323"/>
      <c r="G70" s="324"/>
      <c r="H70" s="323"/>
      <c r="I70" s="324"/>
      <c r="J70" s="16"/>
      <c r="K70" s="17"/>
    </row>
    <row r="71" spans="2:11" ht="16.5" customHeight="1">
      <c r="B71" s="322"/>
      <c r="C71" s="322"/>
      <c r="D71" s="323"/>
      <c r="E71" s="324"/>
      <c r="F71" s="323"/>
      <c r="G71" s="324"/>
      <c r="H71" s="323"/>
      <c r="I71" s="324"/>
      <c r="J71" s="16"/>
      <c r="K71" s="17"/>
    </row>
    <row r="73" spans="2:11" ht="13.5" customHeight="1" thickBot="1"/>
    <row r="74" spans="2:11" ht="44.25" customHeight="1" thickBot="1">
      <c r="B74" s="446" t="s">
        <v>147</v>
      </c>
      <c r="C74" s="447"/>
      <c r="D74" s="447"/>
      <c r="E74" s="447"/>
      <c r="F74" s="447"/>
      <c r="G74" s="447"/>
      <c r="H74" s="447"/>
      <c r="I74" s="447"/>
      <c r="J74" s="447"/>
      <c r="K74" s="448"/>
    </row>
    <row r="75" spans="2:11" ht="9.9499999999999993" customHeight="1"/>
    <row r="76" spans="2:11" ht="16.5" customHeight="1">
      <c r="B76" s="5" t="s">
        <v>129</v>
      </c>
      <c r="C76" s="383"/>
      <c r="D76" s="384"/>
      <c r="E76" s="384"/>
      <c r="F76" s="385"/>
      <c r="G76" s="5"/>
      <c r="H76" s="452"/>
      <c r="I76" s="453"/>
      <c r="J76" s="453"/>
      <c r="K76" s="454"/>
    </row>
    <row r="78" spans="2:11" ht="16.5" customHeight="1">
      <c r="B78" s="5" t="s">
        <v>128</v>
      </c>
      <c r="C78" s="455" t="s">
        <v>122</v>
      </c>
      <c r="D78" s="455"/>
      <c r="E78" s="455" t="s">
        <v>121</v>
      </c>
      <c r="F78" s="455"/>
      <c r="G78" s="5" t="s">
        <v>123</v>
      </c>
      <c r="H78" s="5" t="s">
        <v>124</v>
      </c>
      <c r="I78" s="5" t="s">
        <v>125</v>
      </c>
      <c r="J78" s="5" t="s">
        <v>126</v>
      </c>
      <c r="K78" s="5" t="s">
        <v>127</v>
      </c>
    </row>
    <row r="79" spans="2:11" ht="16.5" customHeight="1">
      <c r="B79" s="18">
        <v>1</v>
      </c>
      <c r="C79" s="456"/>
      <c r="D79" s="456"/>
      <c r="E79" s="457"/>
      <c r="F79" s="458"/>
      <c r="G79" s="117"/>
      <c r="H79" s="117"/>
      <c r="I79" s="33"/>
      <c r="J79" s="34"/>
      <c r="K79" s="35"/>
    </row>
    <row r="81" spans="2:14" ht="16.5" customHeight="1">
      <c r="B81" s="248" t="s">
        <v>50</v>
      </c>
      <c r="C81" s="259"/>
      <c r="D81" s="248" t="s">
        <v>5</v>
      </c>
      <c r="E81" s="259"/>
      <c r="F81" s="136" t="s">
        <v>51</v>
      </c>
      <c r="G81" s="136" t="s">
        <v>52</v>
      </c>
      <c r="H81" s="5" t="s">
        <v>815</v>
      </c>
      <c r="I81" s="5" t="s">
        <v>53</v>
      </c>
      <c r="J81" s="5" t="s">
        <v>325</v>
      </c>
      <c r="K81" s="5" t="s">
        <v>54</v>
      </c>
    </row>
    <row r="82" spans="2:14" ht="16.5" customHeight="1">
      <c r="B82" s="246"/>
      <c r="C82" s="247"/>
      <c r="D82" s="246"/>
      <c r="E82" s="247"/>
      <c r="F82" s="169"/>
      <c r="G82" s="64"/>
      <c r="H82" s="92"/>
      <c r="I82" s="92"/>
      <c r="J82" s="17"/>
      <c r="K82" s="177">
        <v>0</v>
      </c>
    </row>
    <row r="83" spans="2:14" ht="16.5" customHeight="1">
      <c r="B83" s="246"/>
      <c r="C83" s="247"/>
      <c r="D83" s="246"/>
      <c r="E83" s="247"/>
      <c r="F83" s="169"/>
      <c r="G83" s="64"/>
      <c r="H83" s="92"/>
      <c r="I83" s="92"/>
      <c r="J83" s="17"/>
      <c r="K83" s="177">
        <v>0</v>
      </c>
    </row>
    <row r="84" spans="2:14" ht="9.9499999999999993" customHeight="1"/>
    <row r="85" spans="2:14" ht="16.5" customHeight="1">
      <c r="B85" s="353" t="s">
        <v>55</v>
      </c>
      <c r="C85" s="353"/>
      <c r="D85" s="20"/>
      <c r="E85" s="20"/>
      <c r="F85" s="21"/>
    </row>
    <row r="86" spans="2:14" ht="16.5" customHeight="1">
      <c r="B86" s="22"/>
      <c r="C86" s="459"/>
      <c r="D86" s="460"/>
      <c r="E86" s="460"/>
      <c r="F86" s="460"/>
      <c r="G86" s="460"/>
      <c r="H86" s="460"/>
      <c r="I86" s="460"/>
      <c r="J86" s="460"/>
      <c r="K86" s="460"/>
      <c r="N86" s="44">
        <f>C86</f>
        <v>0</v>
      </c>
    </row>
    <row r="87" spans="2:14" ht="9.9499999999999993" customHeight="1"/>
    <row r="88" spans="2:14" ht="9.9499999999999993" customHeight="1" thickBot="1"/>
    <row r="89" spans="2:14" ht="44.25" customHeight="1" thickBot="1">
      <c r="B89" s="461" t="s">
        <v>148</v>
      </c>
      <c r="C89" s="447"/>
      <c r="D89" s="447"/>
      <c r="E89" s="447"/>
      <c r="F89" s="447"/>
      <c r="G89" s="447"/>
      <c r="H89" s="447"/>
      <c r="I89" s="447"/>
      <c r="J89" s="447"/>
      <c r="K89" s="448"/>
    </row>
    <row r="90" spans="2:14" ht="9.9499999999999993" customHeight="1"/>
    <row r="91" spans="2:14" ht="16.5" customHeight="1">
      <c r="B91" s="5" t="s">
        <v>129</v>
      </c>
      <c r="C91" s="560"/>
      <c r="D91" s="561"/>
      <c r="E91" s="561"/>
      <c r="F91" s="562"/>
      <c r="G91" s="5"/>
      <c r="H91" s="243"/>
      <c r="I91" s="244"/>
      <c r="J91" s="244"/>
      <c r="K91" s="245"/>
    </row>
    <row r="92" spans="2:14" ht="9.9499999999999993" customHeight="1"/>
    <row r="93" spans="2:14" ht="16.5" customHeight="1">
      <c r="B93" s="5" t="s">
        <v>128</v>
      </c>
      <c r="C93" s="455" t="s">
        <v>122</v>
      </c>
      <c r="D93" s="455"/>
      <c r="E93" s="455" t="s">
        <v>121</v>
      </c>
      <c r="F93" s="455"/>
      <c r="G93" s="5" t="s">
        <v>123</v>
      </c>
      <c r="H93" s="5" t="s">
        <v>124</v>
      </c>
      <c r="I93" s="5" t="s">
        <v>125</v>
      </c>
      <c r="J93" s="5" t="s">
        <v>126</v>
      </c>
      <c r="K93" s="5" t="s">
        <v>127</v>
      </c>
    </row>
    <row r="94" spans="2:14" ht="16.5" customHeight="1">
      <c r="B94" s="59">
        <v>1</v>
      </c>
      <c r="C94" s="471"/>
      <c r="D94" s="471"/>
      <c r="E94" s="508"/>
      <c r="F94" s="509"/>
      <c r="G94" s="117"/>
      <c r="H94" s="117"/>
      <c r="I94" s="61"/>
      <c r="J94" s="62"/>
      <c r="K94" s="63"/>
    </row>
    <row r="95" spans="2:14" ht="9.9499999999999993" customHeight="1"/>
    <row r="96" spans="2:14" ht="16.5" customHeight="1">
      <c r="B96" s="248" t="s">
        <v>50</v>
      </c>
      <c r="C96" s="259"/>
      <c r="D96" s="248" t="s">
        <v>5</v>
      </c>
      <c r="E96" s="259"/>
      <c r="F96" s="136" t="s">
        <v>51</v>
      </c>
      <c r="G96" s="136" t="s">
        <v>52</v>
      </c>
      <c r="H96" s="5" t="s">
        <v>815</v>
      </c>
      <c r="I96" s="5" t="s">
        <v>53</v>
      </c>
      <c r="J96" s="5" t="s">
        <v>325</v>
      </c>
      <c r="K96" s="5" t="s">
        <v>54</v>
      </c>
    </row>
    <row r="97" spans="2:11" ht="16.5" customHeight="1">
      <c r="B97" s="246"/>
      <c r="C97" s="247"/>
      <c r="D97" s="246"/>
      <c r="E97" s="247"/>
      <c r="F97" s="169"/>
      <c r="G97" s="64"/>
      <c r="H97" s="92"/>
      <c r="I97" s="92"/>
      <c r="J97" s="17"/>
      <c r="K97" s="177">
        <v>0</v>
      </c>
    </row>
    <row r="98" spans="2:11" ht="16.5" customHeight="1">
      <c r="B98" s="246"/>
      <c r="C98" s="247"/>
      <c r="D98" s="246"/>
      <c r="E98" s="247"/>
      <c r="F98" s="169"/>
      <c r="G98" s="64"/>
      <c r="H98" s="92"/>
      <c r="I98" s="92"/>
      <c r="J98" s="17"/>
      <c r="K98" s="177">
        <v>0</v>
      </c>
    </row>
    <row r="99" spans="2:11" ht="9.9499999999999993" customHeight="1"/>
    <row r="100" spans="2:11" ht="16.5" customHeight="1">
      <c r="B100" s="353" t="s">
        <v>55</v>
      </c>
      <c r="C100" s="353"/>
      <c r="D100" s="20"/>
      <c r="E100" s="20"/>
      <c r="F100" s="21"/>
    </row>
    <row r="101" spans="2:11" ht="16.5" customHeight="1">
      <c r="B101" s="72"/>
      <c r="C101" s="519"/>
      <c r="D101" s="520"/>
      <c r="E101" s="520"/>
      <c r="F101" s="520"/>
      <c r="G101" s="520"/>
      <c r="H101" s="520"/>
      <c r="I101" s="520"/>
      <c r="J101" s="520"/>
      <c r="K101" s="520"/>
    </row>
    <row r="102" spans="2:11" ht="9.9499999999999993" customHeight="1"/>
    <row r="103" spans="2:11" ht="13.5" customHeight="1" thickBot="1"/>
    <row r="104" spans="2:11" ht="44.25" customHeight="1" thickBot="1">
      <c r="B104" s="461" t="s">
        <v>151</v>
      </c>
      <c r="C104" s="447"/>
      <c r="D104" s="447"/>
      <c r="E104" s="447"/>
      <c r="F104" s="447"/>
      <c r="G104" s="447"/>
      <c r="H104" s="447"/>
      <c r="I104" s="447"/>
      <c r="J104" s="447"/>
      <c r="K104" s="448"/>
    </row>
    <row r="105" spans="2:11" ht="9.9499999999999993" customHeight="1"/>
    <row r="106" spans="2:11" ht="16.5" customHeight="1">
      <c r="B106" s="5" t="s">
        <v>129</v>
      </c>
      <c r="C106" s="383"/>
      <c r="D106" s="384"/>
      <c r="E106" s="384"/>
      <c r="F106" s="385"/>
      <c r="G106" s="5"/>
      <c r="H106" s="452"/>
      <c r="I106" s="453"/>
      <c r="J106" s="453"/>
      <c r="K106" s="454"/>
    </row>
    <row r="108" spans="2:11" ht="16.5" customHeight="1">
      <c r="B108" s="5" t="s">
        <v>128</v>
      </c>
      <c r="C108" s="455" t="s">
        <v>122</v>
      </c>
      <c r="D108" s="455"/>
      <c r="E108" s="455" t="s">
        <v>121</v>
      </c>
      <c r="F108" s="455"/>
      <c r="G108" s="5" t="s">
        <v>123</v>
      </c>
      <c r="H108" s="5" t="s">
        <v>124</v>
      </c>
      <c r="I108" s="5" t="s">
        <v>125</v>
      </c>
      <c r="J108" s="5" t="s">
        <v>126</v>
      </c>
      <c r="K108" s="5" t="s">
        <v>127</v>
      </c>
    </row>
    <row r="109" spans="2:11" ht="16.5" customHeight="1">
      <c r="B109" s="18">
        <v>1</v>
      </c>
      <c r="C109" s="456"/>
      <c r="D109" s="456"/>
      <c r="E109" s="457"/>
      <c r="F109" s="458"/>
      <c r="G109" s="117"/>
      <c r="H109" s="117"/>
      <c r="I109" s="33"/>
      <c r="J109" s="34"/>
      <c r="K109" s="35"/>
    </row>
    <row r="111" spans="2:11" ht="16.5" customHeight="1">
      <c r="B111" s="248" t="s">
        <v>50</v>
      </c>
      <c r="C111" s="259"/>
      <c r="D111" s="248" t="s">
        <v>5</v>
      </c>
      <c r="E111" s="259"/>
      <c r="F111" s="136" t="s">
        <v>51</v>
      </c>
      <c r="G111" s="136" t="s">
        <v>52</v>
      </c>
      <c r="H111" s="5" t="s">
        <v>815</v>
      </c>
      <c r="I111" s="5" t="s">
        <v>53</v>
      </c>
      <c r="J111" s="5" t="s">
        <v>325</v>
      </c>
      <c r="K111" s="5" t="s">
        <v>54</v>
      </c>
    </row>
    <row r="112" spans="2:11" ht="16.5" customHeight="1">
      <c r="B112" s="246"/>
      <c r="C112" s="247"/>
      <c r="D112" s="246"/>
      <c r="E112" s="247"/>
      <c r="F112" s="169"/>
      <c r="G112" s="64"/>
      <c r="H112" s="92"/>
      <c r="I112" s="92"/>
      <c r="J112" s="17"/>
      <c r="K112" s="177">
        <v>0</v>
      </c>
    </row>
    <row r="113" spans="2:11" ht="16.5" customHeight="1">
      <c r="B113" s="246"/>
      <c r="C113" s="247"/>
      <c r="D113" s="246"/>
      <c r="E113" s="247"/>
      <c r="F113" s="169"/>
      <c r="G113" s="64"/>
      <c r="H113" s="92"/>
      <c r="I113" s="92"/>
      <c r="J113" s="17"/>
      <c r="K113" s="177">
        <v>0</v>
      </c>
    </row>
    <row r="114" spans="2:11" ht="16.5" customHeight="1">
      <c r="B114" s="37"/>
      <c r="C114" s="37"/>
      <c r="D114" s="37"/>
      <c r="E114" s="37"/>
      <c r="F114" s="37"/>
      <c r="G114" s="37"/>
      <c r="H114" s="37"/>
      <c r="I114" s="37"/>
      <c r="J114" s="37"/>
      <c r="K114" s="37"/>
    </row>
    <row r="115" spans="2:11" ht="16.5" customHeight="1">
      <c r="B115" s="353" t="s">
        <v>55</v>
      </c>
      <c r="C115" s="353"/>
      <c r="D115" s="20"/>
      <c r="E115" s="20"/>
      <c r="F115" s="21"/>
    </row>
    <row r="116" spans="2:11" ht="16.5" customHeight="1">
      <c r="B116" s="22"/>
      <c r="C116" s="459"/>
      <c r="D116" s="460"/>
      <c r="E116" s="460"/>
      <c r="F116" s="460"/>
      <c r="G116" s="460"/>
      <c r="H116" s="460"/>
      <c r="I116" s="460"/>
      <c r="J116" s="460"/>
      <c r="K116" s="460"/>
    </row>
    <row r="117" spans="2:11" ht="13.5" customHeight="1"/>
    <row r="118" spans="2:11" ht="13.5" customHeight="1" thickBot="1"/>
    <row r="119" spans="2:11" ht="44.25" customHeight="1" thickBot="1">
      <c r="B119" s="461" t="s">
        <v>152</v>
      </c>
      <c r="C119" s="447"/>
      <c r="D119" s="447"/>
      <c r="E119" s="447"/>
      <c r="F119" s="447"/>
      <c r="G119" s="447"/>
      <c r="H119" s="447"/>
      <c r="I119" s="447"/>
      <c r="J119" s="447"/>
      <c r="K119" s="448"/>
    </row>
    <row r="120" spans="2:11" ht="9.9499999999999993" customHeight="1"/>
    <row r="121" spans="2:11" ht="16.5" customHeight="1">
      <c r="B121" s="5" t="s">
        <v>129</v>
      </c>
      <c r="C121" s="383"/>
      <c r="D121" s="384"/>
      <c r="E121" s="384"/>
      <c r="F121" s="385"/>
      <c r="G121" s="5"/>
      <c r="H121" s="452"/>
      <c r="I121" s="453"/>
      <c r="J121" s="453"/>
      <c r="K121" s="454"/>
    </row>
    <row r="123" spans="2:11" ht="16.5" customHeight="1">
      <c r="B123" s="5" t="s">
        <v>128</v>
      </c>
      <c r="C123" s="455" t="s">
        <v>122</v>
      </c>
      <c r="D123" s="455"/>
      <c r="E123" s="455" t="s">
        <v>121</v>
      </c>
      <c r="F123" s="455"/>
      <c r="G123" s="5" t="s">
        <v>123</v>
      </c>
      <c r="H123" s="5" t="s">
        <v>124</v>
      </c>
      <c r="I123" s="5" t="s">
        <v>125</v>
      </c>
      <c r="J123" s="5" t="s">
        <v>126</v>
      </c>
      <c r="K123" s="5" t="s">
        <v>127</v>
      </c>
    </row>
    <row r="124" spans="2:11" ht="16.5" customHeight="1">
      <c r="B124" s="18">
        <v>1</v>
      </c>
      <c r="C124" s="456"/>
      <c r="D124" s="456"/>
      <c r="E124" s="457"/>
      <c r="F124" s="458"/>
      <c r="G124" s="117"/>
      <c r="H124" s="117"/>
      <c r="I124" s="33"/>
      <c r="J124" s="34"/>
      <c r="K124" s="35"/>
    </row>
    <row r="126" spans="2:11" ht="16.5" customHeight="1">
      <c r="B126" s="248" t="s">
        <v>50</v>
      </c>
      <c r="C126" s="259"/>
      <c r="D126" s="248" t="s">
        <v>5</v>
      </c>
      <c r="E126" s="259"/>
      <c r="F126" s="136" t="s">
        <v>51</v>
      </c>
      <c r="G126" s="136" t="s">
        <v>52</v>
      </c>
      <c r="H126" s="5" t="s">
        <v>815</v>
      </c>
      <c r="I126" s="5" t="s">
        <v>53</v>
      </c>
      <c r="J126" s="5" t="s">
        <v>325</v>
      </c>
      <c r="K126" s="5" t="s">
        <v>54</v>
      </c>
    </row>
    <row r="127" spans="2:11" ht="16.5" customHeight="1">
      <c r="B127" s="246"/>
      <c r="C127" s="247"/>
      <c r="D127" s="246"/>
      <c r="E127" s="247"/>
      <c r="F127" s="169"/>
      <c r="G127" s="64"/>
      <c r="H127" s="92"/>
      <c r="I127" s="92"/>
      <c r="J127" s="17"/>
      <c r="K127" s="177">
        <v>0</v>
      </c>
    </row>
    <row r="128" spans="2:11" ht="16.5" customHeight="1">
      <c r="B128" s="246"/>
      <c r="C128" s="247"/>
      <c r="D128" s="246"/>
      <c r="E128" s="247"/>
      <c r="F128" s="169"/>
      <c r="G128" s="64"/>
      <c r="H128" s="92"/>
      <c r="I128" s="92"/>
      <c r="J128" s="17"/>
      <c r="K128" s="177">
        <v>0</v>
      </c>
    </row>
    <row r="130" spans="2:11" ht="16.5" customHeight="1">
      <c r="B130" s="353" t="s">
        <v>55</v>
      </c>
      <c r="C130" s="353"/>
      <c r="D130" s="20"/>
      <c r="E130" s="20"/>
      <c r="F130" s="21"/>
    </row>
    <row r="131" spans="2:11" ht="16.5" customHeight="1">
      <c r="B131" s="22"/>
      <c r="C131" s="459"/>
      <c r="D131" s="460"/>
      <c r="E131" s="460"/>
      <c r="F131" s="460"/>
      <c r="G131" s="460"/>
      <c r="H131" s="460"/>
      <c r="I131" s="460"/>
      <c r="J131" s="460"/>
      <c r="K131" s="460"/>
    </row>
    <row r="132" spans="2:11" ht="9.9499999999999993" customHeight="1"/>
    <row r="133" spans="2:11" ht="13.5" customHeight="1" thickBot="1"/>
    <row r="134" spans="2:11" ht="44.25" customHeight="1" thickBot="1">
      <c r="B134" s="462" t="s">
        <v>56</v>
      </c>
      <c r="C134" s="463"/>
      <c r="D134" s="463"/>
      <c r="E134" s="463"/>
      <c r="F134" s="463"/>
      <c r="G134" s="463"/>
      <c r="H134" s="463"/>
      <c r="I134" s="463"/>
      <c r="J134" s="463"/>
      <c r="K134" s="464"/>
    </row>
    <row r="135" spans="2:11" ht="9.9499999999999993" customHeight="1"/>
    <row r="136" spans="2:11" ht="16.5" customHeight="1">
      <c r="B136" s="5" t="s">
        <v>129</v>
      </c>
      <c r="C136" s="383"/>
      <c r="D136" s="384"/>
      <c r="E136" s="384"/>
      <c r="F136" s="385"/>
      <c r="G136" s="5"/>
      <c r="H136" s="452"/>
      <c r="I136" s="453"/>
      <c r="J136" s="453"/>
      <c r="K136" s="454"/>
    </row>
    <row r="138" spans="2:11" ht="16.5" customHeight="1">
      <c r="B138" s="5" t="s">
        <v>128</v>
      </c>
      <c r="C138" s="455" t="s">
        <v>122</v>
      </c>
      <c r="D138" s="455"/>
      <c r="E138" s="455" t="s">
        <v>121</v>
      </c>
      <c r="F138" s="455"/>
      <c r="G138" s="5" t="s">
        <v>123</v>
      </c>
      <c r="H138" s="5" t="s">
        <v>124</v>
      </c>
      <c r="I138" s="5" t="s">
        <v>125</v>
      </c>
      <c r="J138" s="5" t="s">
        <v>126</v>
      </c>
      <c r="K138" s="5" t="s">
        <v>127</v>
      </c>
    </row>
    <row r="139" spans="2:11" ht="16.5" customHeight="1">
      <c r="B139" s="18">
        <v>1</v>
      </c>
      <c r="C139" s="456"/>
      <c r="D139" s="456"/>
      <c r="E139" s="457"/>
      <c r="F139" s="458"/>
      <c r="G139" s="117"/>
      <c r="H139" s="117"/>
      <c r="I139" s="33"/>
      <c r="J139" s="34"/>
      <c r="K139" s="35"/>
    </row>
    <row r="140" spans="2:11" ht="9.9499999999999993" customHeight="1"/>
    <row r="141" spans="2:11" ht="16.5" customHeight="1">
      <c r="B141" s="248" t="s">
        <v>50</v>
      </c>
      <c r="C141" s="259"/>
      <c r="D141" s="248" t="s">
        <v>5</v>
      </c>
      <c r="E141" s="259"/>
      <c r="F141" s="136" t="s">
        <v>51</v>
      </c>
      <c r="G141" s="136" t="s">
        <v>52</v>
      </c>
      <c r="H141" s="5" t="s">
        <v>815</v>
      </c>
      <c r="I141" s="5" t="s">
        <v>53</v>
      </c>
      <c r="J141" s="5" t="s">
        <v>325</v>
      </c>
      <c r="K141" s="5" t="s">
        <v>54</v>
      </c>
    </row>
    <row r="142" spans="2:11" ht="16.5" customHeight="1">
      <c r="B142" s="246"/>
      <c r="C142" s="247"/>
      <c r="D142" s="246"/>
      <c r="E142" s="247"/>
      <c r="F142" s="169"/>
      <c r="G142" s="64"/>
      <c r="H142" s="92"/>
      <c r="I142" s="92"/>
      <c r="J142" s="17"/>
      <c r="K142" s="177">
        <v>0</v>
      </c>
    </row>
    <row r="143" spans="2:11" ht="16.5" customHeight="1">
      <c r="B143" s="246"/>
      <c r="C143" s="247"/>
      <c r="D143" s="246"/>
      <c r="E143" s="247"/>
      <c r="F143" s="169"/>
      <c r="G143" s="64"/>
      <c r="H143" s="92"/>
      <c r="I143" s="92"/>
      <c r="J143" s="17"/>
      <c r="K143" s="177">
        <v>0</v>
      </c>
    </row>
    <row r="145" spans="2:11" ht="16.5" customHeight="1">
      <c r="B145" s="465" t="s">
        <v>57</v>
      </c>
      <c r="C145" s="466"/>
      <c r="D145" s="466"/>
      <c r="E145" s="466"/>
      <c r="F145" s="466"/>
      <c r="G145" s="466"/>
      <c r="H145" s="466"/>
      <c r="I145" s="466"/>
      <c r="J145" s="467"/>
      <c r="K145" s="39" t="s">
        <v>153</v>
      </c>
    </row>
    <row r="146" spans="2:11" ht="50.1" customHeight="1">
      <c r="B146" s="481" t="s">
        <v>509</v>
      </c>
      <c r="C146" s="482"/>
      <c r="D146" s="482"/>
      <c r="E146" s="482"/>
      <c r="F146" s="482"/>
      <c r="G146" s="482"/>
      <c r="H146" s="482"/>
      <c r="I146" s="482"/>
      <c r="J146" s="482"/>
      <c r="K146" s="40" t="s">
        <v>375</v>
      </c>
    </row>
    <row r="147" spans="2:11" ht="9.9499999999999993" customHeight="1"/>
    <row r="148" spans="2:11" ht="16.5" customHeight="1">
      <c r="B148" s="93">
        <v>0</v>
      </c>
      <c r="C148" s="47" t="s">
        <v>513</v>
      </c>
    </row>
    <row r="149" spans="2:11" ht="16.5" customHeight="1">
      <c r="B149" s="5" t="s">
        <v>58</v>
      </c>
      <c r="C149" s="455" t="s">
        <v>59</v>
      </c>
      <c r="D149" s="455"/>
      <c r="E149" s="455"/>
      <c r="F149" s="5" t="s">
        <v>60</v>
      </c>
      <c r="G149" s="5" t="s">
        <v>61</v>
      </c>
      <c r="H149" s="5" t="s">
        <v>62</v>
      </c>
      <c r="I149" s="5" t="s">
        <v>17</v>
      </c>
      <c r="J149" s="455" t="s">
        <v>63</v>
      </c>
      <c r="K149" s="455"/>
    </row>
    <row r="150" spans="2:11" ht="16.5" customHeight="1">
      <c r="B150" s="32" t="s">
        <v>144</v>
      </c>
      <c r="C150" s="471" t="s">
        <v>142</v>
      </c>
      <c r="D150" s="471"/>
      <c r="E150" s="471"/>
      <c r="F150" s="32" t="s">
        <v>145</v>
      </c>
      <c r="G150" s="22" t="s">
        <v>64</v>
      </c>
      <c r="H150" s="32" t="s">
        <v>86</v>
      </c>
      <c r="I150" s="32" t="s">
        <v>146</v>
      </c>
      <c r="J150" s="475"/>
      <c r="K150" s="476"/>
    </row>
    <row r="151" spans="2:11" ht="16.5" customHeight="1">
      <c r="B151" s="32" t="s">
        <v>144</v>
      </c>
      <c r="C151" s="471" t="s">
        <v>143</v>
      </c>
      <c r="D151" s="471"/>
      <c r="E151" s="471"/>
      <c r="F151" s="32" t="s">
        <v>145</v>
      </c>
      <c r="G151" s="22" t="s">
        <v>64</v>
      </c>
      <c r="H151" s="32" t="s">
        <v>86</v>
      </c>
      <c r="I151" s="32" t="s">
        <v>146</v>
      </c>
      <c r="J151" s="475"/>
      <c r="K151" s="476"/>
    </row>
    <row r="152" spans="2:11" ht="16.5" customHeight="1">
      <c r="B152" s="32"/>
      <c r="C152" s="629"/>
      <c r="D152" s="630"/>
      <c r="E152" s="631"/>
      <c r="F152" s="32"/>
      <c r="G152" s="22"/>
      <c r="H152" s="32"/>
      <c r="I152" s="32"/>
      <c r="J152" s="475"/>
      <c r="K152" s="476"/>
    </row>
    <row r="153" spans="2:11" ht="16.5" customHeight="1">
      <c r="B153" s="32"/>
      <c r="C153" s="629"/>
      <c r="D153" s="630"/>
      <c r="E153" s="631"/>
      <c r="F153" s="32"/>
      <c r="G153" s="22"/>
      <c r="H153" s="32"/>
      <c r="I153" s="32"/>
      <c r="J153" s="475"/>
      <c r="K153" s="476"/>
    </row>
    <row r="155" spans="2:11" ht="16.5" customHeight="1">
      <c r="B155" s="4" t="s">
        <v>925</v>
      </c>
      <c r="C155" s="23"/>
    </row>
    <row r="156" spans="2:11" ht="26.1" customHeight="1">
      <c r="B156" s="516" t="s">
        <v>179</v>
      </c>
      <c r="C156" s="517"/>
      <c r="D156" s="517"/>
      <c r="E156" s="517"/>
      <c r="F156" s="517"/>
      <c r="G156" s="517"/>
      <c r="H156" s="517"/>
      <c r="I156" s="517"/>
      <c r="J156" s="517"/>
      <c r="K156" s="518"/>
    </row>
    <row r="157" spans="2:11" ht="9.9499999999999993" customHeight="1"/>
    <row r="158" spans="2:11" ht="13.5" customHeight="1" thickBot="1"/>
    <row r="159" spans="2:11" ht="42" customHeight="1" thickBot="1">
      <c r="B159" s="462" t="s">
        <v>66</v>
      </c>
      <c r="C159" s="463"/>
      <c r="D159" s="463"/>
      <c r="E159" s="463"/>
      <c r="F159" s="463"/>
      <c r="G159" s="463"/>
      <c r="H159" s="463"/>
      <c r="I159" s="463"/>
      <c r="J159" s="463"/>
      <c r="K159" s="464"/>
    </row>
    <row r="160" spans="2:11" ht="9.9499999999999993" customHeight="1"/>
    <row r="161" spans="2:11" ht="16.5" customHeight="1">
      <c r="B161" s="5" t="s">
        <v>129</v>
      </c>
      <c r="C161" s="383"/>
      <c r="D161" s="384"/>
      <c r="E161" s="384"/>
      <c r="F161" s="385"/>
      <c r="G161" s="5"/>
      <c r="H161" s="452"/>
      <c r="I161" s="453"/>
      <c r="J161" s="453"/>
      <c r="K161" s="454"/>
    </row>
    <row r="163" spans="2:11" ht="16.5" customHeight="1">
      <c r="B163" s="5" t="s">
        <v>128</v>
      </c>
      <c r="C163" s="455" t="s">
        <v>122</v>
      </c>
      <c r="D163" s="455"/>
      <c r="E163" s="455" t="s">
        <v>121</v>
      </c>
      <c r="F163" s="455"/>
      <c r="G163" s="5" t="s">
        <v>123</v>
      </c>
      <c r="H163" s="5" t="s">
        <v>124</v>
      </c>
      <c r="I163" s="5" t="s">
        <v>125</v>
      </c>
      <c r="J163" s="5" t="s">
        <v>126</v>
      </c>
      <c r="K163" s="5" t="s">
        <v>127</v>
      </c>
    </row>
    <row r="164" spans="2:11" ht="16.5" customHeight="1">
      <c r="B164" s="5">
        <v>1</v>
      </c>
      <c r="C164" s="456"/>
      <c r="D164" s="456"/>
      <c r="E164" s="457"/>
      <c r="F164" s="458"/>
      <c r="G164" s="117"/>
      <c r="H164" s="117"/>
      <c r="I164" s="33"/>
      <c r="J164" s="34"/>
      <c r="K164" s="35"/>
    </row>
    <row r="165" spans="2:11" ht="9.9499999999999993" customHeight="1"/>
    <row r="166" spans="2:11" ht="16.5" customHeight="1">
      <c r="B166" s="248" t="s">
        <v>50</v>
      </c>
      <c r="C166" s="259"/>
      <c r="D166" s="248" t="s">
        <v>5</v>
      </c>
      <c r="E166" s="259"/>
      <c r="F166" s="136" t="s">
        <v>51</v>
      </c>
      <c r="G166" s="136" t="s">
        <v>52</v>
      </c>
      <c r="H166" s="5" t="s">
        <v>815</v>
      </c>
      <c r="I166" s="5" t="s">
        <v>53</v>
      </c>
      <c r="J166" s="5" t="s">
        <v>325</v>
      </c>
      <c r="K166" s="5" t="s">
        <v>54</v>
      </c>
    </row>
    <row r="167" spans="2:11" ht="16.5" customHeight="1">
      <c r="B167" s="246"/>
      <c r="C167" s="247"/>
      <c r="D167" s="246"/>
      <c r="E167" s="247"/>
      <c r="F167" s="169"/>
      <c r="G167" s="64"/>
      <c r="H167" s="92"/>
      <c r="I167" s="92"/>
      <c r="J167" s="17"/>
      <c r="K167" s="177">
        <v>0</v>
      </c>
    </row>
    <row r="168" spans="2:11" ht="16.5" customHeight="1">
      <c r="B168" s="246"/>
      <c r="C168" s="247"/>
      <c r="D168" s="246"/>
      <c r="E168" s="247"/>
      <c r="F168" s="169"/>
      <c r="G168" s="64"/>
      <c r="H168" s="92"/>
      <c r="I168" s="92"/>
      <c r="J168" s="17"/>
      <c r="K168" s="177">
        <v>0</v>
      </c>
    </row>
    <row r="169" spans="2:11" ht="9.9499999999999993" customHeight="1"/>
    <row r="170" spans="2:11" ht="16.5" customHeight="1">
      <c r="B170" s="480" t="s">
        <v>155</v>
      </c>
      <c r="C170" s="480"/>
      <c r="D170" s="480"/>
      <c r="E170" s="480"/>
      <c r="F170" s="480"/>
      <c r="G170" s="480"/>
      <c r="H170" s="480"/>
      <c r="I170" s="480"/>
      <c r="J170" s="480"/>
      <c r="K170" s="41" t="s">
        <v>156</v>
      </c>
    </row>
    <row r="171" spans="2:11" ht="16.5" customHeight="1">
      <c r="B171" s="568" t="str">
        <f>IF(CAT_A, "주파수 범위: 80 ~ 1000 MHz, 변조: 80 % AM(1 kHz), 전계강도: 3 V/m", "주파수 범위: 80 ~ 1000 MHz, 변조: 80 % AM(1 kHz), 전계강도: 10 V/m")</f>
        <v>주파수 범위: 80 ~ 1000 MHz, 변조: 80 % AM(1 kHz), 전계강도: 10 V/m</v>
      </c>
      <c r="C171" s="569"/>
      <c r="D171" s="569"/>
      <c r="E171" s="569"/>
      <c r="F171" s="569"/>
      <c r="G171" s="569"/>
      <c r="H171" s="569"/>
      <c r="I171" s="569"/>
      <c r="J171" s="569"/>
      <c r="K171" s="118" t="s">
        <v>160</v>
      </c>
    </row>
    <row r="172" spans="2:11" ht="16.5" customHeight="1">
      <c r="B172" s="572" t="s">
        <v>511</v>
      </c>
      <c r="C172" s="573"/>
      <c r="D172" s="573"/>
      <c r="E172" s="573"/>
      <c r="F172" s="573"/>
      <c r="G172" s="573"/>
      <c r="H172" s="573"/>
      <c r="I172" s="573"/>
      <c r="J172" s="573"/>
      <c r="K172" s="120" t="s">
        <v>160</v>
      </c>
    </row>
    <row r="173" spans="2:11" ht="9.9499999999999993" customHeight="1"/>
    <row r="174" spans="2:11" ht="16.5" customHeight="1">
      <c r="B174" s="93">
        <v>0</v>
      </c>
      <c r="C174" s="24" t="s">
        <v>215</v>
      </c>
    </row>
    <row r="175" spans="2:11" ht="16.5" customHeight="1">
      <c r="B175" s="5" t="s">
        <v>68</v>
      </c>
      <c r="C175" s="483" t="s">
        <v>59</v>
      </c>
      <c r="D175" s="484"/>
      <c r="E175" s="484"/>
      <c r="F175" s="485"/>
      <c r="G175" s="5" t="s">
        <v>61</v>
      </c>
      <c r="H175" s="5" t="s">
        <v>69</v>
      </c>
      <c r="I175" s="5" t="s">
        <v>70</v>
      </c>
      <c r="J175" s="455" t="s">
        <v>63</v>
      </c>
      <c r="K175" s="455"/>
    </row>
    <row r="176" spans="2:11" ht="16.5" customHeight="1">
      <c r="B176" s="22" t="s">
        <v>67</v>
      </c>
      <c r="C176" s="477" t="s">
        <v>71</v>
      </c>
      <c r="D176" s="478"/>
      <c r="E176" s="478"/>
      <c r="F176" s="479"/>
      <c r="G176" s="22" t="s">
        <v>65</v>
      </c>
      <c r="H176" s="22" t="s">
        <v>86</v>
      </c>
      <c r="I176" s="22" t="s">
        <v>86</v>
      </c>
      <c r="J176" s="456"/>
      <c r="K176" s="456"/>
    </row>
    <row r="177" spans="2:11" ht="16.5" customHeight="1">
      <c r="B177" s="22" t="s">
        <v>67</v>
      </c>
      <c r="C177" s="477" t="s">
        <v>72</v>
      </c>
      <c r="D177" s="478"/>
      <c r="E177" s="478"/>
      <c r="F177" s="479"/>
      <c r="G177" s="22" t="s">
        <v>65</v>
      </c>
      <c r="H177" s="22" t="s">
        <v>86</v>
      </c>
      <c r="I177" s="22" t="s">
        <v>86</v>
      </c>
      <c r="J177" s="456"/>
      <c r="K177" s="456"/>
    </row>
    <row r="178" spans="2:11" ht="16.5" customHeight="1">
      <c r="B178" s="22" t="s">
        <v>67</v>
      </c>
      <c r="C178" s="477" t="s">
        <v>73</v>
      </c>
      <c r="D178" s="478"/>
      <c r="E178" s="478"/>
      <c r="F178" s="479"/>
      <c r="G178" s="22" t="s">
        <v>65</v>
      </c>
      <c r="H178" s="22" t="s">
        <v>86</v>
      </c>
      <c r="I178" s="22" t="s">
        <v>86</v>
      </c>
      <c r="J178" s="456"/>
      <c r="K178" s="456"/>
    </row>
    <row r="179" spans="2:11" ht="16.5" customHeight="1">
      <c r="B179" s="22" t="s">
        <v>67</v>
      </c>
      <c r="C179" s="477" t="s">
        <v>74</v>
      </c>
      <c r="D179" s="478"/>
      <c r="E179" s="478"/>
      <c r="F179" s="479"/>
      <c r="G179" s="22" t="s">
        <v>65</v>
      </c>
      <c r="H179" s="22" t="s">
        <v>86</v>
      </c>
      <c r="I179" s="22" t="s">
        <v>86</v>
      </c>
      <c r="J179" s="456"/>
      <c r="K179" s="456"/>
    </row>
    <row r="180" spans="2:11" ht="9.9499999999999993" customHeight="1"/>
    <row r="181" spans="2:11" ht="16.5">
      <c r="B181" s="93">
        <v>0</v>
      </c>
      <c r="C181" s="24" t="s">
        <v>510</v>
      </c>
      <c r="F181" s="20"/>
      <c r="H181" s="20"/>
      <c r="I181" s="20"/>
    </row>
    <row r="182" spans="2:11" ht="16.5" customHeight="1">
      <c r="B182" s="5" t="s">
        <v>68</v>
      </c>
      <c r="C182" s="483" t="s">
        <v>59</v>
      </c>
      <c r="D182" s="484"/>
      <c r="E182" s="484"/>
      <c r="F182" s="485"/>
      <c r="G182" s="5" t="s">
        <v>61</v>
      </c>
      <c r="H182" s="5" t="s">
        <v>69</v>
      </c>
      <c r="I182" s="5" t="s">
        <v>70</v>
      </c>
      <c r="J182" s="455" t="s">
        <v>63</v>
      </c>
      <c r="K182" s="455"/>
    </row>
    <row r="183" spans="2:11" ht="16.5" customHeight="1">
      <c r="B183" s="22" t="s">
        <v>67</v>
      </c>
      <c r="C183" s="477" t="s">
        <v>71</v>
      </c>
      <c r="D183" s="478"/>
      <c r="E183" s="478"/>
      <c r="F183" s="479"/>
      <c r="G183" s="22" t="s">
        <v>65</v>
      </c>
      <c r="H183" s="22" t="s">
        <v>86</v>
      </c>
      <c r="I183" s="22" t="s">
        <v>86</v>
      </c>
      <c r="J183" s="456"/>
      <c r="K183" s="456"/>
    </row>
    <row r="184" spans="2:11" ht="16.5" customHeight="1">
      <c r="B184" s="22" t="s">
        <v>67</v>
      </c>
      <c r="C184" s="477" t="s">
        <v>72</v>
      </c>
      <c r="D184" s="478"/>
      <c r="E184" s="478"/>
      <c r="F184" s="479"/>
      <c r="G184" s="22" t="s">
        <v>65</v>
      </c>
      <c r="H184" s="22" t="s">
        <v>86</v>
      </c>
      <c r="I184" s="22" t="s">
        <v>86</v>
      </c>
      <c r="J184" s="456"/>
      <c r="K184" s="456"/>
    </row>
    <row r="185" spans="2:11" ht="16.5" customHeight="1">
      <c r="B185" s="22" t="s">
        <v>67</v>
      </c>
      <c r="C185" s="477" t="s">
        <v>73</v>
      </c>
      <c r="D185" s="478"/>
      <c r="E185" s="478"/>
      <c r="F185" s="479"/>
      <c r="G185" s="22" t="s">
        <v>65</v>
      </c>
      <c r="H185" s="22" t="s">
        <v>86</v>
      </c>
      <c r="I185" s="22" t="s">
        <v>86</v>
      </c>
      <c r="J185" s="456"/>
      <c r="K185" s="456"/>
    </row>
    <row r="186" spans="2:11" ht="16.5" customHeight="1">
      <c r="B186" s="22" t="s">
        <v>67</v>
      </c>
      <c r="C186" s="477" t="s">
        <v>74</v>
      </c>
      <c r="D186" s="478"/>
      <c r="E186" s="478"/>
      <c r="F186" s="479"/>
      <c r="G186" s="22" t="s">
        <v>65</v>
      </c>
      <c r="H186" s="22" t="s">
        <v>86</v>
      </c>
      <c r="I186" s="22" t="s">
        <v>86</v>
      </c>
      <c r="J186" s="456"/>
      <c r="K186" s="456"/>
    </row>
    <row r="187" spans="2:11" ht="9.9499999999999993" customHeight="1">
      <c r="B187" s="20"/>
      <c r="C187" s="20"/>
      <c r="D187" s="20"/>
      <c r="E187" s="20"/>
      <c r="F187" s="20"/>
      <c r="G187" s="20"/>
      <c r="H187" s="20"/>
      <c r="I187" s="20"/>
      <c r="J187" s="20"/>
      <c r="K187" s="20"/>
    </row>
    <row r="188" spans="2:11" ht="16.5" customHeight="1">
      <c r="B188" s="4" t="s">
        <v>925</v>
      </c>
      <c r="C188" s="23"/>
    </row>
    <row r="189" spans="2:11" ht="26.1" customHeight="1">
      <c r="B189" s="516" t="s">
        <v>179</v>
      </c>
      <c r="C189" s="517"/>
      <c r="D189" s="517"/>
      <c r="E189" s="517"/>
      <c r="F189" s="517"/>
      <c r="G189" s="517"/>
      <c r="H189" s="517"/>
      <c r="I189" s="517"/>
      <c r="J189" s="517"/>
      <c r="K189" s="518"/>
    </row>
    <row r="190" spans="2:11" ht="9.9499999999999993" customHeight="1"/>
    <row r="191" spans="2:11" ht="9.9499999999999993" customHeight="1" thickBot="1"/>
    <row r="192" spans="2:11" ht="44.25" customHeight="1" thickBot="1">
      <c r="B192" s="462" t="s">
        <v>512</v>
      </c>
      <c r="C192" s="463"/>
      <c r="D192" s="463"/>
      <c r="E192" s="463"/>
      <c r="F192" s="463"/>
      <c r="G192" s="463"/>
      <c r="H192" s="463"/>
      <c r="I192" s="463"/>
      <c r="J192" s="463"/>
      <c r="K192" s="464"/>
    </row>
    <row r="193" spans="2:11" ht="9.9499999999999993" customHeight="1"/>
    <row r="194" spans="2:11" ht="16.5" customHeight="1">
      <c r="B194" s="5" t="s">
        <v>129</v>
      </c>
      <c r="C194" s="383"/>
      <c r="D194" s="384"/>
      <c r="E194" s="384"/>
      <c r="F194" s="385"/>
      <c r="G194" s="5"/>
      <c r="H194" s="452"/>
      <c r="I194" s="453"/>
      <c r="J194" s="453"/>
      <c r="K194" s="454"/>
    </row>
    <row r="196" spans="2:11" ht="16.5" customHeight="1">
      <c r="B196" s="5" t="s">
        <v>128</v>
      </c>
      <c r="C196" s="455" t="s">
        <v>122</v>
      </c>
      <c r="D196" s="455"/>
      <c r="E196" s="455" t="s">
        <v>121</v>
      </c>
      <c r="F196" s="455"/>
      <c r="G196" s="5" t="s">
        <v>123</v>
      </c>
      <c r="H196" s="5" t="s">
        <v>124</v>
      </c>
      <c r="I196" s="5" t="s">
        <v>125</v>
      </c>
      <c r="J196" s="5" t="s">
        <v>126</v>
      </c>
      <c r="K196" s="5" t="s">
        <v>127</v>
      </c>
    </row>
    <row r="197" spans="2:11" ht="16.5" customHeight="1">
      <c r="B197" s="18">
        <v>1</v>
      </c>
      <c r="C197" s="456"/>
      <c r="D197" s="456"/>
      <c r="E197" s="457"/>
      <c r="F197" s="458"/>
      <c r="G197" s="117"/>
      <c r="H197" s="117"/>
      <c r="I197" s="33"/>
      <c r="J197" s="34"/>
      <c r="K197" s="35"/>
    </row>
    <row r="198" spans="2:11" ht="9.9499999999999993" customHeight="1"/>
    <row r="199" spans="2:11" ht="16.5" customHeight="1">
      <c r="B199" s="248" t="s">
        <v>50</v>
      </c>
      <c r="C199" s="259"/>
      <c r="D199" s="248" t="s">
        <v>5</v>
      </c>
      <c r="E199" s="259"/>
      <c r="F199" s="136" t="s">
        <v>51</v>
      </c>
      <c r="G199" s="136" t="s">
        <v>52</v>
      </c>
      <c r="H199" s="5" t="s">
        <v>815</v>
      </c>
      <c r="I199" s="5" t="s">
        <v>53</v>
      </c>
      <c r="J199" s="5" t="s">
        <v>325</v>
      </c>
      <c r="K199" s="5" t="s">
        <v>54</v>
      </c>
    </row>
    <row r="200" spans="2:11" ht="16.5" customHeight="1">
      <c r="B200" s="246"/>
      <c r="C200" s="247"/>
      <c r="D200" s="246"/>
      <c r="E200" s="247"/>
      <c r="F200" s="169"/>
      <c r="G200" s="64"/>
      <c r="H200" s="92"/>
      <c r="I200" s="92"/>
      <c r="J200" s="17"/>
      <c r="K200" s="177">
        <v>0</v>
      </c>
    </row>
    <row r="201" spans="2:11" ht="16.5" customHeight="1">
      <c r="B201" s="246"/>
      <c r="C201" s="247"/>
      <c r="D201" s="246"/>
      <c r="E201" s="247"/>
      <c r="F201" s="169"/>
      <c r="G201" s="64"/>
      <c r="H201" s="92"/>
      <c r="I201" s="92"/>
      <c r="J201" s="17"/>
      <c r="K201" s="177">
        <v>0</v>
      </c>
    </row>
    <row r="202" spans="2:11" ht="9.9499999999999993" customHeight="1"/>
    <row r="203" spans="2:11" ht="16.5" customHeight="1">
      <c r="B203" s="480" t="s">
        <v>155</v>
      </c>
      <c r="C203" s="480"/>
      <c r="D203" s="480"/>
      <c r="E203" s="480"/>
      <c r="F203" s="480"/>
      <c r="G203" s="480"/>
      <c r="H203" s="480"/>
      <c r="I203" s="480"/>
      <c r="J203" s="480"/>
      <c r="K203" s="41" t="s">
        <v>156</v>
      </c>
    </row>
    <row r="204" spans="2:11" ht="13.5" customHeight="1">
      <c r="B204" s="568" t="s">
        <v>515</v>
      </c>
      <c r="C204" s="569"/>
      <c r="D204" s="569"/>
      <c r="E204" s="569"/>
      <c r="F204" s="569"/>
      <c r="G204" s="569"/>
      <c r="H204" s="569"/>
      <c r="I204" s="569"/>
      <c r="J204" s="569"/>
      <c r="K204" s="118" t="s">
        <v>375</v>
      </c>
    </row>
    <row r="205" spans="2:11" ht="13.5" customHeight="1">
      <c r="B205" s="570" t="s">
        <v>514</v>
      </c>
      <c r="C205" s="571"/>
      <c r="D205" s="571"/>
      <c r="E205" s="571"/>
      <c r="F205" s="571"/>
      <c r="G205" s="571"/>
      <c r="H205" s="571"/>
      <c r="I205" s="571"/>
      <c r="J205" s="571"/>
      <c r="K205" s="119" t="s">
        <v>375</v>
      </c>
    </row>
    <row r="206" spans="2:11" ht="13.5" customHeight="1">
      <c r="B206" s="570" t="s">
        <v>516</v>
      </c>
      <c r="C206" s="571"/>
      <c r="D206" s="571"/>
      <c r="E206" s="571"/>
      <c r="F206" s="571"/>
      <c r="G206" s="571"/>
      <c r="H206" s="571"/>
      <c r="I206" s="571"/>
      <c r="J206" s="571"/>
      <c r="K206" s="119" t="s">
        <v>375</v>
      </c>
    </row>
    <row r="207" spans="2:11" ht="13.5" customHeight="1">
      <c r="B207" s="570" t="s">
        <v>521</v>
      </c>
      <c r="C207" s="571"/>
      <c r="D207" s="571"/>
      <c r="E207" s="571"/>
      <c r="F207" s="571"/>
      <c r="G207" s="571"/>
      <c r="H207" s="571"/>
      <c r="I207" s="571"/>
      <c r="J207" s="571"/>
      <c r="K207" s="119" t="s">
        <v>375</v>
      </c>
    </row>
    <row r="208" spans="2:11" ht="13.5" customHeight="1">
      <c r="B208" s="570" t="s">
        <v>517</v>
      </c>
      <c r="C208" s="571"/>
      <c r="D208" s="571"/>
      <c r="E208" s="571"/>
      <c r="F208" s="571"/>
      <c r="G208" s="571"/>
      <c r="H208" s="571"/>
      <c r="I208" s="571"/>
      <c r="J208" s="571"/>
      <c r="K208" s="119" t="s">
        <v>375</v>
      </c>
    </row>
    <row r="209" spans="2:11" ht="13.5" customHeight="1">
      <c r="B209" s="570" t="s">
        <v>518</v>
      </c>
      <c r="C209" s="571"/>
      <c r="D209" s="571"/>
      <c r="E209" s="571"/>
      <c r="F209" s="571"/>
      <c r="G209" s="571"/>
      <c r="H209" s="571"/>
      <c r="I209" s="571"/>
      <c r="J209" s="571"/>
      <c r="K209" s="119" t="s">
        <v>375</v>
      </c>
    </row>
    <row r="210" spans="2:11" ht="13.5" customHeight="1">
      <c r="B210" s="570" t="s">
        <v>522</v>
      </c>
      <c r="C210" s="571"/>
      <c r="D210" s="571"/>
      <c r="E210" s="571"/>
      <c r="F210" s="571"/>
      <c r="G210" s="571"/>
      <c r="H210" s="571"/>
      <c r="I210" s="571"/>
      <c r="J210" s="571"/>
      <c r="K210" s="119" t="s">
        <v>375</v>
      </c>
    </row>
    <row r="211" spans="2:11" ht="13.5" customHeight="1">
      <c r="B211" s="572" t="s">
        <v>519</v>
      </c>
      <c r="C211" s="573"/>
      <c r="D211" s="573"/>
      <c r="E211" s="573"/>
      <c r="F211" s="573"/>
      <c r="G211" s="573"/>
      <c r="H211" s="573"/>
      <c r="I211" s="573"/>
      <c r="J211" s="573"/>
      <c r="K211" s="120" t="s">
        <v>375</v>
      </c>
    </row>
    <row r="212" spans="2:11" ht="9.9499999999999993" customHeight="1"/>
    <row r="213" spans="2:11" ht="16.5" customHeight="1">
      <c r="B213" s="93">
        <v>0</v>
      </c>
      <c r="C213" s="23" t="s">
        <v>265</v>
      </c>
    </row>
    <row r="214" spans="2:11" ht="16.5" customHeight="1">
      <c r="B214" s="5" t="s">
        <v>91</v>
      </c>
      <c r="C214" s="483" t="s">
        <v>92</v>
      </c>
      <c r="D214" s="484"/>
      <c r="E214" s="484"/>
      <c r="F214" s="485"/>
      <c r="G214" s="5" t="s">
        <v>61</v>
      </c>
      <c r="H214" s="5" t="s">
        <v>93</v>
      </c>
      <c r="I214" s="5" t="s">
        <v>94</v>
      </c>
      <c r="J214" s="455" t="s">
        <v>63</v>
      </c>
      <c r="K214" s="455"/>
    </row>
    <row r="215" spans="2:11" ht="16.5" customHeight="1">
      <c r="B215" s="22" t="s">
        <v>95</v>
      </c>
      <c r="C215" s="477" t="s">
        <v>86</v>
      </c>
      <c r="D215" s="478"/>
      <c r="E215" s="478"/>
      <c r="F215" s="479"/>
      <c r="G215" s="22" t="s">
        <v>64</v>
      </c>
      <c r="H215" s="22" t="s">
        <v>86</v>
      </c>
      <c r="I215" s="22" t="s">
        <v>86</v>
      </c>
      <c r="J215" s="477"/>
      <c r="K215" s="479"/>
    </row>
    <row r="216" spans="2:11" ht="6" customHeight="1"/>
    <row r="217" spans="2:11" ht="16.5" customHeight="1">
      <c r="B217" s="93">
        <v>0</v>
      </c>
      <c r="C217" s="23" t="s">
        <v>266</v>
      </c>
    </row>
    <row r="218" spans="2:11" ht="16.5" customHeight="1">
      <c r="B218" s="5" t="s">
        <v>91</v>
      </c>
      <c r="C218" s="483" t="s">
        <v>92</v>
      </c>
      <c r="D218" s="484"/>
      <c r="E218" s="484"/>
      <c r="F218" s="485"/>
      <c r="G218" s="5" t="s">
        <v>61</v>
      </c>
      <c r="H218" s="5" t="s">
        <v>93</v>
      </c>
      <c r="I218" s="5" t="s">
        <v>94</v>
      </c>
      <c r="J218" s="455" t="s">
        <v>63</v>
      </c>
      <c r="K218" s="455"/>
    </row>
    <row r="219" spans="2:11" ht="16.5" customHeight="1">
      <c r="B219" s="22" t="s">
        <v>98</v>
      </c>
      <c r="C219" s="477" t="s">
        <v>86</v>
      </c>
      <c r="D219" s="478"/>
      <c r="E219" s="478"/>
      <c r="F219" s="479"/>
      <c r="G219" s="22" t="s">
        <v>64</v>
      </c>
      <c r="H219" s="22" t="s">
        <v>86</v>
      </c>
      <c r="I219" s="22" t="s">
        <v>86</v>
      </c>
      <c r="J219" s="477"/>
      <c r="K219" s="479"/>
    </row>
    <row r="220" spans="2:11" ht="6" customHeight="1"/>
    <row r="221" spans="2:11" ht="16.5" customHeight="1">
      <c r="B221" s="93">
        <v>0</v>
      </c>
      <c r="C221" s="23" t="s">
        <v>520</v>
      </c>
    </row>
    <row r="222" spans="2:11" ht="16.5" customHeight="1">
      <c r="B222" s="5" t="s">
        <v>91</v>
      </c>
      <c r="C222" s="483" t="s">
        <v>92</v>
      </c>
      <c r="D222" s="484"/>
      <c r="E222" s="484"/>
      <c r="F222" s="485"/>
      <c r="G222" s="5" t="s">
        <v>61</v>
      </c>
      <c r="H222" s="5" t="s">
        <v>93</v>
      </c>
      <c r="I222" s="5" t="s">
        <v>94</v>
      </c>
      <c r="J222" s="455" t="s">
        <v>63</v>
      </c>
      <c r="K222" s="455"/>
    </row>
    <row r="223" spans="2:11" ht="16.5" customHeight="1">
      <c r="B223" s="22" t="s">
        <v>223</v>
      </c>
      <c r="C223" s="477" t="s">
        <v>194</v>
      </c>
      <c r="D223" s="478"/>
      <c r="E223" s="478"/>
      <c r="F223" s="479"/>
      <c r="G223" s="22" t="s">
        <v>64</v>
      </c>
      <c r="H223" s="22" t="s">
        <v>86</v>
      </c>
      <c r="I223" s="22" t="s">
        <v>86</v>
      </c>
      <c r="J223" s="477"/>
      <c r="K223" s="479"/>
    </row>
    <row r="224" spans="2:11" ht="6" customHeight="1"/>
    <row r="225" spans="2:11" ht="16.5" customHeight="1">
      <c r="B225" s="93">
        <v>0</v>
      </c>
      <c r="C225" s="23" t="s">
        <v>523</v>
      </c>
    </row>
    <row r="226" spans="2:11" ht="16.5" customHeight="1">
      <c r="B226" s="5" t="s">
        <v>91</v>
      </c>
      <c r="C226" s="483" t="s">
        <v>92</v>
      </c>
      <c r="D226" s="484"/>
      <c r="E226" s="484"/>
      <c r="F226" s="485"/>
      <c r="G226" s="5" t="s">
        <v>61</v>
      </c>
      <c r="H226" s="5" t="s">
        <v>93</v>
      </c>
      <c r="I226" s="5" t="s">
        <v>94</v>
      </c>
      <c r="J226" s="455" t="s">
        <v>63</v>
      </c>
      <c r="K226" s="455"/>
    </row>
    <row r="227" spans="2:11" ht="16.5" customHeight="1">
      <c r="B227" s="22" t="s">
        <v>528</v>
      </c>
      <c r="C227" s="477" t="s">
        <v>86</v>
      </c>
      <c r="D227" s="478"/>
      <c r="E227" s="478"/>
      <c r="F227" s="479"/>
      <c r="G227" s="22" t="s">
        <v>64</v>
      </c>
      <c r="H227" s="22" t="s">
        <v>86</v>
      </c>
      <c r="I227" s="22" t="s">
        <v>86</v>
      </c>
      <c r="J227" s="477"/>
      <c r="K227" s="479"/>
    </row>
    <row r="228" spans="2:11" ht="6" customHeight="1"/>
    <row r="229" spans="2:11" ht="16.5" customHeight="1">
      <c r="B229" s="93">
        <v>0</v>
      </c>
      <c r="C229" s="23" t="s">
        <v>524</v>
      </c>
    </row>
    <row r="230" spans="2:11" ht="16.5" customHeight="1">
      <c r="B230" s="5" t="s">
        <v>91</v>
      </c>
      <c r="C230" s="483" t="s">
        <v>92</v>
      </c>
      <c r="D230" s="484"/>
      <c r="E230" s="484"/>
      <c r="F230" s="485"/>
      <c r="G230" s="5" t="s">
        <v>61</v>
      </c>
      <c r="H230" s="5" t="s">
        <v>93</v>
      </c>
      <c r="I230" s="5" t="s">
        <v>94</v>
      </c>
      <c r="J230" s="455" t="s">
        <v>63</v>
      </c>
      <c r="K230" s="455"/>
    </row>
    <row r="231" spans="2:11" ht="16.5" customHeight="1">
      <c r="B231" s="22" t="s">
        <v>529</v>
      </c>
      <c r="C231" s="477" t="s">
        <v>86</v>
      </c>
      <c r="D231" s="478"/>
      <c r="E231" s="478"/>
      <c r="F231" s="479"/>
      <c r="G231" s="22" t="s">
        <v>64</v>
      </c>
      <c r="H231" s="22" t="s">
        <v>86</v>
      </c>
      <c r="I231" s="22" t="s">
        <v>86</v>
      </c>
      <c r="J231" s="477"/>
      <c r="K231" s="479"/>
    </row>
    <row r="232" spans="2:11" ht="6" customHeight="1"/>
    <row r="233" spans="2:11" ht="16.5" customHeight="1">
      <c r="B233" s="93">
        <v>0</v>
      </c>
      <c r="C233" s="23" t="s">
        <v>525</v>
      </c>
    </row>
    <row r="234" spans="2:11" ht="16.5" customHeight="1">
      <c r="B234" s="5" t="s">
        <v>91</v>
      </c>
      <c r="C234" s="483" t="s">
        <v>92</v>
      </c>
      <c r="D234" s="484"/>
      <c r="E234" s="484"/>
      <c r="F234" s="485"/>
      <c r="G234" s="5" t="s">
        <v>61</v>
      </c>
      <c r="H234" s="5" t="s">
        <v>93</v>
      </c>
      <c r="I234" s="5" t="s">
        <v>94</v>
      </c>
      <c r="J234" s="455" t="s">
        <v>63</v>
      </c>
      <c r="K234" s="455"/>
    </row>
    <row r="235" spans="2:11" ht="16.5" customHeight="1">
      <c r="B235" s="22" t="s">
        <v>530</v>
      </c>
      <c r="C235" s="477" t="s">
        <v>86</v>
      </c>
      <c r="D235" s="478"/>
      <c r="E235" s="478"/>
      <c r="F235" s="479"/>
      <c r="G235" s="22" t="s">
        <v>64</v>
      </c>
      <c r="H235" s="22" t="s">
        <v>86</v>
      </c>
      <c r="I235" s="22" t="s">
        <v>86</v>
      </c>
      <c r="J235" s="477"/>
      <c r="K235" s="479"/>
    </row>
    <row r="236" spans="2:11" ht="6" customHeight="1"/>
    <row r="237" spans="2:11" ht="16.5" customHeight="1">
      <c r="B237" s="93">
        <v>0</v>
      </c>
      <c r="C237" s="23" t="s">
        <v>526</v>
      </c>
    </row>
    <row r="238" spans="2:11" ht="16.5" customHeight="1">
      <c r="B238" s="5" t="s">
        <v>91</v>
      </c>
      <c r="C238" s="483" t="s">
        <v>92</v>
      </c>
      <c r="D238" s="484"/>
      <c r="E238" s="484"/>
      <c r="F238" s="485"/>
      <c r="G238" s="5" t="s">
        <v>61</v>
      </c>
      <c r="H238" s="5" t="s">
        <v>93</v>
      </c>
      <c r="I238" s="5" t="s">
        <v>94</v>
      </c>
      <c r="J238" s="455" t="s">
        <v>63</v>
      </c>
      <c r="K238" s="455"/>
    </row>
    <row r="239" spans="2:11" ht="16.5" customHeight="1">
      <c r="B239" s="22" t="s">
        <v>531</v>
      </c>
      <c r="C239" s="477" t="s">
        <v>86</v>
      </c>
      <c r="D239" s="478"/>
      <c r="E239" s="478"/>
      <c r="F239" s="479"/>
      <c r="G239" s="22" t="s">
        <v>64</v>
      </c>
      <c r="H239" s="22" t="s">
        <v>86</v>
      </c>
      <c r="I239" s="22" t="s">
        <v>86</v>
      </c>
      <c r="J239" s="477"/>
      <c r="K239" s="479"/>
    </row>
    <row r="240" spans="2:11" ht="6" customHeight="1"/>
    <row r="241" spans="2:11" ht="16.5" customHeight="1">
      <c r="B241" s="93">
        <v>0</v>
      </c>
      <c r="C241" s="23" t="s">
        <v>527</v>
      </c>
    </row>
    <row r="242" spans="2:11" ht="16.5" customHeight="1">
      <c r="B242" s="5" t="s">
        <v>91</v>
      </c>
      <c r="C242" s="483" t="s">
        <v>92</v>
      </c>
      <c r="D242" s="484"/>
      <c r="E242" s="484"/>
      <c r="F242" s="485"/>
      <c r="G242" s="5" t="s">
        <v>61</v>
      </c>
      <c r="H242" s="5" t="s">
        <v>93</v>
      </c>
      <c r="I242" s="5" t="s">
        <v>94</v>
      </c>
      <c r="J242" s="455" t="s">
        <v>63</v>
      </c>
      <c r="K242" s="455"/>
    </row>
    <row r="243" spans="2:11" ht="16.5" customHeight="1">
      <c r="B243" s="22" t="s">
        <v>532</v>
      </c>
      <c r="C243" s="477" t="s">
        <v>86</v>
      </c>
      <c r="D243" s="478"/>
      <c r="E243" s="478"/>
      <c r="F243" s="479"/>
      <c r="G243" s="22" t="s">
        <v>64</v>
      </c>
      <c r="H243" s="22" t="s">
        <v>86</v>
      </c>
      <c r="I243" s="22" t="s">
        <v>86</v>
      </c>
      <c r="J243" s="477"/>
      <c r="K243" s="479"/>
    </row>
    <row r="244" spans="2:11" ht="6" customHeight="1"/>
    <row r="245" spans="2:11" ht="16.5" customHeight="1">
      <c r="B245" s="4" t="s">
        <v>925</v>
      </c>
      <c r="C245" s="23"/>
    </row>
    <row r="246" spans="2:11" ht="26.1" customHeight="1">
      <c r="B246" s="632" t="s">
        <v>179</v>
      </c>
      <c r="C246" s="517"/>
      <c r="D246" s="517"/>
      <c r="E246" s="517"/>
      <c r="F246" s="517"/>
      <c r="G246" s="517"/>
      <c r="H246" s="517"/>
      <c r="I246" s="517"/>
      <c r="J246" s="517"/>
      <c r="K246" s="518"/>
    </row>
    <row r="247" spans="2:11" ht="9.9499999999999993" customHeight="1"/>
    <row r="248" spans="2:11" ht="9.9499999999999993" customHeight="1" thickBot="1"/>
    <row r="249" spans="2:11" ht="44.25" customHeight="1" thickBot="1">
      <c r="B249" s="462" t="s">
        <v>101</v>
      </c>
      <c r="C249" s="463"/>
      <c r="D249" s="463"/>
      <c r="E249" s="463"/>
      <c r="F249" s="463"/>
      <c r="G249" s="463"/>
      <c r="H249" s="463"/>
      <c r="I249" s="463"/>
      <c r="J249" s="463"/>
      <c r="K249" s="464"/>
    </row>
    <row r="250" spans="2:11" ht="9.9499999999999993" customHeight="1"/>
    <row r="251" spans="2:11" ht="16.5" customHeight="1">
      <c r="B251" s="5" t="s">
        <v>129</v>
      </c>
      <c r="C251" s="383"/>
      <c r="D251" s="384"/>
      <c r="E251" s="384"/>
      <c r="F251" s="385"/>
      <c r="G251" s="5"/>
      <c r="H251" s="452"/>
      <c r="I251" s="453"/>
      <c r="J251" s="453"/>
      <c r="K251" s="454"/>
    </row>
    <row r="253" spans="2:11" ht="16.5" customHeight="1">
      <c r="B253" s="5" t="s">
        <v>128</v>
      </c>
      <c r="C253" s="455" t="s">
        <v>122</v>
      </c>
      <c r="D253" s="455"/>
      <c r="E253" s="455" t="s">
        <v>121</v>
      </c>
      <c r="F253" s="455"/>
      <c r="G253" s="5" t="s">
        <v>123</v>
      </c>
      <c r="H253" s="5" t="s">
        <v>124</v>
      </c>
      <c r="I253" s="5" t="s">
        <v>125</v>
      </c>
      <c r="J253" s="5" t="s">
        <v>126</v>
      </c>
      <c r="K253" s="5" t="s">
        <v>127</v>
      </c>
    </row>
    <row r="254" spans="2:11" ht="16.5" customHeight="1">
      <c r="B254" s="18">
        <v>1</v>
      </c>
      <c r="C254" s="456"/>
      <c r="D254" s="456"/>
      <c r="E254" s="457"/>
      <c r="F254" s="458"/>
      <c r="G254" s="117"/>
      <c r="H254" s="117"/>
      <c r="I254" s="33"/>
      <c r="J254" s="34"/>
      <c r="K254" s="35"/>
    </row>
    <row r="255" spans="2:11" ht="9.9499999999999993" customHeight="1"/>
    <row r="256" spans="2:11" ht="16.5" customHeight="1">
      <c r="B256" s="248" t="s">
        <v>50</v>
      </c>
      <c r="C256" s="259"/>
      <c r="D256" s="248" t="s">
        <v>5</v>
      </c>
      <c r="E256" s="259"/>
      <c r="F256" s="136" t="s">
        <v>51</v>
      </c>
      <c r="G256" s="136" t="s">
        <v>52</v>
      </c>
      <c r="H256" s="5" t="s">
        <v>815</v>
      </c>
      <c r="I256" s="5" t="s">
        <v>53</v>
      </c>
      <c r="J256" s="5" t="s">
        <v>325</v>
      </c>
      <c r="K256" s="5" t="s">
        <v>54</v>
      </c>
    </row>
    <row r="257" spans="2:11" ht="16.5" customHeight="1">
      <c r="B257" s="246"/>
      <c r="C257" s="247"/>
      <c r="D257" s="246"/>
      <c r="E257" s="247"/>
      <c r="F257" s="169"/>
      <c r="G257" s="64"/>
      <c r="H257" s="92"/>
      <c r="I257" s="92"/>
      <c r="J257" s="17"/>
      <c r="K257" s="177">
        <v>0</v>
      </c>
    </row>
    <row r="258" spans="2:11" ht="16.5" customHeight="1">
      <c r="B258" s="246"/>
      <c r="C258" s="247"/>
      <c r="D258" s="246"/>
      <c r="E258" s="247"/>
      <c r="F258" s="169"/>
      <c r="G258" s="64"/>
      <c r="H258" s="92"/>
      <c r="I258" s="92"/>
      <c r="J258" s="17"/>
      <c r="K258" s="177">
        <v>0</v>
      </c>
    </row>
    <row r="259" spans="2:11" ht="9.9499999999999993" customHeight="1"/>
    <row r="260" spans="2:11" ht="16.5" customHeight="1">
      <c r="B260" s="480" t="s">
        <v>155</v>
      </c>
      <c r="C260" s="480"/>
      <c r="D260" s="480"/>
      <c r="E260" s="480"/>
      <c r="F260" s="480"/>
      <c r="G260" s="480"/>
      <c r="H260" s="480"/>
      <c r="I260" s="480"/>
      <c r="J260" s="480"/>
      <c r="K260" s="41" t="s">
        <v>156</v>
      </c>
    </row>
    <row r="261" spans="2:11" ht="13.5" customHeight="1">
      <c r="B261" s="568" t="b">
        <f>IF(CAT_A, "입·출력 교류전원 포트 - (영역 A) 선-선: ±1.0 kV, 선-접지: ±2.0 kV", IF(CAT_B, "입·출력 교류전원 포트 - (영역 B) 선-선: ±1.0 kV, 선-접지: ±2.0 kV", IF(CAT_C, "입·출력 교류전원 포트 - (영역 C) 선-선: ±2.0 kV, 선-접지: ±4.0 kV")))</f>
        <v>0</v>
      </c>
      <c r="C261" s="569"/>
      <c r="D261" s="569"/>
      <c r="E261" s="569"/>
      <c r="F261" s="569"/>
      <c r="G261" s="569"/>
      <c r="H261" s="569"/>
      <c r="I261" s="569"/>
      <c r="J261" s="569"/>
      <c r="K261" s="118" t="s">
        <v>375</v>
      </c>
    </row>
    <row r="262" spans="2:11" ht="13.5" customHeight="1">
      <c r="B262" s="570" t="b">
        <f>IF(CAT_A, "입·출력 직류전원 포트 - (영역 A) 선-선: ±0.5 kV, 선-접지: ±0.5 kV", IF(CAT_B, "입·출력 직류전원 포트 - (영역 B) 선-선: ±0.5 kV, 선-접지: ±0.5 kV", IF(CAT_C, "입·출력 직류전원 포트 - (영역 C) 선-선: ±1.0 kV, 선-접지: ±1.0 kV")))</f>
        <v>0</v>
      </c>
      <c r="C262" s="571"/>
      <c r="D262" s="571"/>
      <c r="E262" s="571"/>
      <c r="F262" s="571"/>
      <c r="G262" s="571"/>
      <c r="H262" s="571"/>
      <c r="I262" s="571"/>
      <c r="J262" s="571"/>
      <c r="K262" s="119" t="s">
        <v>375</v>
      </c>
    </row>
    <row r="263" spans="2:11" ht="13.5" customHeight="1">
      <c r="B263" s="570" t="b">
        <f>IF(CAT_A, "데이터 통신 포트 - (영역 A) 선-접지: ±1.0 kV", IF(CAT_B, "데이터 통신 포트 - (영역 B) 선-접지: ±1.0 kV", IF(CAT_C, "데이터 통신 포트 - (영역 C) 선-선: ±1.0 kV, 선-접지: ±2.0 kV")))</f>
        <v>0</v>
      </c>
      <c r="C263" s="571"/>
      <c r="D263" s="571"/>
      <c r="E263" s="571"/>
      <c r="F263" s="571"/>
      <c r="G263" s="571"/>
      <c r="H263" s="571"/>
      <c r="I263" s="571"/>
      <c r="J263" s="571"/>
      <c r="K263" s="119" t="s">
        <v>375</v>
      </c>
    </row>
    <row r="264" spans="2:11" ht="13.5" customHeight="1">
      <c r="B264" s="570" t="str">
        <f>IF(CAT_A, "아날로그 또는 직류 입·출력  비차폐 포트 - (영역 A) 선-접지: ±1.0 kV", IF(CAT_B, "아날로그 또는 직류 입·출력  비차폐 포트 - (영역 B) 선-접지: ±1.0 kV", IF(CAT_C, "아날로그 또는 직류 입·출력  비차폐 포트 - (영역 C) 선-접지: ±1.0 kV","-")))</f>
        <v>-</v>
      </c>
      <c r="C264" s="571"/>
      <c r="D264" s="571"/>
      <c r="E264" s="571"/>
      <c r="F264" s="571"/>
      <c r="G264" s="571"/>
      <c r="H264" s="571"/>
      <c r="I264" s="571"/>
      <c r="J264" s="571"/>
      <c r="K264" s="119" t="s">
        <v>375</v>
      </c>
    </row>
    <row r="265" spans="2:11" ht="13.5" customHeight="1">
      <c r="B265" s="570" t="str">
        <f>IF(CAT_A, "직류 정격 릴레이 비차폐 포트 - (영역 A) 선-접지: ±1.0 kV", IF(CAT_B, "직류 정격 릴레이 비차폐 포트 - (영역 B) 선-접지: ±1.0 kV", IF(CAT_C, "직류 정격 릴레이 비차폐 포트 - (영역 C) 해당무", "-")))</f>
        <v>-</v>
      </c>
      <c r="C265" s="571"/>
      <c r="D265" s="571"/>
      <c r="E265" s="571"/>
      <c r="F265" s="571"/>
      <c r="G265" s="571"/>
      <c r="H265" s="571"/>
      <c r="I265" s="571"/>
      <c r="J265" s="571"/>
      <c r="K265" s="119" t="s">
        <v>375</v>
      </c>
    </row>
    <row r="266" spans="2:11" ht="13.5" customHeight="1">
      <c r="B266" s="570" t="str">
        <f>IF(CAT_A, "차폐선 포트 - (영역 A) 선-접지: ±1.0 kV", IF(CAT_B, "차폐선 포트 - (영역 B) 선-접지: ±1.0 kV", IF(CAT_C, "차폐선 포트 - (영역 C) 선-접지: ±2.0 kV", "-")))</f>
        <v>-</v>
      </c>
      <c r="C266" s="571"/>
      <c r="D266" s="571"/>
      <c r="E266" s="571"/>
      <c r="F266" s="571"/>
      <c r="G266" s="571"/>
      <c r="H266" s="571"/>
      <c r="I266" s="571"/>
      <c r="J266" s="571"/>
      <c r="K266" s="119" t="s">
        <v>375</v>
      </c>
    </row>
    <row r="267" spans="2:11" ht="13.5" customHeight="1">
      <c r="B267" s="570" t="b">
        <f>IF(CAT_A, "교류 입·출력 비차폐 포트 - (영역 A) 선-선: ±1.0 kV, 선-접지: ±2.0 kV", IF(CAT_B, "교류 입·출력 비차폐 포트 - (영역 B) 선-선: ±1.0 kV, 선-접지: ±2.0 kV", IF(CAT_C, "교류 입·출력 비차폐 포트 - (영역 C) 선-선: ±1.0 kV, 선-접지: ±2.0 kV")))</f>
        <v>0</v>
      </c>
      <c r="C267" s="571"/>
      <c r="D267" s="571"/>
      <c r="E267" s="571"/>
      <c r="F267" s="571"/>
      <c r="G267" s="571"/>
      <c r="H267" s="571"/>
      <c r="I267" s="571"/>
      <c r="J267" s="571"/>
      <c r="K267" s="119" t="s">
        <v>375</v>
      </c>
    </row>
    <row r="268" spans="2:11" ht="13.5" customHeight="1">
      <c r="B268" s="572" t="b">
        <f>IF(CAT_A, "교류 정렬 릴레이 비차폐 포트 - (영역 A) 선-선: ±1.0 kV, 선-접지: ±2.0 kV", IF(CAT_B, "교류 정렬 릴레이 비차폐 포트 - (영역 B) 선-선: ±1.0 kV, 선-접지: ±2.0 kV", IF(CAT_C, "교류 정렬 릴레이 비차폐 포트 - (영역 C) 해당무")))</f>
        <v>0</v>
      </c>
      <c r="C268" s="573"/>
      <c r="D268" s="573"/>
      <c r="E268" s="573"/>
      <c r="F268" s="573"/>
      <c r="G268" s="573"/>
      <c r="H268" s="573"/>
      <c r="I268" s="573"/>
      <c r="J268" s="573"/>
      <c r="K268" s="120" t="s">
        <v>375</v>
      </c>
    </row>
    <row r="269" spans="2:11" ht="9.9499999999999993" customHeight="1"/>
    <row r="270" spans="2:11" ht="16.5" customHeight="1">
      <c r="B270" s="93">
        <v>0</v>
      </c>
      <c r="C270" s="23" t="s">
        <v>265</v>
      </c>
    </row>
    <row r="271" spans="2:11" ht="16.5" customHeight="1">
      <c r="B271" s="5" t="s">
        <v>91</v>
      </c>
      <c r="C271" s="483" t="s">
        <v>92</v>
      </c>
      <c r="D271" s="484"/>
      <c r="E271" s="484"/>
      <c r="F271" s="485"/>
      <c r="G271" s="5" t="s">
        <v>61</v>
      </c>
      <c r="H271" s="5" t="s">
        <v>93</v>
      </c>
      <c r="I271" s="5" t="s">
        <v>94</v>
      </c>
      <c r="J271" s="455" t="s">
        <v>63</v>
      </c>
      <c r="K271" s="455"/>
    </row>
    <row r="272" spans="2:11" ht="16.5" customHeight="1">
      <c r="B272" s="22" t="s">
        <v>95</v>
      </c>
      <c r="C272" s="477" t="s">
        <v>86</v>
      </c>
      <c r="D272" s="478"/>
      <c r="E272" s="478"/>
      <c r="F272" s="479"/>
      <c r="G272" s="22" t="s">
        <v>64</v>
      </c>
      <c r="H272" s="22" t="s">
        <v>86</v>
      </c>
      <c r="I272" s="22" t="s">
        <v>86</v>
      </c>
      <c r="J272" s="477"/>
      <c r="K272" s="479"/>
    </row>
    <row r="273" spans="2:11" ht="6" customHeight="1"/>
    <row r="274" spans="2:11" ht="16.5" customHeight="1">
      <c r="B274" s="93">
        <v>0</v>
      </c>
      <c r="C274" s="23" t="s">
        <v>266</v>
      </c>
    </row>
    <row r="275" spans="2:11" ht="16.5" customHeight="1">
      <c r="B275" s="5" t="s">
        <v>91</v>
      </c>
      <c r="C275" s="483" t="s">
        <v>92</v>
      </c>
      <c r="D275" s="484"/>
      <c r="E275" s="484"/>
      <c r="F275" s="485"/>
      <c r="G275" s="5" t="s">
        <v>61</v>
      </c>
      <c r="H275" s="5" t="s">
        <v>93</v>
      </c>
      <c r="I275" s="5" t="s">
        <v>94</v>
      </c>
      <c r="J275" s="455" t="s">
        <v>63</v>
      </c>
      <c r="K275" s="455"/>
    </row>
    <row r="276" spans="2:11" ht="16.5" customHeight="1">
      <c r="B276" s="22" t="s">
        <v>98</v>
      </c>
      <c r="C276" s="477" t="s">
        <v>86</v>
      </c>
      <c r="D276" s="478"/>
      <c r="E276" s="478"/>
      <c r="F276" s="479"/>
      <c r="G276" s="22" t="s">
        <v>64</v>
      </c>
      <c r="H276" s="22" t="s">
        <v>86</v>
      </c>
      <c r="I276" s="22" t="s">
        <v>86</v>
      </c>
      <c r="J276" s="477"/>
      <c r="K276" s="479"/>
    </row>
    <row r="277" spans="2:11" ht="6" customHeight="1"/>
    <row r="278" spans="2:11" ht="16.5" customHeight="1">
      <c r="B278" s="93">
        <v>0</v>
      </c>
      <c r="C278" s="23" t="s">
        <v>520</v>
      </c>
    </row>
    <row r="279" spans="2:11" ht="16.5" customHeight="1">
      <c r="B279" s="5" t="s">
        <v>91</v>
      </c>
      <c r="C279" s="483" t="s">
        <v>92</v>
      </c>
      <c r="D279" s="484"/>
      <c r="E279" s="484"/>
      <c r="F279" s="485"/>
      <c r="G279" s="5" t="s">
        <v>61</v>
      </c>
      <c r="H279" s="5" t="s">
        <v>93</v>
      </c>
      <c r="I279" s="5" t="s">
        <v>94</v>
      </c>
      <c r="J279" s="455" t="s">
        <v>63</v>
      </c>
      <c r="K279" s="455"/>
    </row>
    <row r="280" spans="2:11" ht="16.5" customHeight="1">
      <c r="B280" s="22" t="s">
        <v>223</v>
      </c>
      <c r="C280" s="477" t="s">
        <v>86</v>
      </c>
      <c r="D280" s="478"/>
      <c r="E280" s="478"/>
      <c r="F280" s="479"/>
      <c r="G280" s="22" t="s">
        <v>64</v>
      </c>
      <c r="H280" s="22" t="s">
        <v>86</v>
      </c>
      <c r="I280" s="22" t="s">
        <v>86</v>
      </c>
      <c r="J280" s="477"/>
      <c r="K280" s="479"/>
    </row>
    <row r="281" spans="2:11" ht="6" customHeight="1"/>
    <row r="282" spans="2:11" ht="16.5" customHeight="1">
      <c r="B282" s="93">
        <v>0</v>
      </c>
      <c r="C282" s="23" t="s">
        <v>523</v>
      </c>
    </row>
    <row r="283" spans="2:11" ht="16.5" customHeight="1">
      <c r="B283" s="5" t="s">
        <v>91</v>
      </c>
      <c r="C283" s="483" t="s">
        <v>92</v>
      </c>
      <c r="D283" s="484"/>
      <c r="E283" s="484"/>
      <c r="F283" s="485"/>
      <c r="G283" s="5" t="s">
        <v>61</v>
      </c>
      <c r="H283" s="5" t="s">
        <v>93</v>
      </c>
      <c r="I283" s="5" t="s">
        <v>94</v>
      </c>
      <c r="J283" s="455" t="s">
        <v>63</v>
      </c>
      <c r="K283" s="455"/>
    </row>
    <row r="284" spans="2:11" ht="16.5" customHeight="1">
      <c r="B284" s="22" t="s">
        <v>528</v>
      </c>
      <c r="C284" s="477" t="s">
        <v>86</v>
      </c>
      <c r="D284" s="478"/>
      <c r="E284" s="478"/>
      <c r="F284" s="479"/>
      <c r="G284" s="22" t="s">
        <v>64</v>
      </c>
      <c r="H284" s="22" t="s">
        <v>86</v>
      </c>
      <c r="I284" s="22" t="s">
        <v>86</v>
      </c>
      <c r="J284" s="477"/>
      <c r="K284" s="479"/>
    </row>
    <row r="285" spans="2:11" ht="6" customHeight="1"/>
    <row r="286" spans="2:11" ht="16.5" customHeight="1">
      <c r="B286" s="93">
        <v>0</v>
      </c>
      <c r="C286" s="23" t="s">
        <v>524</v>
      </c>
    </row>
    <row r="287" spans="2:11" ht="16.5" customHeight="1">
      <c r="B287" s="5" t="s">
        <v>91</v>
      </c>
      <c r="C287" s="483" t="s">
        <v>92</v>
      </c>
      <c r="D287" s="484"/>
      <c r="E287" s="484"/>
      <c r="F287" s="485"/>
      <c r="G287" s="5" t="s">
        <v>61</v>
      </c>
      <c r="H287" s="5" t="s">
        <v>93</v>
      </c>
      <c r="I287" s="5" t="s">
        <v>94</v>
      </c>
      <c r="J287" s="455" t="s">
        <v>63</v>
      </c>
      <c r="K287" s="455"/>
    </row>
    <row r="288" spans="2:11" ht="16.5" customHeight="1">
      <c r="B288" s="22" t="s">
        <v>529</v>
      </c>
      <c r="C288" s="477" t="s">
        <v>86</v>
      </c>
      <c r="D288" s="478"/>
      <c r="E288" s="478"/>
      <c r="F288" s="479"/>
      <c r="G288" s="22" t="s">
        <v>64</v>
      </c>
      <c r="H288" s="22" t="s">
        <v>86</v>
      </c>
      <c r="I288" s="22" t="s">
        <v>86</v>
      </c>
      <c r="J288" s="477"/>
      <c r="K288" s="479"/>
    </row>
    <row r="289" spans="2:11" ht="6" customHeight="1"/>
    <row r="290" spans="2:11" ht="16.5" customHeight="1">
      <c r="B290" s="93">
        <v>0</v>
      </c>
      <c r="C290" s="23" t="s">
        <v>525</v>
      </c>
    </row>
    <row r="291" spans="2:11" ht="16.5" customHeight="1">
      <c r="B291" s="5" t="s">
        <v>91</v>
      </c>
      <c r="C291" s="483" t="s">
        <v>92</v>
      </c>
      <c r="D291" s="484"/>
      <c r="E291" s="484"/>
      <c r="F291" s="485"/>
      <c r="G291" s="5" t="s">
        <v>61</v>
      </c>
      <c r="H291" s="5" t="s">
        <v>93</v>
      </c>
      <c r="I291" s="5" t="s">
        <v>94</v>
      </c>
      <c r="J291" s="455" t="s">
        <v>63</v>
      </c>
      <c r="K291" s="455"/>
    </row>
    <row r="292" spans="2:11" ht="16.5" customHeight="1">
      <c r="B292" s="22" t="s">
        <v>530</v>
      </c>
      <c r="C292" s="477" t="s">
        <v>86</v>
      </c>
      <c r="D292" s="478"/>
      <c r="E292" s="478"/>
      <c r="F292" s="479"/>
      <c r="G292" s="22" t="s">
        <v>64</v>
      </c>
      <c r="H292" s="22" t="s">
        <v>86</v>
      </c>
      <c r="I292" s="22" t="s">
        <v>86</v>
      </c>
      <c r="J292" s="477"/>
      <c r="K292" s="479"/>
    </row>
    <row r="293" spans="2:11" ht="6" customHeight="1"/>
    <row r="294" spans="2:11" ht="16.5" customHeight="1">
      <c r="B294" s="93">
        <v>0</v>
      </c>
      <c r="C294" s="23" t="s">
        <v>526</v>
      </c>
    </row>
    <row r="295" spans="2:11" ht="16.5" customHeight="1">
      <c r="B295" s="5" t="s">
        <v>91</v>
      </c>
      <c r="C295" s="483" t="s">
        <v>92</v>
      </c>
      <c r="D295" s="484"/>
      <c r="E295" s="484"/>
      <c r="F295" s="485"/>
      <c r="G295" s="5" t="s">
        <v>61</v>
      </c>
      <c r="H295" s="5" t="s">
        <v>93</v>
      </c>
      <c r="I295" s="5" t="s">
        <v>94</v>
      </c>
      <c r="J295" s="455" t="s">
        <v>63</v>
      </c>
      <c r="K295" s="455"/>
    </row>
    <row r="296" spans="2:11" ht="16.5" customHeight="1">
      <c r="B296" s="22" t="s">
        <v>531</v>
      </c>
      <c r="C296" s="477" t="s">
        <v>86</v>
      </c>
      <c r="D296" s="478"/>
      <c r="E296" s="478"/>
      <c r="F296" s="479"/>
      <c r="G296" s="22" t="s">
        <v>64</v>
      </c>
      <c r="H296" s="22" t="s">
        <v>86</v>
      </c>
      <c r="I296" s="22" t="s">
        <v>86</v>
      </c>
      <c r="J296" s="477"/>
      <c r="K296" s="479"/>
    </row>
    <row r="297" spans="2:11" ht="6" customHeight="1"/>
    <row r="298" spans="2:11" ht="16.5" customHeight="1">
      <c r="B298" s="93">
        <v>0</v>
      </c>
      <c r="C298" s="23" t="s">
        <v>527</v>
      </c>
    </row>
    <row r="299" spans="2:11" ht="16.5" customHeight="1">
      <c r="B299" s="5" t="s">
        <v>91</v>
      </c>
      <c r="C299" s="483" t="s">
        <v>92</v>
      </c>
      <c r="D299" s="484"/>
      <c r="E299" s="484"/>
      <c r="F299" s="485"/>
      <c r="G299" s="5" t="s">
        <v>61</v>
      </c>
      <c r="H299" s="5" t="s">
        <v>93</v>
      </c>
      <c r="I299" s="5" t="s">
        <v>94</v>
      </c>
      <c r="J299" s="455" t="s">
        <v>63</v>
      </c>
      <c r="K299" s="455"/>
    </row>
    <row r="300" spans="2:11" ht="16.5" customHeight="1">
      <c r="B300" s="22" t="s">
        <v>532</v>
      </c>
      <c r="C300" s="477" t="s">
        <v>86</v>
      </c>
      <c r="D300" s="478"/>
      <c r="E300" s="478"/>
      <c r="F300" s="479"/>
      <c r="G300" s="22" t="s">
        <v>64</v>
      </c>
      <c r="H300" s="22" t="s">
        <v>86</v>
      </c>
      <c r="I300" s="22" t="s">
        <v>86</v>
      </c>
      <c r="J300" s="477"/>
      <c r="K300" s="479"/>
    </row>
    <row r="301" spans="2:11" ht="6" customHeight="1"/>
    <row r="302" spans="2:11" ht="16.5" customHeight="1">
      <c r="B302" s="4" t="s">
        <v>925</v>
      </c>
      <c r="C302" s="4"/>
      <c r="D302" s="29"/>
      <c r="E302" s="29"/>
      <c r="F302" s="29"/>
      <c r="G302" s="29"/>
      <c r="H302" s="29"/>
      <c r="I302" s="29"/>
      <c r="J302" s="29"/>
      <c r="K302" s="29"/>
    </row>
    <row r="303" spans="2:11" ht="26.1" customHeight="1">
      <c r="B303" s="491" t="s">
        <v>179</v>
      </c>
      <c r="C303" s="633"/>
      <c r="D303" s="633"/>
      <c r="E303" s="633"/>
      <c r="F303" s="633"/>
      <c r="G303" s="633"/>
      <c r="H303" s="633"/>
      <c r="I303" s="633"/>
      <c r="J303" s="633"/>
      <c r="K303" s="634"/>
    </row>
    <row r="304" spans="2:11" ht="9.9499999999999993" customHeight="1"/>
    <row r="305" spans="2:11" ht="9.9499999999999993" customHeight="1" thickBot="1"/>
    <row r="306" spans="2:11" ht="44.25" customHeight="1" thickBot="1">
      <c r="B306" s="462" t="s">
        <v>105</v>
      </c>
      <c r="C306" s="463"/>
      <c r="D306" s="463"/>
      <c r="E306" s="463"/>
      <c r="F306" s="463"/>
      <c r="G306" s="463"/>
      <c r="H306" s="463"/>
      <c r="I306" s="463"/>
      <c r="J306" s="463"/>
      <c r="K306" s="464"/>
    </row>
    <row r="307" spans="2:11" ht="9.9499999999999993" customHeight="1"/>
    <row r="308" spans="2:11" ht="16.5" customHeight="1">
      <c r="B308" s="5" t="s">
        <v>129</v>
      </c>
      <c r="C308" s="383"/>
      <c r="D308" s="384"/>
      <c r="E308" s="384"/>
      <c r="F308" s="385"/>
      <c r="G308" s="5"/>
      <c r="H308" s="452"/>
      <c r="I308" s="453"/>
      <c r="J308" s="453"/>
      <c r="K308" s="454"/>
    </row>
    <row r="310" spans="2:11" ht="16.5" customHeight="1">
      <c r="B310" s="5" t="s">
        <v>128</v>
      </c>
      <c r="C310" s="483" t="s">
        <v>122</v>
      </c>
      <c r="D310" s="485"/>
      <c r="E310" s="483" t="s">
        <v>121</v>
      </c>
      <c r="F310" s="485"/>
      <c r="G310" s="5" t="s">
        <v>123</v>
      </c>
      <c r="H310" s="5" t="s">
        <v>124</v>
      </c>
      <c r="I310" s="5" t="s">
        <v>125</v>
      </c>
      <c r="J310" s="5" t="s">
        <v>126</v>
      </c>
      <c r="K310" s="5" t="s">
        <v>127</v>
      </c>
    </row>
    <row r="311" spans="2:11" ht="16.5" customHeight="1">
      <c r="B311" s="18">
        <v>1</v>
      </c>
      <c r="C311" s="477"/>
      <c r="D311" s="479"/>
      <c r="E311" s="457"/>
      <c r="F311" s="458"/>
      <c r="G311" s="117"/>
      <c r="H311" s="117"/>
      <c r="I311" s="33"/>
      <c r="J311" s="34"/>
      <c r="K311" s="35"/>
    </row>
    <row r="312" spans="2:11" ht="9.9499999999999993" customHeight="1"/>
    <row r="313" spans="2:11" ht="16.5" customHeight="1">
      <c r="B313" s="248" t="s">
        <v>50</v>
      </c>
      <c r="C313" s="259"/>
      <c r="D313" s="248" t="s">
        <v>5</v>
      </c>
      <c r="E313" s="259"/>
      <c r="F313" s="136" t="s">
        <v>51</v>
      </c>
      <c r="G313" s="136" t="s">
        <v>52</v>
      </c>
      <c r="H313" s="5" t="s">
        <v>815</v>
      </c>
      <c r="I313" s="5" t="s">
        <v>53</v>
      </c>
      <c r="J313" s="5" t="s">
        <v>325</v>
      </c>
      <c r="K313" s="5" t="s">
        <v>54</v>
      </c>
    </row>
    <row r="314" spans="2:11" ht="16.5" customHeight="1">
      <c r="B314" s="246"/>
      <c r="C314" s="247"/>
      <c r="D314" s="246"/>
      <c r="E314" s="247"/>
      <c r="F314" s="169"/>
      <c r="G314" s="64"/>
      <c r="H314" s="92"/>
      <c r="I314" s="92"/>
      <c r="J314" s="17"/>
      <c r="K314" s="177">
        <v>0</v>
      </c>
    </row>
    <row r="315" spans="2:11" ht="16.5" customHeight="1">
      <c r="B315" s="246"/>
      <c r="C315" s="247"/>
      <c r="D315" s="246"/>
      <c r="E315" s="247"/>
      <c r="F315" s="169"/>
      <c r="G315" s="64"/>
      <c r="H315" s="92"/>
      <c r="I315" s="92"/>
      <c r="J315" s="17"/>
      <c r="K315" s="177">
        <v>0</v>
      </c>
    </row>
    <row r="316" spans="2:11" ht="9.9499999999999993" customHeight="1"/>
    <row r="317" spans="2:11" ht="16.5" customHeight="1">
      <c r="B317" s="606" t="s">
        <v>155</v>
      </c>
      <c r="C317" s="607"/>
      <c r="D317" s="607"/>
      <c r="E317" s="607"/>
      <c r="F317" s="607"/>
      <c r="G317" s="607"/>
      <c r="H317" s="607"/>
      <c r="I317" s="607"/>
      <c r="J317" s="608"/>
      <c r="K317" s="41" t="s">
        <v>156</v>
      </c>
    </row>
    <row r="318" spans="2:11" ht="13.5" customHeight="1">
      <c r="B318" s="596" t="b">
        <f>IF(CAT_A, "입·출력 교류전원 포트 - (영역 A) 주파수범위: 0.15 ~ 80 MHz, 변조: 80 % AM(1 kHz), 전계강도: 3 V", IF(CAT_B, "입·출력 교류전원 포트 - (영역 B) 주파수범위: 0.15 ~ 80 MHz, 변조: 80 % AM(1 kHz), 전계강도: 10 V", IF(CAT_C, "입·출력 교류전원 포트 - (영역 C) 주파수범위: 0.15 ~ 80 MHz, 변조: 80 % AM(1 kHz), 전계강도: 10 V")))</f>
        <v>0</v>
      </c>
      <c r="C318" s="597"/>
      <c r="D318" s="597"/>
      <c r="E318" s="597"/>
      <c r="F318" s="597"/>
      <c r="G318" s="597"/>
      <c r="H318" s="597"/>
      <c r="I318" s="597"/>
      <c r="J318" s="598"/>
      <c r="K318" s="118" t="s">
        <v>160</v>
      </c>
    </row>
    <row r="319" spans="2:11" ht="13.5" customHeight="1">
      <c r="B319" s="599" t="b">
        <f>IF(CAT_A, "입·출력 직류전원 포트 - (영역 A) 주파수범위: 0.15 ~ 80 MHz, 변조: 80 % AM(1 kHz), 전계강도: 3 V", IF(CAT_B, "입·출력 직류전원 포트 - (영역 B) 주파수범위: 0.15 ~ 80 MHz, 변조: 80 % AM(1 kHz), 전계강도: 10 V", IF(CAT_C, "입·출력 직류전원 포트 - (영역 C) 주파수범위: 0.15 ~ 80 MHz, 변조: 80 % AM(1 kHz), 전계강도: 10 V")))</f>
        <v>0</v>
      </c>
      <c r="C319" s="600"/>
      <c r="D319" s="600"/>
      <c r="E319" s="600"/>
      <c r="F319" s="600"/>
      <c r="G319" s="600"/>
      <c r="H319" s="600"/>
      <c r="I319" s="600"/>
      <c r="J319" s="601"/>
      <c r="K319" s="119" t="s">
        <v>160</v>
      </c>
    </row>
    <row r="320" spans="2:11" ht="13.5" customHeight="1">
      <c r="B320" s="599" t="b">
        <f>IF(CAT_A, "데이터 통신 포트 - (영역 A) 주파수범위: 0.15 ~ 80 MHz, 변조: 80 % AM(1 kHz), 전계강도: 3 V", IF(CAT_B, "데이터 통신 포트 - (영역 B) 주파수범위: 0.15 ~ 80 MHz, 변조: 80 % AM(1 kHz), 전계강도: 10 V", IF(CAT_C, "데이터 통신 포트 - (영역 C) 주파수범위: 0.15 ~ 80 MHz, 변조: 80 % AM(1 kHz), 전계강도: 10 V")))</f>
        <v>0</v>
      </c>
      <c r="C320" s="600"/>
      <c r="D320" s="600"/>
      <c r="E320" s="600"/>
      <c r="F320" s="600"/>
      <c r="G320" s="600"/>
      <c r="H320" s="600"/>
      <c r="I320" s="600"/>
      <c r="J320" s="601"/>
      <c r="K320" s="119" t="s">
        <v>160</v>
      </c>
    </row>
    <row r="321" spans="2:11" ht="13.5" customHeight="1">
      <c r="B321" s="599" t="b">
        <f>IF(CAT_A, "아날로그 또는 직류 입·출력  비차폐 포트 - (영역 A) 주파수범위: 0.15 ~ 80 MHz, 변조: 80 % AM(1 kHz), 전계강도: 3 V", IF(CAT_B, "아날로그 또는 직류 입·출력  비차폐 포트 - (영역 B) 주파수범위: 0.15 ~ 80 MHz, 변조: 80 % AM(1 kHz), 전계강도: 10 V", IF(CAT_C, "아날로그 또는 직류 입·출력  비차폐 포트 - (영역 C) 주파수범위: 0.15 ~ 80 MHz, 변조: 80 % AM(1 kHz), 전계강도: 10 V")))</f>
        <v>0</v>
      </c>
      <c r="C321" s="600"/>
      <c r="D321" s="600"/>
      <c r="E321" s="600"/>
      <c r="F321" s="600"/>
      <c r="G321" s="600"/>
      <c r="H321" s="600"/>
      <c r="I321" s="600"/>
      <c r="J321" s="601"/>
      <c r="K321" s="119" t="s">
        <v>160</v>
      </c>
    </row>
    <row r="322" spans="2:11" ht="13.5" customHeight="1">
      <c r="B322" s="599" t="b">
        <f>IF(CAT_A, "직류 정격 릴레이 비차폐 포트 - (영역 A) 주파수범위: 0.15 ~ 80 MHz, 변조: 80 % AM(1 kHz), 전계강도: 3 V", IF(CAT_B, "직류 정격 릴레이 비차폐 포트 - (영역 B) 주파수범위: 0.15 ~ 80 MHz, 변조: 80 % AM(1 kHz), 전계강도: 10 V", IF(CAT_C, "직류 정격 릴레이 비차폐 포트 - (영역 C) 주파수범위: 0.15 ~ 80 MHz, 변조: 80 % AM(1 kHz), 전계강도: 10 V")))</f>
        <v>0</v>
      </c>
      <c r="C322" s="600"/>
      <c r="D322" s="600"/>
      <c r="E322" s="600"/>
      <c r="F322" s="600"/>
      <c r="G322" s="600"/>
      <c r="H322" s="600"/>
      <c r="I322" s="600"/>
      <c r="J322" s="601"/>
      <c r="K322" s="119" t="s">
        <v>160</v>
      </c>
    </row>
    <row r="323" spans="2:11" ht="13.5" customHeight="1">
      <c r="B323" s="599" t="b">
        <f>IF(CAT_A, "차폐선 포트 - (영역 A) 주파수범위: 0.15 ~ 80 MHz, 변조: 80 % AM(1 kHz), 전계강도: 3 V", IF(CAT_B, "차폐선 포트 - (영역 B) 주파수범위: 0.15 ~ 80 MHz, 변조: 80 % AM(1 kHz), 전계강도: 10 V", IF(CAT_C, "차폐선 포트 - (영역 C) 주파수범위: 0.15 ~ 80 MHz, 변조: 80 % AM(1 kHz), 전계강도: 10 V")))</f>
        <v>0</v>
      </c>
      <c r="C323" s="600"/>
      <c r="D323" s="600"/>
      <c r="E323" s="600"/>
      <c r="F323" s="600"/>
      <c r="G323" s="600"/>
      <c r="H323" s="600"/>
      <c r="I323" s="600"/>
      <c r="J323" s="601"/>
      <c r="K323" s="119" t="s">
        <v>160</v>
      </c>
    </row>
    <row r="324" spans="2:11" ht="13.5" customHeight="1">
      <c r="B324" s="599" t="b">
        <f>IF(CAT_A, "교류 입·출력 비차폐 포트 - (영역 A) 주파수범위: 0.15 ~ 80 MHz, 변조: 80 % AM(1 kHz), 전계강도: 3 V", IF(CAT_B, "교류 입·출력 비차폐 포트 - (영역 B) 주파수범위: 0.15 ~ 80 MHz, 변조: 80 % AM(1 kHz), 전계강도: 10 V", IF(CAT_C, "교류 입·출력 비차폐 포트 - (영역 C) 주파수범위: 0.15 ~ 80 MHz, 변조: 80 % AM(1 kHz), 전계강도: 10 V")))</f>
        <v>0</v>
      </c>
      <c r="C324" s="600"/>
      <c r="D324" s="600"/>
      <c r="E324" s="600"/>
      <c r="F324" s="600"/>
      <c r="G324" s="600"/>
      <c r="H324" s="600"/>
      <c r="I324" s="600"/>
      <c r="J324" s="601"/>
      <c r="K324" s="119" t="s">
        <v>160</v>
      </c>
    </row>
    <row r="325" spans="2:11" ht="13.5" customHeight="1">
      <c r="B325" s="602" t="b">
        <f>IF(CAT_A, "교류 정렬 릴레이 비차폐 포트 - (영역 A) 주파수범위: 0.15 ~ 80 MHz, 변조: 80 % AM(1 kHz), 전계강도: 3 V", IF(CAT_B, "교류 정렬 릴레이 비차폐 포트 - (영역 B) 주파수범위: 0.15 ~ 80 MHz, 변조: 80 % AM(1 kHz), 전계강도: 10 V", IF(CAT_C, "교류 정렬 릴레이 비차폐 포트 - (영역 C) 주파수범위: 0.15 ~ 80 MHz, 변조: 80 % AM(1 kHz), 전계강도: 10 V")))</f>
        <v>0</v>
      </c>
      <c r="C325" s="603"/>
      <c r="D325" s="603"/>
      <c r="E325" s="603"/>
      <c r="F325" s="603"/>
      <c r="G325" s="603"/>
      <c r="H325" s="603"/>
      <c r="I325" s="603"/>
      <c r="J325" s="604"/>
      <c r="K325" s="120" t="s">
        <v>160</v>
      </c>
    </row>
    <row r="326" spans="2:11" ht="9.9499999999999993" customHeight="1"/>
    <row r="327" spans="2:11" ht="16.5" customHeight="1">
      <c r="B327" s="93">
        <v>0</v>
      </c>
      <c r="C327" s="23" t="s">
        <v>265</v>
      </c>
    </row>
    <row r="328" spans="2:11" ht="16.5" customHeight="1">
      <c r="B328" s="5" t="s">
        <v>91</v>
      </c>
      <c r="C328" s="483" t="s">
        <v>92</v>
      </c>
      <c r="D328" s="484"/>
      <c r="E328" s="485"/>
      <c r="F328" s="19" t="s">
        <v>106</v>
      </c>
      <c r="G328" s="5" t="s">
        <v>61</v>
      </c>
      <c r="H328" s="483" t="s">
        <v>107</v>
      </c>
      <c r="I328" s="485"/>
      <c r="J328" s="455" t="s">
        <v>63</v>
      </c>
      <c r="K328" s="455"/>
    </row>
    <row r="329" spans="2:11" ht="16.5" customHeight="1">
      <c r="B329" s="22" t="s">
        <v>95</v>
      </c>
      <c r="C329" s="477" t="s">
        <v>86</v>
      </c>
      <c r="D329" s="478"/>
      <c r="E329" s="479"/>
      <c r="F329" s="25" t="s">
        <v>86</v>
      </c>
      <c r="G329" s="22" t="s">
        <v>65</v>
      </c>
      <c r="H329" s="477" t="s">
        <v>86</v>
      </c>
      <c r="I329" s="479"/>
      <c r="J329" s="477"/>
      <c r="K329" s="479"/>
    </row>
    <row r="330" spans="2:11" ht="6" customHeight="1"/>
    <row r="331" spans="2:11" ht="16.5" customHeight="1">
      <c r="B331" s="93">
        <v>0</v>
      </c>
      <c r="C331" s="23" t="s">
        <v>266</v>
      </c>
    </row>
    <row r="332" spans="2:11" ht="16.5" customHeight="1">
      <c r="B332" s="5" t="s">
        <v>91</v>
      </c>
      <c r="C332" s="483" t="s">
        <v>92</v>
      </c>
      <c r="D332" s="484"/>
      <c r="E332" s="485"/>
      <c r="F332" s="19" t="s">
        <v>106</v>
      </c>
      <c r="G332" s="5" t="s">
        <v>61</v>
      </c>
      <c r="H332" s="483" t="s">
        <v>107</v>
      </c>
      <c r="I332" s="485"/>
      <c r="J332" s="455" t="s">
        <v>63</v>
      </c>
      <c r="K332" s="455"/>
    </row>
    <row r="333" spans="2:11" ht="16.5" customHeight="1">
      <c r="B333" s="22" t="s">
        <v>98</v>
      </c>
      <c r="C333" s="477" t="s">
        <v>86</v>
      </c>
      <c r="D333" s="478"/>
      <c r="E333" s="479"/>
      <c r="F333" s="25" t="s">
        <v>86</v>
      </c>
      <c r="G333" s="22" t="s">
        <v>65</v>
      </c>
      <c r="H333" s="477" t="s">
        <v>86</v>
      </c>
      <c r="I333" s="479"/>
      <c r="J333" s="477"/>
      <c r="K333" s="479"/>
    </row>
    <row r="334" spans="2:11" ht="6" customHeight="1">
      <c r="B334" s="20"/>
      <c r="C334" s="20"/>
      <c r="D334" s="20"/>
      <c r="E334" s="20"/>
      <c r="F334" s="20"/>
      <c r="G334" s="20"/>
      <c r="H334" s="20"/>
      <c r="I334" s="20"/>
      <c r="J334" s="20"/>
      <c r="K334" s="20"/>
    </row>
    <row r="335" spans="2:11" ht="16.5" customHeight="1">
      <c r="B335" s="93">
        <v>0</v>
      </c>
      <c r="C335" s="23" t="s">
        <v>520</v>
      </c>
    </row>
    <row r="336" spans="2:11" ht="16.5" customHeight="1">
      <c r="B336" s="5" t="s">
        <v>91</v>
      </c>
      <c r="C336" s="483" t="s">
        <v>92</v>
      </c>
      <c r="D336" s="484"/>
      <c r="E336" s="485"/>
      <c r="F336" s="19" t="s">
        <v>106</v>
      </c>
      <c r="G336" s="5" t="s">
        <v>61</v>
      </c>
      <c r="H336" s="483" t="s">
        <v>107</v>
      </c>
      <c r="I336" s="485"/>
      <c r="J336" s="455" t="s">
        <v>63</v>
      </c>
      <c r="K336" s="455"/>
    </row>
    <row r="337" spans="2:11" ht="16.5" customHeight="1">
      <c r="B337" s="22" t="s">
        <v>223</v>
      </c>
      <c r="C337" s="477" t="s">
        <v>86</v>
      </c>
      <c r="D337" s="478"/>
      <c r="E337" s="479"/>
      <c r="F337" s="25" t="s">
        <v>86</v>
      </c>
      <c r="G337" s="22" t="s">
        <v>65</v>
      </c>
      <c r="H337" s="477" t="s">
        <v>86</v>
      </c>
      <c r="I337" s="479"/>
      <c r="J337" s="477"/>
      <c r="K337" s="479"/>
    </row>
    <row r="338" spans="2:11" ht="6" customHeight="1"/>
    <row r="339" spans="2:11" ht="16.5" customHeight="1">
      <c r="B339" s="93">
        <v>0</v>
      </c>
      <c r="C339" s="23" t="s">
        <v>523</v>
      </c>
    </row>
    <row r="340" spans="2:11" ht="16.5" customHeight="1">
      <c r="B340" s="5" t="s">
        <v>91</v>
      </c>
      <c r="C340" s="483" t="s">
        <v>92</v>
      </c>
      <c r="D340" s="484"/>
      <c r="E340" s="485"/>
      <c r="F340" s="19" t="s">
        <v>106</v>
      </c>
      <c r="G340" s="5" t="s">
        <v>61</v>
      </c>
      <c r="H340" s="483" t="s">
        <v>107</v>
      </c>
      <c r="I340" s="485"/>
      <c r="J340" s="455" t="s">
        <v>63</v>
      </c>
      <c r="K340" s="455"/>
    </row>
    <row r="341" spans="2:11" ht="16.5" customHeight="1">
      <c r="B341" s="22" t="s">
        <v>528</v>
      </c>
      <c r="C341" s="477" t="s">
        <v>86</v>
      </c>
      <c r="D341" s="478"/>
      <c r="E341" s="479"/>
      <c r="F341" s="25" t="s">
        <v>86</v>
      </c>
      <c r="G341" s="22" t="s">
        <v>65</v>
      </c>
      <c r="H341" s="477" t="s">
        <v>86</v>
      </c>
      <c r="I341" s="479"/>
      <c r="J341" s="477"/>
      <c r="K341" s="479"/>
    </row>
    <row r="342" spans="2:11" ht="6" customHeight="1"/>
    <row r="343" spans="2:11" ht="16.5">
      <c r="B343" s="93">
        <v>0</v>
      </c>
      <c r="C343" s="23" t="s">
        <v>524</v>
      </c>
      <c r="F343" s="20"/>
      <c r="H343" s="20"/>
      <c r="I343" s="20"/>
    </row>
    <row r="344" spans="2:11" ht="16.5" customHeight="1">
      <c r="B344" s="5" t="s">
        <v>91</v>
      </c>
      <c r="C344" s="483" t="s">
        <v>92</v>
      </c>
      <c r="D344" s="484"/>
      <c r="E344" s="485"/>
      <c r="F344" s="19" t="s">
        <v>106</v>
      </c>
      <c r="G344" s="5" t="s">
        <v>61</v>
      </c>
      <c r="H344" s="483" t="s">
        <v>107</v>
      </c>
      <c r="I344" s="485"/>
      <c r="J344" s="455" t="s">
        <v>63</v>
      </c>
      <c r="K344" s="455"/>
    </row>
    <row r="345" spans="2:11" ht="16.5" customHeight="1">
      <c r="B345" s="22" t="s">
        <v>529</v>
      </c>
      <c r="C345" s="477" t="s">
        <v>86</v>
      </c>
      <c r="D345" s="478"/>
      <c r="E345" s="479"/>
      <c r="F345" s="25" t="s">
        <v>86</v>
      </c>
      <c r="G345" s="22" t="s">
        <v>65</v>
      </c>
      <c r="H345" s="477" t="s">
        <v>86</v>
      </c>
      <c r="I345" s="479"/>
      <c r="J345" s="477"/>
      <c r="K345" s="479"/>
    </row>
    <row r="346" spans="2:11" ht="6" customHeight="1"/>
    <row r="347" spans="2:11" ht="16.5" customHeight="1">
      <c r="B347" s="93">
        <v>0</v>
      </c>
      <c r="C347" s="23" t="s">
        <v>525</v>
      </c>
      <c r="F347" s="20"/>
      <c r="H347" s="20"/>
    </row>
    <row r="348" spans="2:11" ht="16.5" customHeight="1">
      <c r="B348" s="5" t="s">
        <v>91</v>
      </c>
      <c r="C348" s="483" t="s">
        <v>92</v>
      </c>
      <c r="D348" s="484"/>
      <c r="E348" s="485"/>
      <c r="F348" s="19" t="s">
        <v>106</v>
      </c>
      <c r="G348" s="5" t="s">
        <v>61</v>
      </c>
      <c r="H348" s="483" t="s">
        <v>107</v>
      </c>
      <c r="I348" s="485"/>
      <c r="J348" s="455" t="s">
        <v>63</v>
      </c>
      <c r="K348" s="455"/>
    </row>
    <row r="349" spans="2:11" ht="16.5" customHeight="1">
      <c r="B349" s="22" t="s">
        <v>533</v>
      </c>
      <c r="C349" s="477" t="s">
        <v>86</v>
      </c>
      <c r="D349" s="478"/>
      <c r="E349" s="479"/>
      <c r="F349" s="25" t="s">
        <v>86</v>
      </c>
      <c r="G349" s="22" t="s">
        <v>65</v>
      </c>
      <c r="H349" s="477" t="s">
        <v>86</v>
      </c>
      <c r="I349" s="479"/>
      <c r="J349" s="477"/>
      <c r="K349" s="479"/>
    </row>
    <row r="350" spans="2:11" ht="6" customHeight="1"/>
    <row r="351" spans="2:11" ht="16.5" customHeight="1">
      <c r="B351" s="93">
        <v>0</v>
      </c>
      <c r="C351" s="23" t="s">
        <v>526</v>
      </c>
    </row>
    <row r="352" spans="2:11" ht="16.5" customHeight="1">
      <c r="B352" s="5" t="s">
        <v>91</v>
      </c>
      <c r="C352" s="483" t="s">
        <v>92</v>
      </c>
      <c r="D352" s="484"/>
      <c r="E352" s="485"/>
      <c r="F352" s="19" t="s">
        <v>106</v>
      </c>
      <c r="G352" s="5" t="s">
        <v>61</v>
      </c>
      <c r="H352" s="483" t="s">
        <v>107</v>
      </c>
      <c r="I352" s="485"/>
      <c r="J352" s="455" t="s">
        <v>63</v>
      </c>
      <c r="K352" s="455"/>
    </row>
    <row r="353" spans="2:11" ht="16.5" customHeight="1">
      <c r="B353" s="22" t="s">
        <v>531</v>
      </c>
      <c r="C353" s="477" t="s">
        <v>86</v>
      </c>
      <c r="D353" s="478"/>
      <c r="E353" s="479"/>
      <c r="F353" s="25" t="s">
        <v>86</v>
      </c>
      <c r="G353" s="22" t="s">
        <v>65</v>
      </c>
      <c r="H353" s="477" t="s">
        <v>86</v>
      </c>
      <c r="I353" s="479"/>
      <c r="J353" s="477"/>
      <c r="K353" s="479"/>
    </row>
    <row r="354" spans="2:11" ht="6" customHeight="1"/>
    <row r="355" spans="2:11" ht="16.5" customHeight="1">
      <c r="B355" s="93">
        <v>0</v>
      </c>
      <c r="C355" s="23" t="s">
        <v>527</v>
      </c>
    </row>
    <row r="356" spans="2:11" ht="16.5" customHeight="1">
      <c r="B356" s="5" t="s">
        <v>91</v>
      </c>
      <c r="C356" s="483" t="s">
        <v>92</v>
      </c>
      <c r="D356" s="484"/>
      <c r="E356" s="485"/>
      <c r="F356" s="19" t="s">
        <v>106</v>
      </c>
      <c r="G356" s="5" t="s">
        <v>61</v>
      </c>
      <c r="H356" s="483" t="s">
        <v>107</v>
      </c>
      <c r="I356" s="485"/>
      <c r="J356" s="455" t="s">
        <v>63</v>
      </c>
      <c r="K356" s="455"/>
    </row>
    <row r="357" spans="2:11" ht="16.5" customHeight="1">
      <c r="B357" s="22" t="s">
        <v>532</v>
      </c>
      <c r="C357" s="477" t="s">
        <v>86</v>
      </c>
      <c r="D357" s="478"/>
      <c r="E357" s="479"/>
      <c r="F357" s="25" t="s">
        <v>86</v>
      </c>
      <c r="G357" s="22" t="s">
        <v>65</v>
      </c>
      <c r="H357" s="477" t="s">
        <v>86</v>
      </c>
      <c r="I357" s="479"/>
      <c r="J357" s="477"/>
      <c r="K357" s="479"/>
    </row>
    <row r="358" spans="2:11" ht="6" customHeight="1">
      <c r="B358" s="20"/>
      <c r="C358" s="20"/>
      <c r="D358" s="20"/>
      <c r="E358" s="20"/>
      <c r="F358" s="20"/>
      <c r="G358" s="20"/>
      <c r="H358" s="20"/>
      <c r="I358" s="20"/>
      <c r="J358" s="20"/>
      <c r="K358" s="20"/>
    </row>
    <row r="359" spans="2:11" ht="16.5" customHeight="1">
      <c r="B359" s="4" t="s">
        <v>925</v>
      </c>
      <c r="C359" s="4"/>
      <c r="D359" s="29"/>
      <c r="E359" s="29"/>
      <c r="F359" s="29"/>
      <c r="G359" s="29"/>
      <c r="H359" s="29"/>
      <c r="I359" s="29"/>
      <c r="J359" s="29"/>
      <c r="K359" s="29"/>
    </row>
    <row r="360" spans="2:11" ht="26.1" customHeight="1">
      <c r="B360" s="635" t="s">
        <v>179</v>
      </c>
      <c r="C360" s="492"/>
      <c r="D360" s="492"/>
      <c r="E360" s="492"/>
      <c r="F360" s="492"/>
      <c r="G360" s="492"/>
      <c r="H360" s="492"/>
      <c r="I360" s="492"/>
      <c r="J360" s="492"/>
      <c r="K360" s="493"/>
    </row>
    <row r="361" spans="2:11" ht="9.9499999999999993" customHeight="1"/>
    <row r="362" spans="2:11" ht="9.9499999999999993" customHeight="1" thickBot="1"/>
    <row r="363" spans="2:11" ht="44.25" customHeight="1" thickBot="1">
      <c r="B363" s="462" t="s">
        <v>113</v>
      </c>
      <c r="C363" s="463"/>
      <c r="D363" s="463"/>
      <c r="E363" s="463"/>
      <c r="F363" s="463"/>
      <c r="G363" s="463"/>
      <c r="H363" s="463"/>
      <c r="I363" s="463"/>
      <c r="J363" s="463"/>
      <c r="K363" s="464"/>
    </row>
    <row r="364" spans="2:11" ht="9.9499999999999993" customHeight="1"/>
    <row r="365" spans="2:11" ht="16.5" customHeight="1">
      <c r="B365" s="5" t="s">
        <v>129</v>
      </c>
      <c r="C365" s="383"/>
      <c r="D365" s="384"/>
      <c r="E365" s="384"/>
      <c r="F365" s="385"/>
      <c r="G365" s="5"/>
      <c r="H365" s="452"/>
      <c r="I365" s="453"/>
      <c r="J365" s="453"/>
      <c r="K365" s="454"/>
    </row>
    <row r="367" spans="2:11" ht="16.5" customHeight="1">
      <c r="B367" s="5" t="s">
        <v>128</v>
      </c>
      <c r="C367" s="455" t="s">
        <v>122</v>
      </c>
      <c r="D367" s="455"/>
      <c r="E367" s="455" t="s">
        <v>121</v>
      </c>
      <c r="F367" s="455"/>
      <c r="G367" s="5" t="s">
        <v>123</v>
      </c>
      <c r="H367" s="5" t="s">
        <v>124</v>
      </c>
      <c r="I367" s="5" t="s">
        <v>125</v>
      </c>
      <c r="J367" s="5" t="s">
        <v>126</v>
      </c>
      <c r="K367" s="5" t="s">
        <v>127</v>
      </c>
    </row>
    <row r="368" spans="2:11" ht="16.5" customHeight="1">
      <c r="B368" s="18">
        <v>1</v>
      </c>
      <c r="C368" s="456"/>
      <c r="D368" s="456"/>
      <c r="E368" s="457"/>
      <c r="F368" s="458"/>
      <c r="G368" s="117"/>
      <c r="H368" s="117"/>
      <c r="I368" s="33"/>
      <c r="J368" s="34"/>
      <c r="K368" s="35"/>
    </row>
    <row r="369" spans="2:11" ht="9.9499999999999993" customHeight="1"/>
    <row r="370" spans="2:11" ht="16.5" customHeight="1">
      <c r="B370" s="248" t="s">
        <v>50</v>
      </c>
      <c r="C370" s="259"/>
      <c r="D370" s="248" t="s">
        <v>5</v>
      </c>
      <c r="E370" s="259"/>
      <c r="F370" s="136" t="s">
        <v>51</v>
      </c>
      <c r="G370" s="136" t="s">
        <v>52</v>
      </c>
      <c r="H370" s="5" t="s">
        <v>815</v>
      </c>
      <c r="I370" s="5" t="s">
        <v>53</v>
      </c>
      <c r="J370" s="5" t="s">
        <v>325</v>
      </c>
      <c r="K370" s="5" t="s">
        <v>54</v>
      </c>
    </row>
    <row r="371" spans="2:11" ht="16.5" customHeight="1">
      <c r="B371" s="246"/>
      <c r="C371" s="247"/>
      <c r="D371" s="246"/>
      <c r="E371" s="247"/>
      <c r="F371" s="169"/>
      <c r="G371" s="64"/>
      <c r="H371" s="92"/>
      <c r="I371" s="92"/>
      <c r="J371" s="17"/>
      <c r="K371" s="177">
        <v>0</v>
      </c>
    </row>
    <row r="372" spans="2:11" ht="16.5" customHeight="1">
      <c r="B372" s="246"/>
      <c r="C372" s="247"/>
      <c r="D372" s="246"/>
      <c r="E372" s="247"/>
      <c r="F372" s="169"/>
      <c r="G372" s="64"/>
      <c r="H372" s="92"/>
      <c r="I372" s="92"/>
      <c r="J372" s="17"/>
      <c r="K372" s="177">
        <v>0</v>
      </c>
    </row>
    <row r="373" spans="2:11" ht="9.9499999999999993" customHeight="1"/>
    <row r="374" spans="2:11" ht="16.5" customHeight="1">
      <c r="B374" s="480" t="s">
        <v>155</v>
      </c>
      <c r="C374" s="480"/>
      <c r="D374" s="480"/>
      <c r="E374" s="480"/>
      <c r="F374" s="480"/>
      <c r="G374" s="480"/>
      <c r="H374" s="480"/>
      <c r="I374" s="480"/>
      <c r="J374" s="480"/>
      <c r="K374" s="41" t="s">
        <v>156</v>
      </c>
    </row>
    <row r="375" spans="2:11" ht="50.1" customHeight="1">
      <c r="B375" s="481" t="s">
        <v>534</v>
      </c>
      <c r="C375" s="482"/>
      <c r="D375" s="482"/>
      <c r="E375" s="482"/>
      <c r="F375" s="482"/>
      <c r="G375" s="482"/>
      <c r="H375" s="482"/>
      <c r="I375" s="482"/>
      <c r="J375" s="482"/>
      <c r="K375" s="40" t="s">
        <v>160</v>
      </c>
    </row>
    <row r="376" spans="2:11" ht="9.9499999999999993" customHeight="1"/>
    <row r="377" spans="2:11" ht="16.5" customHeight="1">
      <c r="B377" s="93">
        <v>0</v>
      </c>
      <c r="C377" s="23" t="s">
        <v>513</v>
      </c>
    </row>
    <row r="378" spans="2:11" ht="16.5" customHeight="1">
      <c r="B378" s="5" t="s">
        <v>68</v>
      </c>
      <c r="C378" s="483" t="s">
        <v>59</v>
      </c>
      <c r="D378" s="484"/>
      <c r="E378" s="484"/>
      <c r="F378" s="485"/>
      <c r="G378" s="5" t="s">
        <v>61</v>
      </c>
      <c r="H378" s="483" t="s">
        <v>107</v>
      </c>
      <c r="I378" s="485"/>
      <c r="J378" s="455" t="s">
        <v>63</v>
      </c>
      <c r="K378" s="455"/>
    </row>
    <row r="379" spans="2:11" ht="16.5" customHeight="1">
      <c r="B379" s="22" t="s">
        <v>67</v>
      </c>
      <c r="C379" s="477" t="s">
        <v>114</v>
      </c>
      <c r="D379" s="478"/>
      <c r="E379" s="478"/>
      <c r="F379" s="479"/>
      <c r="G379" s="22" t="s">
        <v>65</v>
      </c>
      <c r="H379" s="477" t="s">
        <v>86</v>
      </c>
      <c r="I379" s="479"/>
      <c r="J379" s="456"/>
      <c r="K379" s="456"/>
    </row>
    <row r="380" spans="2:11" ht="16.5" customHeight="1">
      <c r="B380" s="22" t="s">
        <v>67</v>
      </c>
      <c r="C380" s="477" t="s">
        <v>115</v>
      </c>
      <c r="D380" s="478"/>
      <c r="E380" s="478"/>
      <c r="F380" s="479"/>
      <c r="G380" s="22" t="s">
        <v>65</v>
      </c>
      <c r="H380" s="477" t="s">
        <v>86</v>
      </c>
      <c r="I380" s="479"/>
      <c r="J380" s="456"/>
      <c r="K380" s="456"/>
    </row>
    <row r="381" spans="2:11" ht="16.5" customHeight="1">
      <c r="B381" s="22" t="s">
        <v>67</v>
      </c>
      <c r="C381" s="477" t="s">
        <v>116</v>
      </c>
      <c r="D381" s="478"/>
      <c r="E381" s="478"/>
      <c r="F381" s="479"/>
      <c r="G381" s="22" t="s">
        <v>65</v>
      </c>
      <c r="H381" s="477" t="s">
        <v>86</v>
      </c>
      <c r="I381" s="479"/>
      <c r="J381" s="456"/>
      <c r="K381" s="456"/>
    </row>
    <row r="382" spans="2:11" ht="6" customHeight="1"/>
    <row r="383" spans="2:11" ht="16.5" customHeight="1">
      <c r="B383" s="4" t="s">
        <v>925</v>
      </c>
      <c r="C383" s="4"/>
      <c r="D383" s="29"/>
      <c r="E383" s="29"/>
      <c r="F383" s="29"/>
      <c r="G383" s="29"/>
      <c r="H383" s="29"/>
      <c r="I383" s="29"/>
      <c r="J383" s="29"/>
      <c r="K383" s="29"/>
    </row>
    <row r="384" spans="2:11" ht="26.1" customHeight="1">
      <c r="B384" s="586" t="s">
        <v>179</v>
      </c>
      <c r="C384" s="492"/>
      <c r="D384" s="492"/>
      <c r="E384" s="492"/>
      <c r="F384" s="492"/>
      <c r="G384" s="492"/>
      <c r="H384" s="492"/>
      <c r="I384" s="492"/>
      <c r="J384" s="492"/>
      <c r="K384" s="493"/>
    </row>
    <row r="386" spans="2:11" ht="13.5" customHeight="1" thickBot="1"/>
    <row r="387" spans="2:11" ht="44.25" customHeight="1" thickBot="1">
      <c r="B387" s="462" t="s">
        <v>117</v>
      </c>
      <c r="C387" s="463"/>
      <c r="D387" s="463"/>
      <c r="E387" s="463"/>
      <c r="F387" s="463"/>
      <c r="G387" s="463"/>
      <c r="H387" s="463"/>
      <c r="I387" s="463"/>
      <c r="J387" s="463"/>
      <c r="K387" s="464"/>
    </row>
    <row r="388" spans="2:11" ht="9.9499999999999993" customHeight="1"/>
    <row r="389" spans="2:11" ht="16.5" customHeight="1">
      <c r="B389" s="5" t="s">
        <v>129</v>
      </c>
      <c r="C389" s="383"/>
      <c r="D389" s="384"/>
      <c r="E389" s="384"/>
      <c r="F389" s="385"/>
      <c r="G389" s="5"/>
      <c r="H389" s="452"/>
      <c r="I389" s="453"/>
      <c r="J389" s="453"/>
      <c r="K389" s="454"/>
    </row>
    <row r="391" spans="2:11" ht="16.5" customHeight="1">
      <c r="B391" s="5" t="s">
        <v>128</v>
      </c>
      <c r="C391" s="455" t="s">
        <v>122</v>
      </c>
      <c r="D391" s="455"/>
      <c r="E391" s="455" t="s">
        <v>121</v>
      </c>
      <c r="F391" s="455"/>
      <c r="G391" s="5" t="s">
        <v>123</v>
      </c>
      <c r="H391" s="5" t="s">
        <v>124</v>
      </c>
      <c r="I391" s="5" t="s">
        <v>125</v>
      </c>
      <c r="J391" s="5" t="s">
        <v>126</v>
      </c>
      <c r="K391" s="5" t="s">
        <v>127</v>
      </c>
    </row>
    <row r="392" spans="2:11" ht="16.5" customHeight="1">
      <c r="B392" s="18">
        <v>1</v>
      </c>
      <c r="C392" s="456"/>
      <c r="D392" s="456"/>
      <c r="E392" s="457"/>
      <c r="F392" s="458"/>
      <c r="G392" s="117"/>
      <c r="H392" s="117"/>
      <c r="I392" s="33"/>
      <c r="J392" s="34"/>
      <c r="K392" s="35"/>
    </row>
    <row r="393" spans="2:11" ht="9.9499999999999993" customHeight="1"/>
    <row r="394" spans="2:11" ht="16.5" customHeight="1">
      <c r="B394" s="248" t="s">
        <v>50</v>
      </c>
      <c r="C394" s="259"/>
      <c r="D394" s="248" t="s">
        <v>5</v>
      </c>
      <c r="E394" s="259"/>
      <c r="F394" s="136" t="s">
        <v>51</v>
      </c>
      <c r="G394" s="136" t="s">
        <v>52</v>
      </c>
      <c r="H394" s="5" t="s">
        <v>815</v>
      </c>
      <c r="I394" s="5" t="s">
        <v>53</v>
      </c>
      <c r="J394" s="5" t="s">
        <v>325</v>
      </c>
      <c r="K394" s="5" t="s">
        <v>54</v>
      </c>
    </row>
    <row r="395" spans="2:11" ht="16.5" customHeight="1">
      <c r="B395" s="246"/>
      <c r="C395" s="247"/>
      <c r="D395" s="246"/>
      <c r="E395" s="247"/>
      <c r="F395" s="169"/>
      <c r="G395" s="64"/>
      <c r="H395" s="92"/>
      <c r="I395" s="92"/>
      <c r="J395" s="17"/>
      <c r="K395" s="177">
        <v>0</v>
      </c>
    </row>
    <row r="396" spans="2:11" ht="16.5" customHeight="1">
      <c r="B396" s="246"/>
      <c r="C396" s="247"/>
      <c r="D396" s="246"/>
      <c r="E396" s="247"/>
      <c r="F396" s="169"/>
      <c r="G396" s="64"/>
      <c r="H396" s="92"/>
      <c r="I396" s="92"/>
      <c r="J396" s="17"/>
      <c r="K396" s="177">
        <v>0</v>
      </c>
    </row>
    <row r="397" spans="2:11" ht="9.9499999999999993" customHeight="1"/>
    <row r="398" spans="2:11" ht="16.5" customHeight="1">
      <c r="B398" s="480" t="s">
        <v>155</v>
      </c>
      <c r="C398" s="480"/>
      <c r="D398" s="480"/>
      <c r="E398" s="480"/>
      <c r="F398" s="480"/>
      <c r="G398" s="480"/>
      <c r="H398" s="480"/>
      <c r="I398" s="480"/>
      <c r="J398" s="480"/>
      <c r="K398" s="41" t="s">
        <v>156</v>
      </c>
    </row>
    <row r="399" spans="2:11" ht="13.5" customHeight="1">
      <c r="B399" s="568" t="s">
        <v>535</v>
      </c>
      <c r="C399" s="569"/>
      <c r="D399" s="569"/>
      <c r="E399" s="569"/>
      <c r="F399" s="569"/>
      <c r="G399" s="569"/>
      <c r="H399" s="569"/>
      <c r="I399" s="569"/>
      <c r="J399" s="569"/>
      <c r="K399" s="118" t="s">
        <v>160</v>
      </c>
    </row>
    <row r="400" spans="2:11" ht="13.5" customHeight="1">
      <c r="B400" s="570" t="s">
        <v>536</v>
      </c>
      <c r="C400" s="571"/>
      <c r="D400" s="571"/>
      <c r="E400" s="571"/>
      <c r="F400" s="571"/>
      <c r="G400" s="571"/>
      <c r="H400" s="571"/>
      <c r="I400" s="571"/>
      <c r="J400" s="571"/>
      <c r="K400" s="119" t="s">
        <v>329</v>
      </c>
    </row>
    <row r="401" spans="2:11" ht="13.5" customHeight="1">
      <c r="B401" s="570" t="s">
        <v>537</v>
      </c>
      <c r="C401" s="571"/>
      <c r="D401" s="571"/>
      <c r="E401" s="571"/>
      <c r="F401" s="571"/>
      <c r="G401" s="571"/>
      <c r="H401" s="571"/>
      <c r="I401" s="571"/>
      <c r="J401" s="571"/>
      <c r="K401" s="119" t="s">
        <v>329</v>
      </c>
    </row>
    <row r="402" spans="2:11" ht="13.5" customHeight="1">
      <c r="B402" s="572" t="s">
        <v>538</v>
      </c>
      <c r="C402" s="573"/>
      <c r="D402" s="573"/>
      <c r="E402" s="573"/>
      <c r="F402" s="573"/>
      <c r="G402" s="573"/>
      <c r="H402" s="573"/>
      <c r="I402" s="573"/>
      <c r="J402" s="573"/>
      <c r="K402" s="120" t="s">
        <v>329</v>
      </c>
    </row>
    <row r="403" spans="2:11" ht="9.9499999999999993" customHeight="1"/>
    <row r="404" spans="2:11" ht="16.5" customHeight="1">
      <c r="B404" s="93">
        <v>0</v>
      </c>
      <c r="C404" s="23" t="s">
        <v>235</v>
      </c>
    </row>
    <row r="405" spans="2:11" ht="16.5" customHeight="1">
      <c r="B405" s="5" t="s">
        <v>91</v>
      </c>
      <c r="C405" s="483" t="s">
        <v>339</v>
      </c>
      <c r="D405" s="484"/>
      <c r="E405" s="485"/>
      <c r="F405" s="19" t="s">
        <v>118</v>
      </c>
      <c r="G405" s="5" t="s">
        <v>61</v>
      </c>
      <c r="H405" s="483" t="s">
        <v>62</v>
      </c>
      <c r="I405" s="485"/>
      <c r="J405" s="455" t="s">
        <v>63</v>
      </c>
      <c r="K405" s="455"/>
    </row>
    <row r="406" spans="2:11" ht="16.5" customHeight="1">
      <c r="B406" s="22" t="s">
        <v>95</v>
      </c>
      <c r="C406" s="494" t="s">
        <v>254</v>
      </c>
      <c r="D406" s="495"/>
      <c r="E406" s="496"/>
      <c r="F406" s="25">
        <f>IF(CAT_C, 1, 0.5)</f>
        <v>0.5</v>
      </c>
      <c r="G406" s="22" t="s">
        <v>65</v>
      </c>
      <c r="H406" s="477" t="s">
        <v>86</v>
      </c>
      <c r="I406" s="479"/>
      <c r="J406" s="477"/>
      <c r="K406" s="479"/>
    </row>
    <row r="407" spans="2:11" ht="16.5" customHeight="1">
      <c r="B407" s="22" t="s">
        <v>95</v>
      </c>
      <c r="C407" s="494" t="s">
        <v>252</v>
      </c>
      <c r="D407" s="495"/>
      <c r="E407" s="496"/>
      <c r="F407" s="25">
        <v>12</v>
      </c>
      <c r="G407" s="22" t="s">
        <v>104</v>
      </c>
      <c r="H407" s="477" t="s">
        <v>86</v>
      </c>
      <c r="I407" s="479"/>
      <c r="J407" s="477"/>
      <c r="K407" s="479"/>
    </row>
    <row r="408" spans="2:11" ht="16.5" customHeight="1">
      <c r="B408" s="22" t="s">
        <v>95</v>
      </c>
      <c r="C408" s="494" t="s">
        <v>253</v>
      </c>
      <c r="D408" s="495"/>
      <c r="E408" s="496"/>
      <c r="F408" s="25">
        <v>30</v>
      </c>
      <c r="G408" s="22" t="s">
        <v>104</v>
      </c>
      <c r="H408" s="477" t="s">
        <v>86</v>
      </c>
      <c r="I408" s="479"/>
      <c r="J408" s="477"/>
      <c r="K408" s="479"/>
    </row>
    <row r="409" spans="2:11" ht="16.5" customHeight="1">
      <c r="B409" s="22" t="s">
        <v>95</v>
      </c>
      <c r="C409" s="494" t="s">
        <v>254</v>
      </c>
      <c r="D409" s="495"/>
      <c r="E409" s="496"/>
      <c r="F409" s="25">
        <v>300</v>
      </c>
      <c r="G409" s="22" t="s">
        <v>104</v>
      </c>
      <c r="H409" s="477" t="s">
        <v>86</v>
      </c>
      <c r="I409" s="479"/>
      <c r="J409" s="477"/>
      <c r="K409" s="479"/>
    </row>
    <row r="410" spans="2:11" ht="9.9499999999999993" customHeight="1"/>
    <row r="411" spans="2:11" ht="16.5" customHeight="1">
      <c r="B411" s="4" t="s">
        <v>925</v>
      </c>
      <c r="C411" s="4"/>
      <c r="D411" s="29"/>
      <c r="E411" s="29"/>
      <c r="F411" s="29"/>
      <c r="G411" s="29"/>
      <c r="H411" s="29"/>
      <c r="I411" s="29"/>
      <c r="J411" s="29"/>
      <c r="K411" s="29"/>
    </row>
    <row r="412" spans="2:11" ht="26.1" customHeight="1">
      <c r="B412" s="491" t="s">
        <v>179</v>
      </c>
      <c r="C412" s="492"/>
      <c r="D412" s="492"/>
      <c r="E412" s="492"/>
      <c r="F412" s="492"/>
      <c r="G412" s="492"/>
      <c r="H412" s="492"/>
      <c r="I412" s="492"/>
      <c r="J412" s="492"/>
      <c r="K412" s="493"/>
    </row>
    <row r="413" spans="2:11" ht="9.9499999999999993" customHeight="1"/>
    <row r="414" spans="2:11" ht="13.5" customHeight="1" thickBot="1"/>
    <row r="415" spans="2:11" ht="44.25" customHeight="1" thickBot="1">
      <c r="B415" s="462" t="s">
        <v>226</v>
      </c>
      <c r="C415" s="463"/>
      <c r="D415" s="463"/>
      <c r="E415" s="463"/>
      <c r="F415" s="463"/>
      <c r="G415" s="463"/>
      <c r="H415" s="463"/>
      <c r="I415" s="463"/>
      <c r="J415" s="463"/>
      <c r="K415" s="464"/>
    </row>
    <row r="416" spans="2:11" ht="9.9499999999999993" customHeight="1"/>
    <row r="417" spans="2:11" ht="16.5" customHeight="1">
      <c r="B417" s="5" t="s">
        <v>129</v>
      </c>
      <c r="C417" s="383"/>
      <c r="D417" s="384"/>
      <c r="E417" s="384"/>
      <c r="F417" s="385"/>
      <c r="G417" s="5"/>
      <c r="H417" s="452"/>
      <c r="I417" s="453"/>
      <c r="J417" s="453"/>
      <c r="K417" s="454"/>
    </row>
    <row r="419" spans="2:11" ht="16.5" customHeight="1">
      <c r="B419" s="5" t="s">
        <v>128</v>
      </c>
      <c r="C419" s="455" t="s">
        <v>122</v>
      </c>
      <c r="D419" s="455"/>
      <c r="E419" s="455" t="s">
        <v>121</v>
      </c>
      <c r="F419" s="455"/>
      <c r="G419" s="5" t="s">
        <v>123</v>
      </c>
      <c r="H419" s="5" t="s">
        <v>124</v>
      </c>
      <c r="I419" s="5" t="s">
        <v>125</v>
      </c>
      <c r="J419" s="5" t="s">
        <v>126</v>
      </c>
      <c r="K419" s="5" t="s">
        <v>127</v>
      </c>
    </row>
    <row r="420" spans="2:11" ht="16.5" customHeight="1">
      <c r="B420" s="18">
        <v>1</v>
      </c>
      <c r="C420" s="456"/>
      <c r="D420" s="456"/>
      <c r="E420" s="457"/>
      <c r="F420" s="458"/>
      <c r="G420" s="117"/>
      <c r="H420" s="117"/>
      <c r="I420" s="33"/>
      <c r="J420" s="34"/>
      <c r="K420" s="35"/>
    </row>
    <row r="421" spans="2:11" ht="9.9499999999999993" customHeight="1"/>
    <row r="422" spans="2:11" ht="16.5" customHeight="1">
      <c r="B422" s="248" t="s">
        <v>50</v>
      </c>
      <c r="C422" s="259"/>
      <c r="D422" s="248" t="s">
        <v>5</v>
      </c>
      <c r="E422" s="259"/>
      <c r="F422" s="136" t="s">
        <v>51</v>
      </c>
      <c r="G422" s="136" t="s">
        <v>52</v>
      </c>
      <c r="H422" s="5" t="s">
        <v>815</v>
      </c>
      <c r="I422" s="5" t="s">
        <v>53</v>
      </c>
      <c r="J422" s="5" t="s">
        <v>325</v>
      </c>
      <c r="K422" s="5" t="s">
        <v>54</v>
      </c>
    </row>
    <row r="423" spans="2:11" ht="16.5" customHeight="1">
      <c r="B423" s="246"/>
      <c r="C423" s="247"/>
      <c r="D423" s="246"/>
      <c r="E423" s="247"/>
      <c r="F423" s="169"/>
      <c r="G423" s="64"/>
      <c r="H423" s="92"/>
      <c r="I423" s="92"/>
      <c r="J423" s="17"/>
      <c r="K423" s="177">
        <v>0</v>
      </c>
    </row>
    <row r="424" spans="2:11" ht="16.5" customHeight="1">
      <c r="B424" s="246"/>
      <c r="C424" s="247"/>
      <c r="D424" s="246"/>
      <c r="E424" s="247"/>
      <c r="F424" s="169"/>
      <c r="G424" s="64"/>
      <c r="H424" s="92"/>
      <c r="I424" s="92"/>
      <c r="J424" s="17"/>
      <c r="K424" s="177">
        <v>0</v>
      </c>
    </row>
    <row r="425" spans="2:11" ht="9.9499999999999993" customHeight="1"/>
    <row r="426" spans="2:11" ht="16.5" customHeight="1">
      <c r="B426" s="480" t="s">
        <v>155</v>
      </c>
      <c r="C426" s="480"/>
      <c r="D426" s="480"/>
      <c r="E426" s="480"/>
      <c r="F426" s="480"/>
      <c r="G426" s="480"/>
      <c r="H426" s="480"/>
      <c r="I426" s="480"/>
      <c r="J426" s="480"/>
      <c r="K426" s="41" t="s">
        <v>156</v>
      </c>
    </row>
    <row r="427" spans="2:11" ht="13.5" customHeight="1">
      <c r="B427" s="568" t="b">
        <f>IF(CAT_A, "입·출력 교류전원 포트 - (영역 A) -", IF(CAT_B, "입·출력 교류전원 포트 - (영역 B) -", IF(CAT_C, "입·출력 교류전원 포트 - (영역 C) 선-선: ±1.0 kV, 선-접지: ±2.5 kV")))</f>
        <v>0</v>
      </c>
      <c r="C427" s="569"/>
      <c r="D427" s="569"/>
      <c r="E427" s="569"/>
      <c r="F427" s="569"/>
      <c r="G427" s="569"/>
      <c r="H427" s="569"/>
      <c r="I427" s="569"/>
      <c r="J427" s="569"/>
      <c r="K427" s="118" t="s">
        <v>375</v>
      </c>
    </row>
    <row r="428" spans="2:11" ht="13.5" customHeight="1">
      <c r="B428" s="570" t="b">
        <f>IF(CAT_A, "입·출력 직류전원 포트 - (영역 A) -", IF(CAT_B, "입·출력 직류전원 포트 - (영역 B) -", IF(CAT_C, "입·출력 직류전원 포트 - (영역 C) 선-선: ±1.0 kV, 선-접지: ±2.5 kV")))</f>
        <v>0</v>
      </c>
      <c r="C428" s="571"/>
      <c r="D428" s="571"/>
      <c r="E428" s="571"/>
      <c r="F428" s="571"/>
      <c r="G428" s="571"/>
      <c r="H428" s="571"/>
      <c r="I428" s="571"/>
      <c r="J428" s="571"/>
      <c r="K428" s="119" t="s">
        <v>375</v>
      </c>
    </row>
    <row r="429" spans="2:11" ht="13.5" customHeight="1">
      <c r="B429" s="570" t="b">
        <f>IF(CAT_A, "데이터 통신 포트 - (영역 A) -", IF(CAT_B, "데이터 통신 포트 - (영역 B) -", IF(CAT_C, "데이터 통신 포트 - (영역 C) 선-접지: ±0.5 kV")))</f>
        <v>0</v>
      </c>
      <c r="C429" s="571"/>
      <c r="D429" s="571"/>
      <c r="E429" s="571"/>
      <c r="F429" s="571"/>
      <c r="G429" s="571"/>
      <c r="H429" s="571"/>
      <c r="I429" s="571"/>
      <c r="J429" s="571"/>
      <c r="K429" s="119" t="s">
        <v>375</v>
      </c>
    </row>
    <row r="430" spans="2:11" ht="13.5" customHeight="1">
      <c r="B430" s="570" t="b">
        <f>IF(CAT_A, "아날로그 또는 직류 입·출력 비차폐 포트 - (영역 A) -", IF(CAT_B, "아날로그 또는 직류 입·출력 비차폐 포트 - (영역 B) -", IF(CAT_C, "아날로그 또는 직류 입·출력 비차폐 포트 - (영역 C) 선-선: ±0.5 kV, 선-접지: ±1.0 kV")))</f>
        <v>0</v>
      </c>
      <c r="C430" s="571"/>
      <c r="D430" s="571"/>
      <c r="E430" s="571"/>
      <c r="F430" s="571"/>
      <c r="G430" s="571"/>
      <c r="H430" s="571"/>
      <c r="I430" s="571"/>
      <c r="J430" s="571"/>
      <c r="K430" s="119" t="s">
        <v>375</v>
      </c>
    </row>
    <row r="431" spans="2:11" ht="13.5" customHeight="1">
      <c r="B431" s="570" t="b">
        <f>IF(CAT_A, "교류 입·출력 비차폐 포트 - (영역 A) -", IF(CAT_B, "교류 입·출력 비차폐 포트 - (영역 B) -", IF(CAT_C, "교류 입·출력 비차폐 포트 - (영역 C) 선-선: ±1.0 kV, 선-접지: ±2.5 kV")))</f>
        <v>0</v>
      </c>
      <c r="C431" s="571"/>
      <c r="D431" s="571"/>
      <c r="E431" s="571"/>
      <c r="F431" s="571"/>
      <c r="G431" s="571"/>
      <c r="H431" s="571"/>
      <c r="I431" s="571"/>
      <c r="J431" s="571"/>
      <c r="K431" s="119" t="s">
        <v>375</v>
      </c>
    </row>
    <row r="432" spans="2:11" ht="13.5" customHeight="1">
      <c r="B432" s="572" t="b">
        <f>IF(CAT_A, "차폐선 포트 - (영역 A) -", IF(CAT_B, "차폐선 포트 - (영역 B) -", IF(CAT_C, "차폐선 포트 - (영역 C) 선-접지: ±0.5 kV")))</f>
        <v>0</v>
      </c>
      <c r="C432" s="573"/>
      <c r="D432" s="573"/>
      <c r="E432" s="573"/>
      <c r="F432" s="573"/>
      <c r="G432" s="573"/>
      <c r="H432" s="573"/>
      <c r="I432" s="573"/>
      <c r="J432" s="573"/>
      <c r="K432" s="120" t="s">
        <v>375</v>
      </c>
    </row>
    <row r="433" spans="2:11" ht="9.9499999999999993" customHeight="1"/>
    <row r="434" spans="2:11" ht="16.5" customHeight="1">
      <c r="B434" s="93">
        <v>0</v>
      </c>
      <c r="C434" s="23" t="s">
        <v>265</v>
      </c>
    </row>
    <row r="435" spans="2:11" ht="16.5" customHeight="1">
      <c r="B435" s="5" t="s">
        <v>91</v>
      </c>
      <c r="C435" s="483" t="s">
        <v>92</v>
      </c>
      <c r="D435" s="484"/>
      <c r="E435" s="484"/>
      <c r="F435" s="485"/>
      <c r="G435" s="5" t="s">
        <v>61</v>
      </c>
      <c r="H435" s="5" t="s">
        <v>93</v>
      </c>
      <c r="I435" s="5" t="s">
        <v>94</v>
      </c>
      <c r="J435" s="455" t="s">
        <v>63</v>
      </c>
      <c r="K435" s="455"/>
    </row>
    <row r="436" spans="2:11" ht="16.5" customHeight="1">
      <c r="B436" s="22" t="s">
        <v>95</v>
      </c>
      <c r="C436" s="477" t="s">
        <v>86</v>
      </c>
      <c r="D436" s="478"/>
      <c r="E436" s="478"/>
      <c r="F436" s="479"/>
      <c r="G436" s="22" t="s">
        <v>64</v>
      </c>
      <c r="H436" s="22" t="s">
        <v>86</v>
      </c>
      <c r="I436" s="22" t="s">
        <v>86</v>
      </c>
      <c r="J436" s="477"/>
      <c r="K436" s="479"/>
    </row>
    <row r="437" spans="2:11" ht="6" customHeight="1"/>
    <row r="438" spans="2:11" ht="16.5" customHeight="1">
      <c r="B438" s="93">
        <v>0</v>
      </c>
      <c r="C438" s="23" t="s">
        <v>266</v>
      </c>
    </row>
    <row r="439" spans="2:11" ht="16.5" customHeight="1">
      <c r="B439" s="5" t="s">
        <v>91</v>
      </c>
      <c r="C439" s="483" t="s">
        <v>92</v>
      </c>
      <c r="D439" s="484"/>
      <c r="E439" s="484"/>
      <c r="F439" s="485"/>
      <c r="G439" s="5" t="s">
        <v>61</v>
      </c>
      <c r="H439" s="5" t="s">
        <v>93</v>
      </c>
      <c r="I439" s="5" t="s">
        <v>94</v>
      </c>
      <c r="J439" s="455" t="s">
        <v>63</v>
      </c>
      <c r="K439" s="455"/>
    </row>
    <row r="440" spans="2:11" ht="16.5" customHeight="1">
      <c r="B440" s="22" t="s">
        <v>98</v>
      </c>
      <c r="C440" s="477" t="s">
        <v>86</v>
      </c>
      <c r="D440" s="478"/>
      <c r="E440" s="478"/>
      <c r="F440" s="479"/>
      <c r="G440" s="22" t="s">
        <v>64</v>
      </c>
      <c r="H440" s="22" t="s">
        <v>86</v>
      </c>
      <c r="I440" s="22" t="s">
        <v>86</v>
      </c>
      <c r="J440" s="477"/>
      <c r="K440" s="479"/>
    </row>
    <row r="441" spans="2:11" ht="6" customHeight="1"/>
    <row r="442" spans="2:11" ht="16.5" customHeight="1">
      <c r="B442" s="93">
        <v>0</v>
      </c>
      <c r="C442" s="23" t="s">
        <v>520</v>
      </c>
    </row>
    <row r="443" spans="2:11" ht="16.5" customHeight="1">
      <c r="B443" s="5" t="s">
        <v>91</v>
      </c>
      <c r="C443" s="483" t="s">
        <v>92</v>
      </c>
      <c r="D443" s="484"/>
      <c r="E443" s="484"/>
      <c r="F443" s="485"/>
      <c r="G443" s="5" t="s">
        <v>61</v>
      </c>
      <c r="H443" s="5" t="s">
        <v>93</v>
      </c>
      <c r="I443" s="5" t="s">
        <v>94</v>
      </c>
      <c r="J443" s="455" t="s">
        <v>63</v>
      </c>
      <c r="K443" s="455"/>
    </row>
    <row r="444" spans="2:11" ht="16.5" customHeight="1">
      <c r="B444" s="22" t="s">
        <v>223</v>
      </c>
      <c r="C444" s="477" t="s">
        <v>86</v>
      </c>
      <c r="D444" s="478"/>
      <c r="E444" s="478"/>
      <c r="F444" s="479"/>
      <c r="G444" s="22" t="s">
        <v>64</v>
      </c>
      <c r="H444" s="22" t="s">
        <v>86</v>
      </c>
      <c r="I444" s="22" t="s">
        <v>86</v>
      </c>
      <c r="J444" s="477"/>
      <c r="K444" s="479"/>
    </row>
    <row r="445" spans="2:11" ht="6" customHeight="1"/>
    <row r="446" spans="2:11" ht="16.5" customHeight="1">
      <c r="B446" s="93">
        <v>0</v>
      </c>
      <c r="C446" s="23" t="s">
        <v>523</v>
      </c>
    </row>
    <row r="447" spans="2:11" ht="16.5" customHeight="1">
      <c r="B447" s="5" t="s">
        <v>91</v>
      </c>
      <c r="C447" s="483" t="s">
        <v>92</v>
      </c>
      <c r="D447" s="484"/>
      <c r="E447" s="484"/>
      <c r="F447" s="485"/>
      <c r="G447" s="5" t="s">
        <v>61</v>
      </c>
      <c r="H447" s="5" t="s">
        <v>93</v>
      </c>
      <c r="I447" s="5" t="s">
        <v>94</v>
      </c>
      <c r="J447" s="455" t="s">
        <v>63</v>
      </c>
      <c r="K447" s="455"/>
    </row>
    <row r="448" spans="2:11" ht="16.5" customHeight="1">
      <c r="B448" s="22" t="s">
        <v>528</v>
      </c>
      <c r="C448" s="477" t="s">
        <v>86</v>
      </c>
      <c r="D448" s="478"/>
      <c r="E448" s="478"/>
      <c r="F448" s="479"/>
      <c r="G448" s="22" t="s">
        <v>64</v>
      </c>
      <c r="H448" s="22" t="s">
        <v>86</v>
      </c>
      <c r="I448" s="22" t="s">
        <v>86</v>
      </c>
      <c r="J448" s="477"/>
      <c r="K448" s="479"/>
    </row>
    <row r="449" spans="2:11" ht="6" customHeight="1"/>
    <row r="450" spans="2:11" ht="16.5" customHeight="1">
      <c r="B450" s="93">
        <v>0</v>
      </c>
      <c r="C450" s="23" t="s">
        <v>526</v>
      </c>
    </row>
    <row r="451" spans="2:11" ht="16.5" customHeight="1">
      <c r="B451" s="5" t="s">
        <v>91</v>
      </c>
      <c r="C451" s="483" t="s">
        <v>92</v>
      </c>
      <c r="D451" s="484"/>
      <c r="E451" s="484"/>
      <c r="F451" s="485"/>
      <c r="G451" s="5" t="s">
        <v>61</v>
      </c>
      <c r="H451" s="5" t="s">
        <v>93</v>
      </c>
      <c r="I451" s="5" t="s">
        <v>94</v>
      </c>
      <c r="J451" s="455" t="s">
        <v>63</v>
      </c>
      <c r="K451" s="455"/>
    </row>
    <row r="452" spans="2:11" ht="16.5" customHeight="1">
      <c r="B452" s="22" t="s">
        <v>531</v>
      </c>
      <c r="C452" s="477" t="s">
        <v>86</v>
      </c>
      <c r="D452" s="478"/>
      <c r="E452" s="478"/>
      <c r="F452" s="479"/>
      <c r="G452" s="22" t="s">
        <v>64</v>
      </c>
      <c r="H452" s="22" t="s">
        <v>86</v>
      </c>
      <c r="I452" s="22" t="s">
        <v>86</v>
      </c>
      <c r="J452" s="477"/>
      <c r="K452" s="479"/>
    </row>
    <row r="453" spans="2:11" ht="6" customHeight="1"/>
    <row r="454" spans="2:11" ht="16.5" customHeight="1">
      <c r="B454" s="93">
        <v>0</v>
      </c>
      <c r="C454" s="23" t="s">
        <v>525</v>
      </c>
    </row>
    <row r="455" spans="2:11" ht="16.5" customHeight="1">
      <c r="B455" s="5" t="s">
        <v>91</v>
      </c>
      <c r="C455" s="483" t="s">
        <v>92</v>
      </c>
      <c r="D455" s="484"/>
      <c r="E455" s="484"/>
      <c r="F455" s="485"/>
      <c r="G455" s="5" t="s">
        <v>61</v>
      </c>
      <c r="H455" s="5" t="s">
        <v>93</v>
      </c>
      <c r="I455" s="5" t="s">
        <v>94</v>
      </c>
      <c r="J455" s="455" t="s">
        <v>63</v>
      </c>
      <c r="K455" s="455"/>
    </row>
    <row r="456" spans="2:11" ht="16.5" customHeight="1">
      <c r="B456" s="22" t="s">
        <v>530</v>
      </c>
      <c r="C456" s="477" t="s">
        <v>86</v>
      </c>
      <c r="D456" s="478"/>
      <c r="E456" s="478"/>
      <c r="F456" s="479"/>
      <c r="G456" s="22" t="s">
        <v>64</v>
      </c>
      <c r="H456" s="22" t="s">
        <v>86</v>
      </c>
      <c r="I456" s="22" t="s">
        <v>86</v>
      </c>
      <c r="J456" s="477"/>
      <c r="K456" s="479"/>
    </row>
    <row r="457" spans="2:11" ht="6" customHeight="1"/>
    <row r="458" spans="2:11" ht="16.5" customHeight="1">
      <c r="B458" s="4" t="s">
        <v>925</v>
      </c>
      <c r="C458" s="23"/>
    </row>
    <row r="459" spans="2:11" ht="26.1" customHeight="1">
      <c r="B459" s="632" t="s">
        <v>179</v>
      </c>
      <c r="C459" s="517"/>
      <c r="D459" s="517"/>
      <c r="E459" s="517"/>
      <c r="F459" s="517"/>
      <c r="G459" s="517"/>
      <c r="H459" s="517"/>
      <c r="I459" s="517"/>
      <c r="J459" s="517"/>
      <c r="K459" s="518"/>
    </row>
  </sheetData>
  <mergeCells count="528">
    <mergeCell ref="C455:F455"/>
    <mergeCell ref="J455:K455"/>
    <mergeCell ref="C14:G14"/>
    <mergeCell ref="B97:C97"/>
    <mergeCell ref="D97:E97"/>
    <mergeCell ref="B98:C98"/>
    <mergeCell ref="D98:E98"/>
    <mergeCell ref="B100:C100"/>
    <mergeCell ref="C101:K101"/>
    <mergeCell ref="H14:J14"/>
    <mergeCell ref="G37:K37"/>
    <mergeCell ref="G38:K38"/>
    <mergeCell ref="B37:E37"/>
    <mergeCell ref="B38:E38"/>
    <mergeCell ref="B81:C81"/>
    <mergeCell ref="D81:E81"/>
    <mergeCell ref="B82:C82"/>
    <mergeCell ref="D82:E82"/>
    <mergeCell ref="B74:K74"/>
    <mergeCell ref="C76:F76"/>
    <mergeCell ref="B412:K412"/>
    <mergeCell ref="C447:F447"/>
    <mergeCell ref="J447:K447"/>
    <mergeCell ref="C448:F448"/>
    <mergeCell ref="J448:K448"/>
    <mergeCell ref="C451:F451"/>
    <mergeCell ref="J451:K451"/>
    <mergeCell ref="C452:F452"/>
    <mergeCell ref="J452:K452"/>
    <mergeCell ref="C443:F443"/>
    <mergeCell ref="J443:K443"/>
    <mergeCell ref="C444:F444"/>
    <mergeCell ref="J444:K444"/>
    <mergeCell ref="C420:D420"/>
    <mergeCell ref="E420:F420"/>
    <mergeCell ref="B422:C422"/>
    <mergeCell ref="D422:E422"/>
    <mergeCell ref="B423:C423"/>
    <mergeCell ref="D423:E423"/>
    <mergeCell ref="B428:J428"/>
    <mergeCell ref="B429:J429"/>
    <mergeCell ref="B430:J430"/>
    <mergeCell ref="C409:E409"/>
    <mergeCell ref="H409:I409"/>
    <mergeCell ref="J409:K409"/>
    <mergeCell ref="C407:E407"/>
    <mergeCell ref="H407:I407"/>
    <mergeCell ref="J407:K407"/>
    <mergeCell ref="C408:E408"/>
    <mergeCell ref="H408:I408"/>
    <mergeCell ref="J408:K408"/>
    <mergeCell ref="B398:J398"/>
    <mergeCell ref="B399:J399"/>
    <mergeCell ref="C405:E405"/>
    <mergeCell ref="H405:I405"/>
    <mergeCell ref="J405:K405"/>
    <mergeCell ref="C406:E406"/>
    <mergeCell ref="H406:I406"/>
    <mergeCell ref="J406:K406"/>
    <mergeCell ref="B395:C395"/>
    <mergeCell ref="D395:E395"/>
    <mergeCell ref="B396:C396"/>
    <mergeCell ref="D396:E396"/>
    <mergeCell ref="B402:J402"/>
    <mergeCell ref="B400:J400"/>
    <mergeCell ref="B401:J401"/>
    <mergeCell ref="B384:K384"/>
    <mergeCell ref="B387:K387"/>
    <mergeCell ref="C389:F389"/>
    <mergeCell ref="H389:K389"/>
    <mergeCell ref="C391:D391"/>
    <mergeCell ref="E391:F391"/>
    <mergeCell ref="C392:D392"/>
    <mergeCell ref="E392:F392"/>
    <mergeCell ref="B394:C394"/>
    <mergeCell ref="D394:E394"/>
    <mergeCell ref="C381:F381"/>
    <mergeCell ref="H381:I381"/>
    <mergeCell ref="J381:K381"/>
    <mergeCell ref="C379:F379"/>
    <mergeCell ref="H379:I379"/>
    <mergeCell ref="J379:K379"/>
    <mergeCell ref="C380:F380"/>
    <mergeCell ref="H380:I380"/>
    <mergeCell ref="J380:K380"/>
    <mergeCell ref="C378:F378"/>
    <mergeCell ref="H378:I378"/>
    <mergeCell ref="J378:K378"/>
    <mergeCell ref="C368:D368"/>
    <mergeCell ref="E368:F368"/>
    <mergeCell ref="B370:C370"/>
    <mergeCell ref="D370:E370"/>
    <mergeCell ref="B371:C371"/>
    <mergeCell ref="D371:E371"/>
    <mergeCell ref="B363:K363"/>
    <mergeCell ref="C365:F365"/>
    <mergeCell ref="H365:K365"/>
    <mergeCell ref="C367:D367"/>
    <mergeCell ref="E367:F367"/>
    <mergeCell ref="B372:C372"/>
    <mergeCell ref="D372:E372"/>
    <mergeCell ref="B374:J374"/>
    <mergeCell ref="B375:J375"/>
    <mergeCell ref="C357:E357"/>
    <mergeCell ref="H357:I357"/>
    <mergeCell ref="J357:K357"/>
    <mergeCell ref="B360:K360"/>
    <mergeCell ref="C353:E353"/>
    <mergeCell ref="H353:I353"/>
    <mergeCell ref="J353:K353"/>
    <mergeCell ref="C356:E356"/>
    <mergeCell ref="H356:I356"/>
    <mergeCell ref="J356:K356"/>
    <mergeCell ref="C349:E349"/>
    <mergeCell ref="H349:I349"/>
    <mergeCell ref="J349:K349"/>
    <mergeCell ref="C352:E352"/>
    <mergeCell ref="H352:I352"/>
    <mergeCell ref="J352:K352"/>
    <mergeCell ref="C345:E345"/>
    <mergeCell ref="H345:I345"/>
    <mergeCell ref="J345:K345"/>
    <mergeCell ref="C348:E348"/>
    <mergeCell ref="H348:I348"/>
    <mergeCell ref="J348:K348"/>
    <mergeCell ref="C341:E341"/>
    <mergeCell ref="H341:I341"/>
    <mergeCell ref="J341:K341"/>
    <mergeCell ref="C344:E344"/>
    <mergeCell ref="H344:I344"/>
    <mergeCell ref="J344:K344"/>
    <mergeCell ref="C337:E337"/>
    <mergeCell ref="H337:I337"/>
    <mergeCell ref="J337:K337"/>
    <mergeCell ref="C340:E340"/>
    <mergeCell ref="H340:I340"/>
    <mergeCell ref="J340:K340"/>
    <mergeCell ref="C333:E333"/>
    <mergeCell ref="H333:I333"/>
    <mergeCell ref="J333:K333"/>
    <mergeCell ref="C336:E336"/>
    <mergeCell ref="H336:I336"/>
    <mergeCell ref="J336:K336"/>
    <mergeCell ref="C329:E329"/>
    <mergeCell ref="H329:I329"/>
    <mergeCell ref="J329:K329"/>
    <mergeCell ref="C332:E332"/>
    <mergeCell ref="H332:I332"/>
    <mergeCell ref="J332:K332"/>
    <mergeCell ref="B317:J317"/>
    <mergeCell ref="B318:J318"/>
    <mergeCell ref="C328:E328"/>
    <mergeCell ref="H328:I328"/>
    <mergeCell ref="J328:K328"/>
    <mergeCell ref="B313:C313"/>
    <mergeCell ref="D313:E313"/>
    <mergeCell ref="B314:C314"/>
    <mergeCell ref="D314:E314"/>
    <mergeCell ref="B319:J319"/>
    <mergeCell ref="B320:J320"/>
    <mergeCell ref="B321:J321"/>
    <mergeCell ref="B322:J322"/>
    <mergeCell ref="B323:J323"/>
    <mergeCell ref="B324:J324"/>
    <mergeCell ref="B325:J325"/>
    <mergeCell ref="C308:F308"/>
    <mergeCell ref="H308:K308"/>
    <mergeCell ref="C310:D310"/>
    <mergeCell ref="E310:F310"/>
    <mergeCell ref="C311:D311"/>
    <mergeCell ref="E311:F311"/>
    <mergeCell ref="B303:K303"/>
    <mergeCell ref="B306:K306"/>
    <mergeCell ref="B315:C315"/>
    <mergeCell ref="D315:E315"/>
    <mergeCell ref="C272:F272"/>
    <mergeCell ref="J272:K272"/>
    <mergeCell ref="C275:F275"/>
    <mergeCell ref="J275:K275"/>
    <mergeCell ref="C276:F276"/>
    <mergeCell ref="J276:K276"/>
    <mergeCell ref="B258:C258"/>
    <mergeCell ref="D258:E258"/>
    <mergeCell ref="B260:J260"/>
    <mergeCell ref="B261:J261"/>
    <mergeCell ref="C271:F271"/>
    <mergeCell ref="J271:K271"/>
    <mergeCell ref="D256:E256"/>
    <mergeCell ref="B257:C257"/>
    <mergeCell ref="D257:E257"/>
    <mergeCell ref="C251:F251"/>
    <mergeCell ref="H251:K251"/>
    <mergeCell ref="C253:D253"/>
    <mergeCell ref="E253:F253"/>
    <mergeCell ref="C254:D254"/>
    <mergeCell ref="E254:F254"/>
    <mergeCell ref="B459:K459"/>
    <mergeCell ref="B249:K249"/>
    <mergeCell ref="C436:F436"/>
    <mergeCell ref="J436:K436"/>
    <mergeCell ref="C439:F439"/>
    <mergeCell ref="J439:K439"/>
    <mergeCell ref="C440:F440"/>
    <mergeCell ref="J440:K440"/>
    <mergeCell ref="B262:J262"/>
    <mergeCell ref="B263:J263"/>
    <mergeCell ref="B264:J264"/>
    <mergeCell ref="B265:J265"/>
    <mergeCell ref="B266:J266"/>
    <mergeCell ref="B267:J267"/>
    <mergeCell ref="B268:J268"/>
    <mergeCell ref="C283:F283"/>
    <mergeCell ref="J283:K283"/>
    <mergeCell ref="C284:F284"/>
    <mergeCell ref="J284:K284"/>
    <mergeCell ref="C287:F287"/>
    <mergeCell ref="B426:J426"/>
    <mergeCell ref="B427:J427"/>
    <mergeCell ref="C435:F435"/>
    <mergeCell ref="J435:K435"/>
    <mergeCell ref="B432:J432"/>
    <mergeCell ref="B246:K246"/>
    <mergeCell ref="B415:K415"/>
    <mergeCell ref="C417:F417"/>
    <mergeCell ref="H417:K417"/>
    <mergeCell ref="C419:D419"/>
    <mergeCell ref="E419:F419"/>
    <mergeCell ref="C227:F227"/>
    <mergeCell ref="J227:K227"/>
    <mergeCell ref="C242:F242"/>
    <mergeCell ref="J242:K242"/>
    <mergeCell ref="C243:F243"/>
    <mergeCell ref="J243:K243"/>
    <mergeCell ref="C230:F230"/>
    <mergeCell ref="J230:K230"/>
    <mergeCell ref="C231:F231"/>
    <mergeCell ref="J231:K231"/>
    <mergeCell ref="C234:F234"/>
    <mergeCell ref="J234:K234"/>
    <mergeCell ref="C235:F235"/>
    <mergeCell ref="J235:K235"/>
    <mergeCell ref="C238:F238"/>
    <mergeCell ref="J238:K238"/>
    <mergeCell ref="B256:C256"/>
    <mergeCell ref="C239:F239"/>
    <mergeCell ref="J239:K239"/>
    <mergeCell ref="C222:F222"/>
    <mergeCell ref="J222:K222"/>
    <mergeCell ref="C223:F223"/>
    <mergeCell ref="J223:K223"/>
    <mergeCell ref="C226:F226"/>
    <mergeCell ref="J226:K226"/>
    <mergeCell ref="B203:J203"/>
    <mergeCell ref="B204:J204"/>
    <mergeCell ref="C214:F214"/>
    <mergeCell ref="J214:K214"/>
    <mergeCell ref="C215:F215"/>
    <mergeCell ref="J215:K215"/>
    <mergeCell ref="B205:J205"/>
    <mergeCell ref="B206:J206"/>
    <mergeCell ref="B207:J207"/>
    <mergeCell ref="B208:J208"/>
    <mergeCell ref="B209:J209"/>
    <mergeCell ref="B210:J210"/>
    <mergeCell ref="B211:J211"/>
    <mergeCell ref="C218:F218"/>
    <mergeCell ref="J218:K218"/>
    <mergeCell ref="C219:F219"/>
    <mergeCell ref="J219:K219"/>
    <mergeCell ref="B200:C200"/>
    <mergeCell ref="D200:E200"/>
    <mergeCell ref="B201:C201"/>
    <mergeCell ref="D201:E201"/>
    <mergeCell ref="C196:D196"/>
    <mergeCell ref="E196:F196"/>
    <mergeCell ref="C197:D197"/>
    <mergeCell ref="E197:F197"/>
    <mergeCell ref="B199:C199"/>
    <mergeCell ref="D199:E199"/>
    <mergeCell ref="B189:K189"/>
    <mergeCell ref="B192:K192"/>
    <mergeCell ref="C194:F194"/>
    <mergeCell ref="H194:K194"/>
    <mergeCell ref="C185:F185"/>
    <mergeCell ref="J185:K185"/>
    <mergeCell ref="C186:F186"/>
    <mergeCell ref="J186:K186"/>
    <mergeCell ref="C182:F182"/>
    <mergeCell ref="J182:K182"/>
    <mergeCell ref="C183:F183"/>
    <mergeCell ref="J183:K183"/>
    <mergeCell ref="C184:F184"/>
    <mergeCell ref="J184:K184"/>
    <mergeCell ref="C177:F177"/>
    <mergeCell ref="J177:K177"/>
    <mergeCell ref="C178:F178"/>
    <mergeCell ref="J178:K178"/>
    <mergeCell ref="C179:F179"/>
    <mergeCell ref="J179:K179"/>
    <mergeCell ref="B170:J170"/>
    <mergeCell ref="B171:J171"/>
    <mergeCell ref="C175:F175"/>
    <mergeCell ref="J175:K175"/>
    <mergeCell ref="C176:F176"/>
    <mergeCell ref="J176:K176"/>
    <mergeCell ref="B172:J172"/>
    <mergeCell ref="B167:C167"/>
    <mergeCell ref="D167:E167"/>
    <mergeCell ref="B168:C168"/>
    <mergeCell ref="D168:E168"/>
    <mergeCell ref="C163:D163"/>
    <mergeCell ref="E163:F163"/>
    <mergeCell ref="C164:D164"/>
    <mergeCell ref="E164:F164"/>
    <mergeCell ref="B166:C166"/>
    <mergeCell ref="D166:E166"/>
    <mergeCell ref="C153:E153"/>
    <mergeCell ref="J153:K153"/>
    <mergeCell ref="B156:K156"/>
    <mergeCell ref="B159:K159"/>
    <mergeCell ref="C161:F161"/>
    <mergeCell ref="H161:K161"/>
    <mergeCell ref="C150:E150"/>
    <mergeCell ref="J150:K150"/>
    <mergeCell ref="C151:E151"/>
    <mergeCell ref="J151:K151"/>
    <mergeCell ref="C152:E152"/>
    <mergeCell ref="J152:K152"/>
    <mergeCell ref="B143:C143"/>
    <mergeCell ref="D143:E143"/>
    <mergeCell ref="B145:J145"/>
    <mergeCell ref="B146:J146"/>
    <mergeCell ref="C149:E149"/>
    <mergeCell ref="J149:K149"/>
    <mergeCell ref="B141:C141"/>
    <mergeCell ref="D141:E141"/>
    <mergeCell ref="B142:C142"/>
    <mergeCell ref="D142:E142"/>
    <mergeCell ref="C136:F136"/>
    <mergeCell ref="H136:K136"/>
    <mergeCell ref="C138:D138"/>
    <mergeCell ref="E138:F138"/>
    <mergeCell ref="C139:D139"/>
    <mergeCell ref="E139:F139"/>
    <mergeCell ref="B128:C128"/>
    <mergeCell ref="D128:E128"/>
    <mergeCell ref="B130:C130"/>
    <mergeCell ref="C131:K131"/>
    <mergeCell ref="B134:K134"/>
    <mergeCell ref="B126:C126"/>
    <mergeCell ref="D126:E126"/>
    <mergeCell ref="B127:C127"/>
    <mergeCell ref="D127:E127"/>
    <mergeCell ref="C121:F121"/>
    <mergeCell ref="H121:K121"/>
    <mergeCell ref="C123:D123"/>
    <mergeCell ref="E123:F123"/>
    <mergeCell ref="C124:D124"/>
    <mergeCell ref="E124:F124"/>
    <mergeCell ref="B113:C113"/>
    <mergeCell ref="D113:E113"/>
    <mergeCell ref="B115:C115"/>
    <mergeCell ref="C116:K116"/>
    <mergeCell ref="B119:K119"/>
    <mergeCell ref="B111:C111"/>
    <mergeCell ref="D111:E111"/>
    <mergeCell ref="B112:C112"/>
    <mergeCell ref="D112:E112"/>
    <mergeCell ref="C106:F106"/>
    <mergeCell ref="H106:K106"/>
    <mergeCell ref="C108:D108"/>
    <mergeCell ref="E108:F108"/>
    <mergeCell ref="C109:D109"/>
    <mergeCell ref="E109:F109"/>
    <mergeCell ref="B83:C83"/>
    <mergeCell ref="D83:E83"/>
    <mergeCell ref="B85:C85"/>
    <mergeCell ref="C86:K86"/>
    <mergeCell ref="B104:K104"/>
    <mergeCell ref="B89:K89"/>
    <mergeCell ref="C91:F91"/>
    <mergeCell ref="H91:K91"/>
    <mergeCell ref="C93:D93"/>
    <mergeCell ref="E93:F93"/>
    <mergeCell ref="C94:D94"/>
    <mergeCell ref="E94:F94"/>
    <mergeCell ref="B96:C96"/>
    <mergeCell ref="D96:E96"/>
    <mergeCell ref="C79:D79"/>
    <mergeCell ref="E79:F79"/>
    <mergeCell ref="B70:C70"/>
    <mergeCell ref="D70:E70"/>
    <mergeCell ref="F70:G70"/>
    <mergeCell ref="H70:I70"/>
    <mergeCell ref="B71:C71"/>
    <mergeCell ref="D71:E71"/>
    <mergeCell ref="F71:G71"/>
    <mergeCell ref="H71:I71"/>
    <mergeCell ref="H76:K76"/>
    <mergeCell ref="C78:D78"/>
    <mergeCell ref="E78:F78"/>
    <mergeCell ref="B66:K66"/>
    <mergeCell ref="B67:K67"/>
    <mergeCell ref="B68:E68"/>
    <mergeCell ref="F68:I68"/>
    <mergeCell ref="J68:K68"/>
    <mergeCell ref="B69:C69"/>
    <mergeCell ref="D69:E69"/>
    <mergeCell ref="F69:G69"/>
    <mergeCell ref="H69:I69"/>
    <mergeCell ref="B64:C64"/>
    <mergeCell ref="D64:E64"/>
    <mergeCell ref="F64:G64"/>
    <mergeCell ref="H64:I64"/>
    <mergeCell ref="J64:K64"/>
    <mergeCell ref="B65:C65"/>
    <mergeCell ref="D65:E65"/>
    <mergeCell ref="F65:G65"/>
    <mergeCell ref="H65:I65"/>
    <mergeCell ref="J65:K65"/>
    <mergeCell ref="B62:K62"/>
    <mergeCell ref="B63:C63"/>
    <mergeCell ref="D63:E63"/>
    <mergeCell ref="F63:G63"/>
    <mergeCell ref="H63:I63"/>
    <mergeCell ref="J63:K63"/>
    <mergeCell ref="B59:C59"/>
    <mergeCell ref="D59:E59"/>
    <mergeCell ref="F59:G59"/>
    <mergeCell ref="H59:I59"/>
    <mergeCell ref="J59:K59"/>
    <mergeCell ref="B60:C60"/>
    <mergeCell ref="D60:E60"/>
    <mergeCell ref="F60:G60"/>
    <mergeCell ref="H60:I60"/>
    <mergeCell ref="J60:K60"/>
    <mergeCell ref="C54:D54"/>
    <mergeCell ref="E54:F54"/>
    <mergeCell ref="G54:H54"/>
    <mergeCell ref="B55:K55"/>
    <mergeCell ref="B57:K57"/>
    <mergeCell ref="B58:C58"/>
    <mergeCell ref="D58:E58"/>
    <mergeCell ref="F58:G58"/>
    <mergeCell ref="H58:I58"/>
    <mergeCell ref="J58:K58"/>
    <mergeCell ref="B49:K49"/>
    <mergeCell ref="B51:K51"/>
    <mergeCell ref="C52:D52"/>
    <mergeCell ref="E52:F52"/>
    <mergeCell ref="G52:H52"/>
    <mergeCell ref="C53:D53"/>
    <mergeCell ref="E53:F53"/>
    <mergeCell ref="G53:H53"/>
    <mergeCell ref="B40:K40"/>
    <mergeCell ref="B43:K43"/>
    <mergeCell ref="B46:K46"/>
    <mergeCell ref="C47:D47"/>
    <mergeCell ref="E47:K47"/>
    <mergeCell ref="C48:D48"/>
    <mergeCell ref="E48:K48"/>
    <mergeCell ref="B39:K39"/>
    <mergeCell ref="C25:K25"/>
    <mergeCell ref="B28:K28"/>
    <mergeCell ref="B29:K29"/>
    <mergeCell ref="B31:K31"/>
    <mergeCell ref="B34:K34"/>
    <mergeCell ref="B35:E35"/>
    <mergeCell ref="C21:G21"/>
    <mergeCell ref="H21:J21"/>
    <mergeCell ref="C22:G22"/>
    <mergeCell ref="H22:J22"/>
    <mergeCell ref="B36:E36"/>
    <mergeCell ref="F36:K36"/>
    <mergeCell ref="B13:B16"/>
    <mergeCell ref="C13:G13"/>
    <mergeCell ref="H13:J13"/>
    <mergeCell ref="C15:G15"/>
    <mergeCell ref="H15:J15"/>
    <mergeCell ref="C16:G16"/>
    <mergeCell ref="H16:J16"/>
    <mergeCell ref="B17:B24"/>
    <mergeCell ref="C17:G17"/>
    <mergeCell ref="H17:J17"/>
    <mergeCell ref="C18:G18"/>
    <mergeCell ref="H18:J18"/>
    <mergeCell ref="C19:G19"/>
    <mergeCell ref="H19:J19"/>
    <mergeCell ref="C20:G20"/>
    <mergeCell ref="C23:G23"/>
    <mergeCell ref="H23:J23"/>
    <mergeCell ref="C24:G24"/>
    <mergeCell ref="H24:J24"/>
    <mergeCell ref="H20:J20"/>
    <mergeCell ref="A1:L3"/>
    <mergeCell ref="C5:D5"/>
    <mergeCell ref="I5:J5"/>
    <mergeCell ref="C8:D8"/>
    <mergeCell ref="F8:G8"/>
    <mergeCell ref="C9:G9"/>
    <mergeCell ref="I9:J9"/>
    <mergeCell ref="C11:G11"/>
    <mergeCell ref="C12:G12"/>
    <mergeCell ref="H12:J12"/>
    <mergeCell ref="C456:F456"/>
    <mergeCell ref="J456:K456"/>
    <mergeCell ref="C279:F279"/>
    <mergeCell ref="J279:K279"/>
    <mergeCell ref="C280:F280"/>
    <mergeCell ref="J280:K280"/>
    <mergeCell ref="J287:K287"/>
    <mergeCell ref="C288:F288"/>
    <mergeCell ref="J288:K288"/>
    <mergeCell ref="C291:F291"/>
    <mergeCell ref="J291:K291"/>
    <mergeCell ref="C292:F292"/>
    <mergeCell ref="J292:K292"/>
    <mergeCell ref="C295:F295"/>
    <mergeCell ref="J295:K295"/>
    <mergeCell ref="C296:F296"/>
    <mergeCell ref="J296:K296"/>
    <mergeCell ref="C299:F299"/>
    <mergeCell ref="J299:K299"/>
    <mergeCell ref="C300:F300"/>
    <mergeCell ref="J300:K300"/>
    <mergeCell ref="B424:C424"/>
    <mergeCell ref="D424:E424"/>
    <mergeCell ref="B431:J431"/>
  </mergeCells>
  <phoneticPr fontId="3" type="noConversion"/>
  <dataValidations count="22">
    <dataValidation type="list" allowBlank="1" showInputMessage="1" sqref="K97:K98 K112:K113 K127:K128 K142:K143 K167:K168 K395:K396 K200:K201 K257:K258 K314:K315 K371:K372 B404 B377 B355 B351 B347 B343 B339 B335 B331 B327 B442 B438 B434 B241 B225 B221 B213 B181 B174 B148 F35 H35 J35 F37:F38 D42 K82:K83 B217 B229 B233 B237 B298 B282 B278 B270 B274 B286 B290 B294 B454 B450 B446 K423:K424" xr:uid="{30DC30F2-093A-4B60-8249-866F67279AB1}">
      <formula1>"1, TRUE, 0, FALSE,"</formula1>
    </dataValidation>
    <dataValidation type="list" allowBlank="1" showInputMessage="1" showErrorMessage="1" sqref="C161" xr:uid="{32F80A77-B18F-4565-8132-60DA69946888}">
      <formula1>"미래동,미래동RS,기술융합,혁신동,우정동"</formula1>
    </dataValidation>
    <dataValidation type="list" allowBlank="1" showInputMessage="1" showErrorMessage="1" sqref="B150:B153" xr:uid="{7A1CB5BF-F134-43FB-9933-D488E2F6CDDA}">
      <formula1>"간접인가, 직접인가"</formula1>
    </dataValidation>
    <dataValidation type="list" allowBlank="1" showInputMessage="1" showErrorMessage="1" sqref="F150:F153" xr:uid="{825E68CE-3D29-4DC1-84C9-7E8A8031B1D8}">
      <formula1>"접촉방전, 기중방전"</formula1>
    </dataValidation>
    <dataValidation type="list" allowBlank="1" showInputMessage="1" sqref="I150:I153" xr:uid="{ACA6262D-F854-4EDD-BF6F-2F12C084DB4E}">
      <formula1>"-, 주1), 주2), 주3), 주4), 주5)"</formula1>
    </dataValidation>
    <dataValidation type="list" allowBlank="1" showInputMessage="1" showErrorMessage="1" sqref="H150:H153" xr:uid="{5A0375B5-96C1-4745-956E-37F795403136}">
      <formula1>"해당무, A, B, C, ,"</formula1>
    </dataValidation>
    <dataValidation type="list" allowBlank="1" showInputMessage="1" sqref="H215:I215 H219:I219 H243:I243 H436:I436 H444:I444 H223:I223 H440:I440 H227:I227 H231:I231 H235:I235 H239:I239 H272:I272 H276:I276 H300:I300 H280:I280 H284:I284 H288:I288 H292:I292 H296:I296 H448:I448 H456:I456 H452:I452" xr:uid="{5E6F1733-D2D3-4409-B164-1AFA48D4C401}">
      <formula1>"해당무, A, B, B 주1), B 주2)"</formula1>
    </dataValidation>
    <dataValidation type="list" allowBlank="1" showInputMessage="1" showErrorMessage="1" sqref="G176:G179 G183:G186" xr:uid="{DB3ADECE-17FD-4F1B-9787-0D4E3BBA0407}">
      <formula1>"A"</formula1>
    </dataValidation>
    <dataValidation type="list" allowBlank="1" showInputMessage="1" sqref="H183:I186 H176:I179" xr:uid="{C9F1230B-8F6E-4F69-B7E9-8D87261170D9}">
      <formula1>"A"</formula1>
    </dataValidation>
    <dataValidation type="list" allowBlank="1" showInputMessage="1" showErrorMessage="1" sqref="C53:D54" xr:uid="{DB23CDCC-9950-443E-8845-85905CDF567D}">
      <formula1>"AC input 1 phase, AC output 1 phase, AC input 3 phase, AC output 3 phase, DC input, DC output, Internal Battery, External Battery"</formula1>
    </dataValidation>
    <dataValidation type="list" allowBlank="1" showInputMessage="1" sqref="K71" xr:uid="{DE51F0FC-F3D9-4E90-91C9-15283CFD6115}">
      <formula1>"Shielded, Non-Shielded"</formula1>
    </dataValidation>
    <dataValidation type="list" allowBlank="1" showInputMessage="1" showErrorMessage="1" sqref="I53:J54" xr:uid="{8C7779A9-7313-475E-95F5-247F9B8EF751}">
      <formula1>"Yes, No"</formula1>
    </dataValidation>
    <dataValidation type="list" allowBlank="1" showInputMessage="1" showErrorMessage="1" sqref="C76 C389 C136 C194 C251 C308 C365 C417 C91" xr:uid="{1F2E4629-BE3A-4853-B419-B98F9702F13F}">
      <formula1>"미래동, 혁신동, 기술융합, 창의동"</formula1>
    </dataValidation>
    <dataValidation type="list" allowBlank="1" showInputMessage="1" sqref="F36:K36" xr:uid="{9290E98C-E373-4532-9892-0A8638B0D852}">
      <formula1>"탁상형, 바닥형, 조합형"</formula1>
    </dataValidation>
    <dataValidation type="list" allowBlank="1" showInputMessage="1" showErrorMessage="1" sqref="C106:F106 C121:F121" xr:uid="{7CEE51BF-7748-4334-BA7B-7EC3110655A8}">
      <formula1>"미래동, 열정동, 기술융합, 창의동"</formula1>
    </dataValidation>
    <dataValidation type="list" allowBlank="1" showInputMessage="1" showErrorMessage="1" sqref="G215 G219 G243 G436 G444 G150:G153 G223 G440 G227 G231 G235 G239 G272 G276 G300 G280 G284 G288 G292 G296 G448 G456 G452" xr:uid="{C55C5456-59FD-4108-93A0-2BBC35F18584}">
      <formula1>"B"</formula1>
    </dataValidation>
    <dataValidation type="list" allowBlank="1" showInputMessage="1" sqref="B86 B131 B116" xr:uid="{34CBF7CD-C480-4231-99E2-EDF7416DA428}">
      <formula1>OFFSET($B$47, 0, 0, ROWS(OPERATING_MODE))</formula1>
    </dataValidation>
    <dataValidation type="list" allowBlank="1" showInputMessage="1" sqref="K13:K24" xr:uid="{3CCB50AE-7636-4C73-B2B4-2ACA9F8BDA2C}">
      <formula1>"주1), 주2), 주3), 주4), 주5), 주6), 주7), 주8), 주9), 주10)"</formula1>
    </dataValidation>
    <dataValidation type="list" allowBlank="1" showInputMessage="1" sqref="G109:H109 G79:H79 G94:H94 G124:H124 G139:H139 G164:H164 G197:H197 G254:H254 G311:H311 G368:H368 G392:H392 G420:H420" xr:uid="{535433B6-362F-4B9A-A784-A7518A7D19CC}">
      <formula1>"00:00, 01:00, 02:00, 03:00, 04:00, 05:00, 06:00, 07:00, 08:00, 09:00, 10:00, 11:00, 12:00, 13:00, 14:00, 15:00, 16:00, 17:00, 18:00, 19:00, 20:00, 21:00, 22:00, 23:00, 24:00"</formula1>
    </dataValidation>
    <dataValidation type="list" allowBlank="1" showInputMessage="1" sqref="B101" xr:uid="{B625AF95-90D2-4B8A-926A-209F965AC407}">
      <formula1>INDEX(OPERATING_MODE, 0, 1)</formula1>
    </dataValidation>
    <dataValidation type="list" allowBlank="1" showInputMessage="1" showErrorMessage="1" sqref="I5:J5" xr:uid="{FD5E8C88-B3AB-4549-88CC-1F5B37BD69E5}">
      <formula1>tester_list</formula1>
    </dataValidation>
    <dataValidation type="list" allowBlank="1" showInputMessage="1" showErrorMessage="1" sqref="I9:J9" xr:uid="{5C7E245F-9384-4684-89C1-0DA7C2AEABFE}">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&amp;LRDS-EM-112(00)250702&amp;C&amp;P / &amp;N&amp;R(주)디티앤씨 (Dt&amp;&amp;C Co., Ltd.)</oddFooter>
  </headerFooter>
  <rowBreaks count="15" manualBreakCount="15">
    <brk id="44" max="16383" man="1"/>
    <brk id="56" max="16383" man="1"/>
    <brk id="72" max="16383" man="1"/>
    <brk id="102" max="16383" man="1"/>
    <brk id="132" max="16383" man="1"/>
    <brk id="157" max="16383" man="1"/>
    <brk id="190" max="16383" man="1"/>
    <brk id="247" max="16383" man="1"/>
    <brk id="304" max="16383" man="1"/>
    <brk id="361" max="16383" man="1"/>
    <brk id="413" max="16383" man="1"/>
    <brk id="247" max="16383" man="1"/>
    <brk id="304" max="16383" man="1"/>
    <brk id="361" max="16383" man="1"/>
    <brk id="38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75106" r:id="rId5"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175107" r:id="rId6"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175108" r:id="rId7"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175109" r:id="rId8"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175110" r:id="rId9"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175111"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175112"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175113" r:id="rId12" name="MF">
              <controlPr defaultSize="0" autoFill="0" autoLine="0" autoPict="0">
                <anchor moveWithCells="1">
                  <from>
                    <xdr:col>2</xdr:col>
                    <xdr:colOff>0</xdr:colOff>
                    <xdr:row>21</xdr:row>
                    <xdr:rowOff>0</xdr:rowOff>
                  </from>
                  <to>
                    <xdr:col>3</xdr:col>
                    <xdr:colOff>647700</xdr:colOff>
                    <xdr:row>22</xdr:row>
                    <xdr:rowOff>0</xdr:rowOff>
                  </to>
                </anchor>
              </controlPr>
            </control>
          </mc:Choice>
        </mc:AlternateContent>
        <mc:AlternateContent xmlns:mc="http://schemas.openxmlformats.org/markup-compatibility/2006">
          <mc:Choice Requires="x14">
            <control shapeId="175114" r:id="rId13"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175122" r:id="rId14" name="ISN">
              <controlPr defaultSize="0" autoFill="0" autoLine="0" autoPict="0">
                <anchor moveWithCells="1">
                  <from>
                    <xdr:col>2</xdr:col>
                    <xdr:colOff>0</xdr:colOff>
                    <xdr:row>13</xdr:row>
                    <xdr:rowOff>9525</xdr:rowOff>
                  </from>
                  <to>
                    <xdr:col>3</xdr:col>
                    <xdr:colOff>904875</xdr:colOff>
                    <xdr:row>14</xdr:row>
                    <xdr:rowOff>0</xdr:rowOff>
                  </to>
                </anchor>
              </controlPr>
            </control>
          </mc:Choice>
        </mc:AlternateContent>
        <mc:AlternateContent xmlns:mc="http://schemas.openxmlformats.org/markup-compatibility/2006">
          <mc:Choice Requires="x14">
            <control shapeId="175123" r:id="rId15" name="DOW">
              <controlPr defaultSize="0" autoFill="0" autoLine="0" autoPict="0">
                <anchor moveWithCells="1">
                  <from>
                    <xdr:col>2</xdr:col>
                    <xdr:colOff>0</xdr:colOff>
                    <xdr:row>23</xdr:row>
                    <xdr:rowOff>0</xdr:rowOff>
                  </from>
                  <to>
                    <xdr:col>3</xdr:col>
                    <xdr:colOff>447675</xdr:colOff>
                    <xdr:row>24</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27B17-1327-4DE2-A2D1-C38AE12E98C9}">
  <sheetPr codeName="Sheet17"/>
  <dimension ref="A1:N463"/>
  <sheetViews>
    <sheetView showGridLines="0" zoomScaleNormal="100" zoomScaleSheetLayoutView="100" workbookViewId="0">
      <pane ySplit="3" topLeftCell="A4" activePane="bottomLeft" state="frozen"/>
      <selection activeCell="R273" sqref="R272:R27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401"/>
      <c r="D5" s="401"/>
      <c r="H5" s="2" t="s">
        <v>1</v>
      </c>
      <c r="I5" s="390"/>
      <c r="J5" s="390"/>
      <c r="K5" s="3" t="s">
        <v>2</v>
      </c>
    </row>
    <row r="6" spans="1:12">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36"/>
      <c r="D9" s="436"/>
      <c r="E9" s="436"/>
      <c r="F9" s="436"/>
      <c r="G9" s="436"/>
      <c r="H9" s="5" t="s">
        <v>9</v>
      </c>
      <c r="I9" s="392"/>
      <c r="J9" s="393"/>
      <c r="K9" s="9" t="s">
        <v>2</v>
      </c>
    </row>
    <row r="11" spans="1:12" ht="20.100000000000001" customHeight="1">
      <c r="B11" s="4" t="s">
        <v>10</v>
      </c>
      <c r="C11" s="403" t="s">
        <v>582</v>
      </c>
      <c r="D11" s="403"/>
      <c r="E11" s="403"/>
      <c r="F11" s="403"/>
      <c r="G11" s="403"/>
    </row>
    <row r="12" spans="1:12" ht="15.95" customHeight="1">
      <c r="B12" s="10" t="s">
        <v>11</v>
      </c>
      <c r="C12" s="378" t="s">
        <v>12</v>
      </c>
      <c r="D12" s="378"/>
      <c r="E12" s="378"/>
      <c r="F12" s="378"/>
      <c r="G12" s="378"/>
      <c r="H12" s="378" t="s">
        <v>13</v>
      </c>
      <c r="I12" s="378"/>
      <c r="J12" s="378"/>
      <c r="K12" s="10" t="s">
        <v>14</v>
      </c>
    </row>
    <row r="13" spans="1:12" ht="19.5" customHeight="1">
      <c r="B13" s="378" t="s">
        <v>15</v>
      </c>
      <c r="C13" s="410" t="b">
        <v>0</v>
      </c>
      <c r="D13" s="411"/>
      <c r="E13" s="411"/>
      <c r="F13" s="411"/>
      <c r="G13" s="411"/>
      <c r="H13" s="545" t="str">
        <f>IF(CE_CHECK,"KS C 9816-1-1, KS C 9816-1-2, KS C 9816-2-1", "")</f>
        <v/>
      </c>
      <c r="I13" s="546"/>
      <c r="J13" s="547"/>
      <c r="K13" s="25"/>
    </row>
    <row r="14" spans="1:12" ht="19.5" customHeight="1">
      <c r="B14" s="379"/>
      <c r="C14" s="410" t="b">
        <v>0</v>
      </c>
      <c r="D14" s="411"/>
      <c r="E14" s="411"/>
      <c r="F14" s="411"/>
      <c r="G14" s="636"/>
      <c r="H14" s="620" t="str">
        <f>IF(CLICK_CHECK,"KS C 9814-1", "")</f>
        <v/>
      </c>
      <c r="I14" s="621"/>
      <c r="J14" s="622"/>
      <c r="K14" s="25"/>
    </row>
    <row r="15" spans="1:12" ht="19.5" customHeight="1">
      <c r="B15" s="379"/>
      <c r="C15" s="410" t="b">
        <v>0</v>
      </c>
      <c r="D15" s="411"/>
      <c r="E15" s="411"/>
      <c r="F15" s="411"/>
      <c r="G15" s="636"/>
      <c r="H15" s="620" t="str">
        <f>IF(THD_CHECK,"KS C IEC 61000-4-30", "")</f>
        <v/>
      </c>
      <c r="I15" s="621"/>
      <c r="J15" s="622"/>
      <c r="K15" s="25"/>
    </row>
    <row r="16" spans="1:12" ht="20.100000000000001" customHeight="1">
      <c r="B16" s="379"/>
      <c r="C16" s="404" t="b">
        <v>0</v>
      </c>
      <c r="D16" s="405"/>
      <c r="E16" s="405"/>
      <c r="F16" s="405"/>
      <c r="G16" s="405"/>
      <c r="H16" s="620" t="str">
        <f>IF(RE_CHECK, "KS C 9816-1-1, KS C 9816-1-4, KS C 9816-2-3", "")</f>
        <v/>
      </c>
      <c r="I16" s="621"/>
      <c r="J16" s="622"/>
      <c r="K16" s="25"/>
    </row>
    <row r="17" spans="2:11" ht="20.100000000000001" customHeight="1">
      <c r="B17" s="380"/>
      <c r="C17" s="404" t="b">
        <v>0</v>
      </c>
      <c r="D17" s="405"/>
      <c r="E17" s="405"/>
      <c r="F17" s="405"/>
      <c r="G17" s="405"/>
      <c r="H17" s="620" t="str">
        <f>IF(GH_CHECK, "KS C 9816-1-1, KS C 9816-1-4, KS C 9816-2-3", "")</f>
        <v/>
      </c>
      <c r="I17" s="621"/>
      <c r="J17" s="622"/>
      <c r="K17" s="25"/>
    </row>
    <row r="18" spans="2:11" ht="20.100000000000001" customHeight="1">
      <c r="B18" s="378" t="s">
        <v>16</v>
      </c>
      <c r="C18" s="404" t="b">
        <v>0</v>
      </c>
      <c r="D18" s="405"/>
      <c r="E18" s="405"/>
      <c r="F18" s="405"/>
      <c r="G18" s="405"/>
      <c r="H18" s="620" t="str">
        <f>IF(ESD_CHECK, "KS C 9610-4-2", "")</f>
        <v/>
      </c>
      <c r="I18" s="621"/>
      <c r="J18" s="622"/>
      <c r="K18" s="25"/>
    </row>
    <row r="19" spans="2:11" ht="20.100000000000001" customHeight="1">
      <c r="B19" s="379"/>
      <c r="C19" s="404" t="b">
        <v>0</v>
      </c>
      <c r="D19" s="405"/>
      <c r="E19" s="405"/>
      <c r="F19" s="405"/>
      <c r="G19" s="405"/>
      <c r="H19" s="620" t="str">
        <f>IF(RS_CHECK, "KS C 9610-4-3", "")</f>
        <v/>
      </c>
      <c r="I19" s="621"/>
      <c r="J19" s="622"/>
      <c r="K19" s="25"/>
    </row>
    <row r="20" spans="2:11" ht="20.100000000000001" customHeight="1">
      <c r="B20" s="379"/>
      <c r="C20" s="404" t="b">
        <v>0</v>
      </c>
      <c r="D20" s="405"/>
      <c r="E20" s="405"/>
      <c r="F20" s="405"/>
      <c r="G20" s="405"/>
      <c r="H20" s="620" t="str">
        <f>IF(EFT_CHECK, "KS C 9610-4-4", "")</f>
        <v/>
      </c>
      <c r="I20" s="621"/>
      <c r="J20" s="622"/>
      <c r="K20" s="25"/>
    </row>
    <row r="21" spans="2:11" ht="20.100000000000001" customHeight="1">
      <c r="B21" s="379"/>
      <c r="C21" s="404" t="b">
        <v>0</v>
      </c>
      <c r="D21" s="405"/>
      <c r="E21" s="405"/>
      <c r="F21" s="405"/>
      <c r="G21" s="405"/>
      <c r="H21" s="620" t="str">
        <f>IF(SURGE_CHECK, "KS C 9610-4-5", "")</f>
        <v/>
      </c>
      <c r="I21" s="621"/>
      <c r="J21" s="622"/>
      <c r="K21" s="25"/>
    </row>
    <row r="22" spans="2:11" ht="20.100000000000001" customHeight="1">
      <c r="B22" s="379"/>
      <c r="C22" s="404" t="b">
        <v>0</v>
      </c>
      <c r="D22" s="405"/>
      <c r="E22" s="405"/>
      <c r="F22" s="405"/>
      <c r="G22" s="405"/>
      <c r="H22" s="620" t="str">
        <f>IF(CS_CHECK, "KS C 9610-4-6", "")</f>
        <v/>
      </c>
      <c r="I22" s="621"/>
      <c r="J22" s="622"/>
      <c r="K22" s="25"/>
    </row>
    <row r="23" spans="2:11" ht="20.100000000000001" customHeight="1">
      <c r="B23" s="379"/>
      <c r="C23" s="404" t="b">
        <v>0</v>
      </c>
      <c r="D23" s="405"/>
      <c r="E23" s="405"/>
      <c r="F23" s="405"/>
      <c r="G23" s="405"/>
      <c r="H23" s="620" t="str">
        <f>IF(MF_CHECK, "KS C 9610-4-8", "")</f>
        <v/>
      </c>
      <c r="I23" s="621"/>
      <c r="J23" s="622"/>
      <c r="K23" s="25"/>
    </row>
    <row r="24" spans="2:11" ht="20.100000000000001" customHeight="1">
      <c r="B24" s="379"/>
      <c r="C24" s="404" t="b">
        <v>0</v>
      </c>
      <c r="D24" s="405"/>
      <c r="E24" s="405"/>
      <c r="F24" s="405"/>
      <c r="G24" s="406"/>
      <c r="H24" s="620" t="str" cm="1">
        <f t="array" ref="H24">IF(DOW_CHECK, "KS C IEC 9610-4-18", "")</f>
        <v/>
      </c>
      <c r="I24" s="621"/>
      <c r="J24" s="622"/>
      <c r="K24" s="25"/>
    </row>
    <row r="25" spans="2:11" ht="39.950000000000003" customHeight="1">
      <c r="B25" s="10" t="s">
        <v>17</v>
      </c>
      <c r="C25" s="412"/>
      <c r="D25" s="413"/>
      <c r="E25" s="413"/>
      <c r="F25" s="413"/>
      <c r="G25" s="413"/>
      <c r="H25" s="413"/>
      <c r="I25" s="413"/>
      <c r="J25" s="413"/>
      <c r="K25" s="414"/>
    </row>
    <row r="27" spans="2:11">
      <c r="B27" s="4" t="s">
        <v>18</v>
      </c>
    </row>
    <row r="28" spans="2:11" ht="20.100000000000001" customHeight="1">
      <c r="B28" s="415" t="s">
        <v>19</v>
      </c>
      <c r="C28" s="416"/>
      <c r="D28" s="416"/>
      <c r="E28" s="416"/>
      <c r="F28" s="416"/>
      <c r="G28" s="416"/>
      <c r="H28" s="416"/>
      <c r="I28" s="416"/>
      <c r="J28" s="416"/>
      <c r="K28" s="417"/>
    </row>
    <row r="29" spans="2:11" ht="20.100000000000001" customHeight="1">
      <c r="B29" s="372"/>
      <c r="C29" s="373"/>
      <c r="D29" s="373"/>
      <c r="E29" s="373"/>
      <c r="F29" s="373"/>
      <c r="G29" s="373"/>
      <c r="H29" s="373"/>
      <c r="I29" s="373"/>
      <c r="J29" s="373"/>
      <c r="K29" s="374"/>
    </row>
    <row r="31" spans="2:11">
      <c r="B31" s="353" t="s">
        <v>20</v>
      </c>
      <c r="C31" s="353"/>
      <c r="D31" s="353"/>
      <c r="E31" s="353"/>
      <c r="F31" s="353"/>
      <c r="G31" s="353"/>
      <c r="H31" s="353"/>
      <c r="I31" s="353"/>
      <c r="J31" s="353"/>
      <c r="K31" s="353"/>
    </row>
    <row r="33" spans="2:11">
      <c r="B33" s="4" t="s">
        <v>21</v>
      </c>
    </row>
    <row r="34" spans="2:11" ht="20.100000000000001" customHeight="1">
      <c r="B34" s="415" t="s">
        <v>22</v>
      </c>
      <c r="C34" s="416"/>
      <c r="D34" s="416"/>
      <c r="E34" s="416"/>
      <c r="F34" s="416"/>
      <c r="G34" s="416"/>
      <c r="H34" s="416"/>
      <c r="I34" s="416"/>
      <c r="J34" s="416"/>
      <c r="K34" s="417"/>
    </row>
    <row r="35" spans="2:11" ht="20.100000000000001" customHeight="1">
      <c r="B35" s="418" t="s">
        <v>287</v>
      </c>
      <c r="C35" s="419"/>
      <c r="D35" s="419"/>
      <c r="E35" s="420"/>
      <c r="F35" s="126">
        <v>0</v>
      </c>
      <c r="G35" s="637" t="s">
        <v>583</v>
      </c>
      <c r="H35" s="637"/>
      <c r="I35" s="637"/>
      <c r="J35" s="637"/>
      <c r="K35" s="638"/>
    </row>
    <row r="36" spans="2:11" ht="20.100000000000001" customHeight="1">
      <c r="B36" s="658"/>
      <c r="C36" s="659"/>
      <c r="D36" s="659"/>
      <c r="E36" s="660"/>
      <c r="F36" s="126">
        <v>0</v>
      </c>
      <c r="G36" s="637" t="s">
        <v>584</v>
      </c>
      <c r="H36" s="637"/>
      <c r="I36" s="637"/>
      <c r="J36" s="637"/>
      <c r="K36" s="638"/>
    </row>
    <row r="37" spans="2:11" ht="20.100000000000001" customHeight="1">
      <c r="B37" s="658"/>
      <c r="C37" s="659"/>
      <c r="D37" s="659"/>
      <c r="E37" s="660"/>
      <c r="F37" s="126">
        <v>0</v>
      </c>
      <c r="G37" s="637" t="s">
        <v>586</v>
      </c>
      <c r="H37" s="637"/>
      <c r="I37" s="637"/>
      <c r="J37" s="637"/>
      <c r="K37" s="638"/>
    </row>
    <row r="38" spans="2:11" ht="20.100000000000001" customHeight="1">
      <c r="B38" s="658"/>
      <c r="C38" s="659"/>
      <c r="D38" s="659"/>
      <c r="E38" s="660"/>
      <c r="F38" s="126">
        <v>0</v>
      </c>
      <c r="G38" s="637" t="s">
        <v>585</v>
      </c>
      <c r="H38" s="637"/>
      <c r="I38" s="637"/>
      <c r="J38" s="637"/>
      <c r="K38" s="638"/>
    </row>
    <row r="39" spans="2:11" ht="20.100000000000001" customHeight="1">
      <c r="B39" s="421"/>
      <c r="C39" s="422"/>
      <c r="D39" s="422"/>
      <c r="E39" s="423"/>
      <c r="F39" s="126">
        <v>0</v>
      </c>
      <c r="G39" s="637" t="s">
        <v>587</v>
      </c>
      <c r="H39" s="637"/>
      <c r="I39" s="637"/>
      <c r="J39" s="637"/>
      <c r="K39" s="638"/>
    </row>
    <row r="40" spans="2:11" ht="20.100000000000001" customHeight="1">
      <c r="B40" s="407" t="s">
        <v>640</v>
      </c>
      <c r="C40" s="408"/>
      <c r="D40" s="408"/>
      <c r="E40" s="409"/>
      <c r="F40" s="126">
        <v>0</v>
      </c>
      <c r="G40" s="637" t="s">
        <v>592</v>
      </c>
      <c r="H40" s="661"/>
      <c r="I40" s="126">
        <v>0</v>
      </c>
      <c r="J40" s="661" t="s">
        <v>593</v>
      </c>
      <c r="K40" s="638"/>
    </row>
    <row r="41" spans="2:11" ht="20.100000000000001" customHeight="1">
      <c r="B41" s="407" t="s">
        <v>138</v>
      </c>
      <c r="C41" s="408"/>
      <c r="D41" s="408"/>
      <c r="E41" s="409"/>
      <c r="F41" s="126">
        <v>0</v>
      </c>
      <c r="G41" s="364"/>
      <c r="H41" s="364"/>
      <c r="I41" s="364"/>
      <c r="J41" s="364"/>
      <c r="K41" s="365"/>
    </row>
    <row r="42" spans="2:11" ht="20.100000000000001" customHeight="1">
      <c r="B42" s="407" t="s">
        <v>139</v>
      </c>
      <c r="C42" s="408"/>
      <c r="D42" s="408"/>
      <c r="E42" s="409"/>
      <c r="F42" s="126">
        <v>0</v>
      </c>
      <c r="G42" s="364"/>
      <c r="H42" s="364"/>
      <c r="I42" s="364"/>
      <c r="J42" s="364"/>
      <c r="K42" s="365"/>
    </row>
    <row r="43" spans="2:11" ht="20.100000000000001" customHeight="1">
      <c r="B43" s="415" t="s">
        <v>17</v>
      </c>
      <c r="C43" s="416"/>
      <c r="D43" s="416"/>
      <c r="E43" s="416"/>
      <c r="F43" s="416"/>
      <c r="G43" s="416"/>
      <c r="H43" s="416"/>
      <c r="I43" s="416"/>
      <c r="J43" s="416"/>
      <c r="K43" s="417"/>
    </row>
    <row r="44" spans="2:11" ht="44.25" customHeight="1">
      <c r="B44" s="369"/>
      <c r="C44" s="370"/>
      <c r="D44" s="370"/>
      <c r="E44" s="370"/>
      <c r="F44" s="370"/>
      <c r="G44" s="370"/>
      <c r="H44" s="370"/>
      <c r="I44" s="370"/>
      <c r="J44" s="370"/>
      <c r="K44" s="371"/>
    </row>
    <row r="45" spans="2:11" ht="16.5" customHeight="1"/>
    <row r="46" spans="2:11" ht="13.5" customHeight="1">
      <c r="B46" s="4" t="s">
        <v>130</v>
      </c>
      <c r="D46" s="126">
        <v>0</v>
      </c>
    </row>
    <row r="47" spans="2:11" ht="16.5" customHeight="1">
      <c r="B47" s="624" t="s">
        <v>179</v>
      </c>
      <c r="C47" s="625"/>
      <c r="D47" s="625"/>
      <c r="E47" s="625"/>
      <c r="F47" s="625"/>
      <c r="G47" s="625"/>
      <c r="H47" s="625"/>
      <c r="I47" s="625"/>
      <c r="J47" s="625"/>
      <c r="K47" s="626"/>
    </row>
    <row r="48" spans="2:11" ht="16.5" customHeight="1">
      <c r="B48" s="124"/>
      <c r="C48" s="67"/>
      <c r="D48" s="67"/>
      <c r="E48" s="67"/>
      <c r="F48" s="67"/>
      <c r="G48" s="67"/>
      <c r="H48" s="67"/>
      <c r="I48" s="67"/>
      <c r="J48" s="67"/>
      <c r="K48" s="67"/>
    </row>
    <row r="49" spans="2:13" ht="13.5" customHeight="1"/>
    <row r="50" spans="2:13" ht="16.5" customHeight="1">
      <c r="B50" s="424" t="s">
        <v>26</v>
      </c>
      <c r="C50" s="424"/>
      <c r="D50" s="424"/>
      <c r="E50" s="424"/>
      <c r="F50" s="424"/>
      <c r="G50" s="424"/>
      <c r="H50" s="424"/>
      <c r="I50" s="424"/>
      <c r="J50" s="424"/>
      <c r="K50" s="424"/>
    </row>
    <row r="51" spans="2:13" ht="16.5" customHeight="1">
      <c r="B51" s="11" t="s">
        <v>188</v>
      </c>
      <c r="C51" s="347"/>
      <c r="D51" s="374"/>
      <c r="E51" s="360"/>
      <c r="F51" s="351"/>
      <c r="G51" s="351"/>
      <c r="H51" s="351"/>
      <c r="I51" s="351"/>
      <c r="J51" s="351"/>
      <c r="K51" s="352"/>
      <c r="M51" s="36">
        <f>E51</f>
        <v>0</v>
      </c>
    </row>
    <row r="52" spans="2:13" ht="16.5" customHeight="1">
      <c r="B52" s="11"/>
      <c r="C52" s="347"/>
      <c r="D52" s="374"/>
      <c r="E52" s="360"/>
      <c r="F52" s="351"/>
      <c r="G52" s="351"/>
      <c r="H52" s="351"/>
      <c r="I52" s="351"/>
      <c r="J52" s="351"/>
      <c r="K52" s="352"/>
      <c r="M52" s="36">
        <f>E52</f>
        <v>0</v>
      </c>
    </row>
    <row r="53" spans="2:13" ht="16.5" customHeight="1">
      <c r="B53" s="623"/>
      <c r="C53" s="427"/>
      <c r="D53" s="427"/>
      <c r="E53" s="427"/>
      <c r="F53" s="427"/>
      <c r="G53" s="427"/>
      <c r="H53" s="427"/>
      <c r="I53" s="427"/>
      <c r="J53" s="427"/>
      <c r="K53" s="428"/>
    </row>
    <row r="54" spans="2:13" ht="16.5" customHeight="1"/>
    <row r="55" spans="2:13" ht="16.5" customHeight="1">
      <c r="B55" s="424" t="s">
        <v>27</v>
      </c>
      <c r="C55" s="424"/>
      <c r="D55" s="424"/>
      <c r="E55" s="424"/>
      <c r="F55" s="424"/>
      <c r="G55" s="424"/>
      <c r="H55" s="424"/>
      <c r="I55" s="424"/>
      <c r="J55" s="424"/>
      <c r="K55" s="424"/>
    </row>
    <row r="56" spans="2:13" ht="16.5" customHeight="1">
      <c r="B56" s="12" t="s">
        <v>28</v>
      </c>
      <c r="C56" s="433" t="s">
        <v>29</v>
      </c>
      <c r="D56" s="433"/>
      <c r="E56" s="433" t="s">
        <v>30</v>
      </c>
      <c r="F56" s="433"/>
      <c r="G56" s="433" t="s">
        <v>31</v>
      </c>
      <c r="H56" s="433"/>
      <c r="I56" s="12" t="s">
        <v>32</v>
      </c>
      <c r="J56" s="12" t="s">
        <v>33</v>
      </c>
      <c r="K56" s="12" t="s">
        <v>34</v>
      </c>
    </row>
    <row r="57" spans="2:13" ht="16.5" customHeight="1">
      <c r="B57" s="13"/>
      <c r="C57" s="322"/>
      <c r="D57" s="322"/>
      <c r="E57" s="521"/>
      <c r="F57" s="521"/>
      <c r="G57" s="522"/>
      <c r="H57" s="522"/>
      <c r="I57" s="14"/>
      <c r="J57" s="14"/>
      <c r="K57" s="14"/>
    </row>
    <row r="58" spans="2:13" ht="16.5" customHeight="1">
      <c r="B58" s="13"/>
      <c r="C58" s="322"/>
      <c r="D58" s="322"/>
      <c r="E58" s="521"/>
      <c r="F58" s="521"/>
      <c r="G58" s="522"/>
      <c r="H58" s="522"/>
      <c r="I58" s="14"/>
      <c r="J58" s="14"/>
      <c r="K58" s="14"/>
    </row>
    <row r="59" spans="2:13" ht="16.5" customHeight="1">
      <c r="B59" s="347"/>
      <c r="C59" s="348"/>
      <c r="D59" s="348"/>
      <c r="E59" s="348"/>
      <c r="F59" s="348"/>
      <c r="G59" s="348"/>
      <c r="H59" s="348"/>
      <c r="I59" s="348"/>
      <c r="J59" s="348"/>
      <c r="K59" s="349"/>
    </row>
    <row r="60" spans="2:13" ht="16.5" customHeight="1"/>
    <row r="61" spans="2:13" ht="16.5" customHeight="1">
      <c r="B61" s="432" t="s">
        <v>35</v>
      </c>
      <c r="C61" s="432"/>
      <c r="D61" s="432"/>
      <c r="E61" s="432"/>
      <c r="F61" s="432"/>
      <c r="G61" s="432"/>
      <c r="H61" s="432"/>
      <c r="I61" s="432"/>
      <c r="J61" s="432"/>
      <c r="K61" s="432"/>
    </row>
    <row r="62" spans="2:13" ht="16.5" customHeight="1">
      <c r="B62" s="437" t="s">
        <v>36</v>
      </c>
      <c r="C62" s="437"/>
      <c r="D62" s="438" t="s">
        <v>37</v>
      </c>
      <c r="E62" s="439"/>
      <c r="F62" s="440" t="s">
        <v>38</v>
      </c>
      <c r="G62" s="441"/>
      <c r="H62" s="440" t="s">
        <v>39</v>
      </c>
      <c r="I62" s="441"/>
      <c r="J62" s="440" t="s">
        <v>34</v>
      </c>
      <c r="K62" s="441"/>
    </row>
    <row r="63" spans="2:13" ht="16.5" customHeight="1">
      <c r="B63" s="335">
        <f>Product_Name</f>
        <v>0</v>
      </c>
      <c r="C63" s="324"/>
      <c r="D63" s="332">
        <f>Model_Name</f>
        <v>0</v>
      </c>
      <c r="E63" s="332"/>
      <c r="F63" s="335" t="s">
        <v>41</v>
      </c>
      <c r="G63" s="324"/>
      <c r="H63" s="627"/>
      <c r="I63" s="627"/>
      <c r="J63" s="319" t="s">
        <v>40</v>
      </c>
      <c r="K63" s="320"/>
    </row>
    <row r="64" spans="2:13" ht="16.5" customHeight="1">
      <c r="B64" s="434"/>
      <c r="C64" s="324"/>
      <c r="D64" s="435"/>
      <c r="E64" s="435"/>
      <c r="F64" s="335"/>
      <c r="G64" s="324"/>
      <c r="H64" s="628"/>
      <c r="I64" s="436"/>
      <c r="J64" s="335"/>
      <c r="K64" s="324"/>
    </row>
    <row r="65" spans="2:11" ht="16.5" customHeight="1"/>
    <row r="66" spans="2:11" ht="16.5" customHeight="1">
      <c r="B66" s="432" t="s">
        <v>140</v>
      </c>
      <c r="C66" s="432"/>
      <c r="D66" s="432"/>
      <c r="E66" s="432"/>
      <c r="F66" s="432"/>
      <c r="G66" s="432"/>
      <c r="H66" s="432"/>
      <c r="I66" s="432"/>
      <c r="J66" s="432"/>
      <c r="K66" s="432"/>
    </row>
    <row r="67" spans="2:11" ht="16.5" customHeight="1">
      <c r="B67" s="437" t="s">
        <v>36</v>
      </c>
      <c r="C67" s="437"/>
      <c r="D67" s="438" t="s">
        <v>37</v>
      </c>
      <c r="E67" s="439"/>
      <c r="F67" s="440" t="s">
        <v>38</v>
      </c>
      <c r="G67" s="441"/>
      <c r="H67" s="440" t="s">
        <v>39</v>
      </c>
      <c r="I67" s="441"/>
      <c r="J67" s="440" t="s">
        <v>34</v>
      </c>
      <c r="K67" s="441"/>
    </row>
    <row r="68" spans="2:11" ht="16.5" customHeight="1">
      <c r="B68" s="330">
        <f>Product_Name</f>
        <v>0</v>
      </c>
      <c r="C68" s="331"/>
      <c r="D68" s="332">
        <f>Model_Name</f>
        <v>0</v>
      </c>
      <c r="E68" s="332"/>
      <c r="F68" s="335" t="s">
        <v>41</v>
      </c>
      <c r="G68" s="324"/>
      <c r="H68" s="627"/>
      <c r="I68" s="627"/>
      <c r="J68" s="319" t="s">
        <v>40</v>
      </c>
      <c r="K68" s="320"/>
    </row>
    <row r="69" spans="2:11" ht="16.5" customHeight="1">
      <c r="B69" s="434"/>
      <c r="C69" s="324"/>
      <c r="D69" s="335"/>
      <c r="E69" s="324"/>
      <c r="F69" s="335"/>
      <c r="G69" s="324"/>
      <c r="H69" s="335"/>
      <c r="I69" s="324"/>
      <c r="J69" s="335"/>
      <c r="K69" s="324"/>
    </row>
    <row r="70" spans="2:11" ht="16.5" customHeight="1">
      <c r="B70" s="445"/>
      <c r="C70" s="445"/>
      <c r="D70" s="445"/>
      <c r="E70" s="445"/>
      <c r="F70" s="445"/>
      <c r="G70" s="445"/>
      <c r="H70" s="445"/>
      <c r="I70" s="445"/>
      <c r="J70" s="445"/>
      <c r="K70" s="445"/>
    </row>
    <row r="71" spans="2:11" ht="16.5" customHeight="1">
      <c r="B71" s="432" t="s">
        <v>42</v>
      </c>
      <c r="C71" s="432"/>
      <c r="D71" s="432"/>
      <c r="E71" s="432"/>
      <c r="F71" s="432"/>
      <c r="G71" s="432"/>
      <c r="H71" s="432"/>
      <c r="I71" s="432"/>
      <c r="J71" s="432"/>
      <c r="K71" s="432"/>
    </row>
    <row r="72" spans="2:11" ht="16.5" customHeight="1">
      <c r="B72" s="440" t="s">
        <v>43</v>
      </c>
      <c r="C72" s="443"/>
      <c r="D72" s="443"/>
      <c r="E72" s="441"/>
      <c r="F72" s="440" t="s">
        <v>44</v>
      </c>
      <c r="G72" s="443"/>
      <c r="H72" s="443"/>
      <c r="I72" s="441"/>
      <c r="J72" s="440" t="s">
        <v>45</v>
      </c>
      <c r="K72" s="441"/>
    </row>
    <row r="73" spans="2:11" ht="16.5" customHeight="1">
      <c r="B73" s="440" t="s">
        <v>46</v>
      </c>
      <c r="C73" s="441"/>
      <c r="D73" s="440" t="s">
        <v>47</v>
      </c>
      <c r="E73" s="441"/>
      <c r="F73" s="440" t="s">
        <v>46</v>
      </c>
      <c r="G73" s="441"/>
      <c r="H73" s="440" t="s">
        <v>47</v>
      </c>
      <c r="I73" s="441"/>
      <c r="J73" s="15" t="s">
        <v>48</v>
      </c>
      <c r="K73" s="15" t="s">
        <v>49</v>
      </c>
    </row>
    <row r="74" spans="2:11" ht="16.5" customHeight="1">
      <c r="B74" s="322"/>
      <c r="C74" s="322"/>
      <c r="D74" s="323"/>
      <c r="E74" s="324"/>
      <c r="F74" s="323"/>
      <c r="G74" s="324"/>
      <c r="H74" s="323"/>
      <c r="I74" s="324"/>
      <c r="J74" s="16"/>
      <c r="K74" s="17"/>
    </row>
    <row r="75" spans="2:11" ht="16.5" customHeight="1">
      <c r="B75" s="322"/>
      <c r="C75" s="322"/>
      <c r="D75" s="323"/>
      <c r="E75" s="324"/>
      <c r="F75" s="323"/>
      <c r="G75" s="324"/>
      <c r="H75" s="323"/>
      <c r="I75" s="324"/>
      <c r="J75" s="16"/>
      <c r="K75" s="17"/>
    </row>
    <row r="77" spans="2:11" ht="13.5" customHeight="1" thickBot="1"/>
    <row r="78" spans="2:11" ht="44.25" customHeight="1" thickBot="1">
      <c r="B78" s="446" t="s">
        <v>147</v>
      </c>
      <c r="C78" s="447"/>
      <c r="D78" s="447"/>
      <c r="E78" s="447"/>
      <c r="F78" s="447"/>
      <c r="G78" s="447"/>
      <c r="H78" s="447"/>
      <c r="I78" s="447"/>
      <c r="J78" s="447"/>
      <c r="K78" s="448"/>
    </row>
    <row r="79" spans="2:11" ht="9.9499999999999993" customHeight="1"/>
    <row r="80" spans="2:11" ht="16.5" customHeight="1">
      <c r="B80" s="5" t="s">
        <v>129</v>
      </c>
      <c r="C80" s="383"/>
      <c r="D80" s="384"/>
      <c r="E80" s="384"/>
      <c r="F80" s="385"/>
      <c r="G80" s="5"/>
      <c r="H80" s="452"/>
      <c r="I80" s="453"/>
      <c r="J80" s="453"/>
      <c r="K80" s="454"/>
    </row>
    <row r="82" spans="2:14" ht="16.5" customHeight="1">
      <c r="B82" s="5" t="s">
        <v>128</v>
      </c>
      <c r="C82" s="455" t="s">
        <v>122</v>
      </c>
      <c r="D82" s="455"/>
      <c r="E82" s="455" t="s">
        <v>121</v>
      </c>
      <c r="F82" s="455"/>
      <c r="G82" s="5" t="s">
        <v>123</v>
      </c>
      <c r="H82" s="5" t="s">
        <v>124</v>
      </c>
      <c r="I82" s="5" t="s">
        <v>125</v>
      </c>
      <c r="J82" s="5" t="s">
        <v>126</v>
      </c>
      <c r="K82" s="5" t="s">
        <v>127</v>
      </c>
    </row>
    <row r="83" spans="2:14" ht="16.5" customHeight="1">
      <c r="B83" s="18">
        <v>1</v>
      </c>
      <c r="C83" s="456"/>
      <c r="D83" s="456"/>
      <c r="E83" s="457"/>
      <c r="F83" s="458"/>
      <c r="G83" s="117"/>
      <c r="H83" s="117"/>
      <c r="I83" s="33"/>
      <c r="J83" s="34"/>
      <c r="K83" s="35"/>
    </row>
    <row r="85" spans="2:14" ht="16.5" customHeight="1">
      <c r="B85" s="483" t="s">
        <v>50</v>
      </c>
      <c r="C85" s="485"/>
      <c r="D85" s="483" t="s">
        <v>5</v>
      </c>
      <c r="E85" s="485"/>
      <c r="F85" s="483" t="s">
        <v>51</v>
      </c>
      <c r="G85" s="485"/>
      <c r="H85" s="5" t="s">
        <v>52</v>
      </c>
      <c r="I85" s="5" t="s">
        <v>53</v>
      </c>
      <c r="J85" s="5" t="s">
        <v>325</v>
      </c>
      <c r="K85" s="5" t="s">
        <v>54</v>
      </c>
    </row>
    <row r="86" spans="2:14" ht="16.5" customHeight="1">
      <c r="B86" s="246"/>
      <c r="C86" s="247"/>
      <c r="D86" s="246"/>
      <c r="E86" s="247"/>
      <c r="F86" s="246"/>
      <c r="G86" s="247"/>
      <c r="H86" s="64"/>
      <c r="I86" s="92"/>
      <c r="J86" s="17"/>
      <c r="K86" s="95">
        <v>0</v>
      </c>
    </row>
    <row r="87" spans="2:14" ht="16.5" customHeight="1">
      <c r="B87" s="246"/>
      <c r="C87" s="247"/>
      <c r="D87" s="246"/>
      <c r="E87" s="247"/>
      <c r="F87" s="246"/>
      <c r="G87" s="247"/>
      <c r="H87" s="64"/>
      <c r="I87" s="92"/>
      <c r="J87" s="17"/>
      <c r="K87" s="95">
        <v>0</v>
      </c>
    </row>
    <row r="88" spans="2:14" ht="9.9499999999999993" customHeight="1"/>
    <row r="89" spans="2:14" ht="16.5" customHeight="1">
      <c r="B89" s="353" t="s">
        <v>55</v>
      </c>
      <c r="C89" s="353"/>
      <c r="D89" s="20"/>
      <c r="E89" s="20"/>
      <c r="F89" s="21"/>
    </row>
    <row r="90" spans="2:14" ht="16.5" customHeight="1">
      <c r="B90" s="22"/>
      <c r="C90" s="459"/>
      <c r="D90" s="460"/>
      <c r="E90" s="460"/>
      <c r="F90" s="460"/>
      <c r="G90" s="460"/>
      <c r="H90" s="460"/>
      <c r="I90" s="460"/>
      <c r="J90" s="460"/>
      <c r="K90" s="460"/>
      <c r="N90" s="44">
        <f>C90</f>
        <v>0</v>
      </c>
    </row>
    <row r="91" spans="2:14" ht="9.9499999999999993" customHeight="1"/>
    <row r="92" spans="2:14" ht="9.9499999999999993" customHeight="1" thickBot="1"/>
    <row r="93" spans="2:14" ht="44.25" customHeight="1" thickBot="1">
      <c r="B93" s="461" t="s">
        <v>588</v>
      </c>
      <c r="C93" s="447"/>
      <c r="D93" s="447"/>
      <c r="E93" s="447"/>
      <c r="F93" s="447"/>
      <c r="G93" s="447"/>
      <c r="H93" s="447"/>
      <c r="I93" s="447"/>
      <c r="J93" s="447"/>
      <c r="K93" s="448"/>
    </row>
    <row r="94" spans="2:14" ht="9.9499999999999993" customHeight="1"/>
    <row r="95" spans="2:14" ht="16.5" customHeight="1">
      <c r="B95" s="5" t="s">
        <v>129</v>
      </c>
      <c r="C95" s="560"/>
      <c r="D95" s="561"/>
      <c r="E95" s="561"/>
      <c r="F95" s="562"/>
      <c r="G95" s="5"/>
      <c r="H95" s="243"/>
      <c r="I95" s="244"/>
      <c r="J95" s="244"/>
      <c r="K95" s="245"/>
    </row>
    <row r="96" spans="2:14" ht="9.9499999999999993" customHeight="1"/>
    <row r="97" spans="2:11" ht="16.5" customHeight="1">
      <c r="B97" s="5" t="s">
        <v>128</v>
      </c>
      <c r="C97" s="455" t="s">
        <v>122</v>
      </c>
      <c r="D97" s="455"/>
      <c r="E97" s="455" t="s">
        <v>121</v>
      </c>
      <c r="F97" s="455"/>
      <c r="G97" s="5" t="s">
        <v>123</v>
      </c>
      <c r="H97" s="5" t="s">
        <v>124</v>
      </c>
      <c r="I97" s="5" t="s">
        <v>125</v>
      </c>
      <c r="J97" s="5" t="s">
        <v>126</v>
      </c>
      <c r="K97" s="5" t="s">
        <v>127</v>
      </c>
    </row>
    <row r="98" spans="2:11" ht="16.5" customHeight="1">
      <c r="B98" s="59">
        <v>1</v>
      </c>
      <c r="C98" s="471"/>
      <c r="D98" s="471"/>
      <c r="E98" s="508"/>
      <c r="F98" s="509"/>
      <c r="G98" s="117"/>
      <c r="H98" s="117"/>
      <c r="I98" s="61"/>
      <c r="J98" s="62"/>
      <c r="K98" s="63"/>
    </row>
    <row r="99" spans="2:11" ht="9.9499999999999993" customHeight="1"/>
    <row r="100" spans="2:11" ht="16.5" customHeight="1">
      <c r="B100" s="248" t="s">
        <v>50</v>
      </c>
      <c r="C100" s="259"/>
      <c r="D100" s="248" t="s">
        <v>5</v>
      </c>
      <c r="E100" s="259"/>
      <c r="F100" s="136" t="s">
        <v>51</v>
      </c>
      <c r="G100" s="136" t="s">
        <v>52</v>
      </c>
      <c r="H100" s="5" t="s">
        <v>815</v>
      </c>
      <c r="I100" s="5" t="s">
        <v>53</v>
      </c>
      <c r="J100" s="5" t="s">
        <v>325</v>
      </c>
      <c r="K100" s="5" t="s">
        <v>54</v>
      </c>
    </row>
    <row r="101" spans="2:11" ht="16.5" customHeight="1">
      <c r="B101" s="246"/>
      <c r="C101" s="247"/>
      <c r="D101" s="246"/>
      <c r="E101" s="247"/>
      <c r="F101" s="169"/>
      <c r="G101" s="64"/>
      <c r="H101" s="92"/>
      <c r="I101" s="92"/>
      <c r="J101" s="17"/>
      <c r="K101" s="177">
        <v>0</v>
      </c>
    </row>
    <row r="102" spans="2:11" ht="16.5" customHeight="1">
      <c r="B102" s="246"/>
      <c r="C102" s="247"/>
      <c r="D102" s="246"/>
      <c r="E102" s="247"/>
      <c r="F102" s="169"/>
      <c r="G102" s="64"/>
      <c r="H102" s="92"/>
      <c r="I102" s="92"/>
      <c r="J102" s="17"/>
      <c r="K102" s="177">
        <v>0</v>
      </c>
    </row>
    <row r="103" spans="2:11" ht="9.9499999999999993" customHeight="1">
      <c r="I103" s="38"/>
    </row>
    <row r="104" spans="2:11" ht="16.5" customHeight="1">
      <c r="B104" s="353" t="s">
        <v>55</v>
      </c>
      <c r="C104" s="353"/>
      <c r="D104" s="20"/>
      <c r="E104" s="20"/>
      <c r="F104" s="21"/>
    </row>
    <row r="105" spans="2:11" ht="16.5" customHeight="1">
      <c r="B105" s="72"/>
      <c r="C105" s="519"/>
      <c r="D105" s="520"/>
      <c r="E105" s="520"/>
      <c r="F105" s="520"/>
      <c r="G105" s="520"/>
      <c r="H105" s="520"/>
      <c r="I105" s="520"/>
      <c r="J105" s="520"/>
      <c r="K105" s="520"/>
    </row>
    <row r="106" spans="2:11" ht="9.9499999999999993" customHeight="1"/>
    <row r="107" spans="2:11" ht="9.9499999999999993" customHeight="1" thickBot="1"/>
    <row r="108" spans="2:11" ht="44.25" customHeight="1" thickBot="1">
      <c r="B108" s="461" t="s">
        <v>589</v>
      </c>
      <c r="C108" s="447"/>
      <c r="D108" s="447"/>
      <c r="E108" s="447"/>
      <c r="F108" s="447"/>
      <c r="G108" s="447"/>
      <c r="H108" s="447"/>
      <c r="I108" s="447"/>
      <c r="J108" s="447"/>
      <c r="K108" s="448"/>
    </row>
    <row r="109" spans="2:11" ht="9.9499999999999993" customHeight="1"/>
    <row r="110" spans="2:11" ht="16.5" customHeight="1">
      <c r="B110" s="5" t="s">
        <v>129</v>
      </c>
      <c r="C110" s="560"/>
      <c r="D110" s="561"/>
      <c r="E110" s="561"/>
      <c r="F110" s="562"/>
      <c r="G110" s="5"/>
      <c r="H110" s="243"/>
      <c r="I110" s="244"/>
      <c r="J110" s="244"/>
      <c r="K110" s="245"/>
    </row>
    <row r="111" spans="2:11" ht="9.9499999999999993" customHeight="1"/>
    <row r="112" spans="2:11" ht="16.5" customHeight="1">
      <c r="B112" s="5" t="s">
        <v>128</v>
      </c>
      <c r="C112" s="455" t="s">
        <v>122</v>
      </c>
      <c r="D112" s="455"/>
      <c r="E112" s="455" t="s">
        <v>121</v>
      </c>
      <c r="F112" s="455"/>
      <c r="G112" s="5" t="s">
        <v>123</v>
      </c>
      <c r="H112" s="5" t="s">
        <v>124</v>
      </c>
      <c r="I112" s="5" t="s">
        <v>125</v>
      </c>
      <c r="J112" s="5" t="s">
        <v>126</v>
      </c>
      <c r="K112" s="5" t="s">
        <v>127</v>
      </c>
    </row>
    <row r="113" spans="2:11" ht="16.5" customHeight="1">
      <c r="B113" s="59">
        <v>1</v>
      </c>
      <c r="C113" s="471"/>
      <c r="D113" s="471"/>
      <c r="E113" s="508"/>
      <c r="F113" s="509"/>
      <c r="G113" s="117"/>
      <c r="H113" s="117"/>
      <c r="I113" s="61"/>
      <c r="J113" s="62"/>
      <c r="K113" s="63"/>
    </row>
    <row r="114" spans="2:11" ht="9.9499999999999993" customHeight="1"/>
    <row r="115" spans="2:11" ht="16.5" customHeight="1">
      <c r="B115" s="248" t="s">
        <v>50</v>
      </c>
      <c r="C115" s="259"/>
      <c r="D115" s="248" t="s">
        <v>5</v>
      </c>
      <c r="E115" s="259"/>
      <c r="F115" s="136" t="s">
        <v>51</v>
      </c>
      <c r="G115" s="136" t="s">
        <v>52</v>
      </c>
      <c r="H115" s="5" t="s">
        <v>815</v>
      </c>
      <c r="I115" s="5" t="s">
        <v>53</v>
      </c>
      <c r="J115" s="5" t="s">
        <v>325</v>
      </c>
      <c r="K115" s="5" t="s">
        <v>54</v>
      </c>
    </row>
    <row r="116" spans="2:11" ht="16.5" customHeight="1">
      <c r="B116" s="246"/>
      <c r="C116" s="247"/>
      <c r="D116" s="246"/>
      <c r="E116" s="247"/>
      <c r="F116" s="169"/>
      <c r="G116" s="64"/>
      <c r="H116" s="92"/>
      <c r="I116" s="92"/>
      <c r="J116" s="17"/>
      <c r="K116" s="177">
        <v>0</v>
      </c>
    </row>
    <row r="117" spans="2:11" ht="16.5" customHeight="1">
      <c r="B117" s="246"/>
      <c r="C117" s="247"/>
      <c r="D117" s="246"/>
      <c r="E117" s="247"/>
      <c r="F117" s="169"/>
      <c r="G117" s="64"/>
      <c r="H117" s="92"/>
      <c r="I117" s="92"/>
      <c r="J117" s="17"/>
      <c r="K117" s="177">
        <v>0</v>
      </c>
    </row>
    <row r="118" spans="2:11" ht="9.9499999999999993" customHeight="1"/>
    <row r="119" spans="2:11" ht="16.5" customHeight="1">
      <c r="B119" s="353" t="s">
        <v>55</v>
      </c>
      <c r="C119" s="353"/>
      <c r="D119" s="20"/>
      <c r="E119" s="20"/>
      <c r="F119" s="21"/>
    </row>
    <row r="120" spans="2:11" ht="16.5" customHeight="1">
      <c r="B120" s="72"/>
      <c r="C120" s="519"/>
      <c r="D120" s="520"/>
      <c r="E120" s="520"/>
      <c r="F120" s="520"/>
      <c r="G120" s="520"/>
      <c r="H120" s="520"/>
      <c r="I120" s="520"/>
      <c r="J120" s="520"/>
      <c r="K120" s="520"/>
    </row>
    <row r="121" spans="2:11" ht="9.9499999999999993" customHeight="1"/>
    <row r="122" spans="2:11" ht="13.5" customHeight="1" thickBot="1"/>
    <row r="123" spans="2:11" ht="44.25" customHeight="1" thickBot="1">
      <c r="B123" s="461" t="s">
        <v>590</v>
      </c>
      <c r="C123" s="447"/>
      <c r="D123" s="447"/>
      <c r="E123" s="447"/>
      <c r="F123" s="447"/>
      <c r="G123" s="447"/>
      <c r="H123" s="447"/>
      <c r="I123" s="447"/>
      <c r="J123" s="447"/>
      <c r="K123" s="448"/>
    </row>
    <row r="124" spans="2:11" ht="9.9499999999999993" customHeight="1"/>
    <row r="125" spans="2:11" ht="16.5" customHeight="1">
      <c r="B125" s="5" t="s">
        <v>129</v>
      </c>
      <c r="C125" s="383"/>
      <c r="D125" s="384"/>
      <c r="E125" s="384"/>
      <c r="F125" s="385"/>
      <c r="G125" s="5"/>
      <c r="H125" s="452"/>
      <c r="I125" s="453"/>
      <c r="J125" s="453"/>
      <c r="K125" s="454"/>
    </row>
    <row r="127" spans="2:11" ht="16.5" customHeight="1">
      <c r="B127" s="5" t="s">
        <v>128</v>
      </c>
      <c r="C127" s="455" t="s">
        <v>122</v>
      </c>
      <c r="D127" s="455"/>
      <c r="E127" s="455" t="s">
        <v>121</v>
      </c>
      <c r="F127" s="455"/>
      <c r="G127" s="5" t="s">
        <v>123</v>
      </c>
      <c r="H127" s="5" t="s">
        <v>124</v>
      </c>
      <c r="I127" s="5" t="s">
        <v>125</v>
      </c>
      <c r="J127" s="5" t="s">
        <v>126</v>
      </c>
      <c r="K127" s="5" t="s">
        <v>127</v>
      </c>
    </row>
    <row r="128" spans="2:11" ht="16.5" customHeight="1">
      <c r="B128" s="18">
        <v>1</v>
      </c>
      <c r="C128" s="456"/>
      <c r="D128" s="456"/>
      <c r="E128" s="457"/>
      <c r="F128" s="458"/>
      <c r="G128" s="117"/>
      <c r="H128" s="117"/>
      <c r="I128" s="33"/>
      <c r="J128" s="34"/>
      <c r="K128" s="35"/>
    </row>
    <row r="130" spans="2:11" ht="16.5" customHeight="1">
      <c r="B130" s="248" t="s">
        <v>50</v>
      </c>
      <c r="C130" s="259"/>
      <c r="D130" s="248" t="s">
        <v>5</v>
      </c>
      <c r="E130" s="259"/>
      <c r="F130" s="136" t="s">
        <v>51</v>
      </c>
      <c r="G130" s="136" t="s">
        <v>52</v>
      </c>
      <c r="H130" s="5" t="s">
        <v>815</v>
      </c>
      <c r="I130" s="5" t="s">
        <v>53</v>
      </c>
      <c r="J130" s="5" t="s">
        <v>325</v>
      </c>
      <c r="K130" s="5" t="s">
        <v>54</v>
      </c>
    </row>
    <row r="131" spans="2:11" ht="16.5" customHeight="1">
      <c r="B131" s="246"/>
      <c r="C131" s="247"/>
      <c r="D131" s="246"/>
      <c r="E131" s="247"/>
      <c r="F131" s="169"/>
      <c r="G131" s="64"/>
      <c r="H131" s="92"/>
      <c r="I131" s="92"/>
      <c r="J131" s="17"/>
      <c r="K131" s="177">
        <v>0</v>
      </c>
    </row>
    <row r="132" spans="2:11" ht="16.5" customHeight="1">
      <c r="B132" s="246"/>
      <c r="C132" s="247"/>
      <c r="D132" s="246"/>
      <c r="E132" s="247"/>
      <c r="F132" s="169"/>
      <c r="G132" s="64"/>
      <c r="H132" s="92"/>
      <c r="I132" s="92"/>
      <c r="J132" s="17"/>
      <c r="K132" s="177">
        <v>0</v>
      </c>
    </row>
    <row r="133" spans="2:11" ht="16.5" customHeight="1">
      <c r="B133" s="37"/>
      <c r="C133" s="37"/>
      <c r="D133" s="37"/>
      <c r="E133" s="37"/>
      <c r="F133" s="37"/>
      <c r="G133" s="37"/>
      <c r="H133" s="37"/>
      <c r="I133" s="37"/>
      <c r="J133" s="37"/>
      <c r="K133" s="37"/>
    </row>
    <row r="134" spans="2:11" ht="16.5" customHeight="1">
      <c r="B134" s="353" t="s">
        <v>55</v>
      </c>
      <c r="C134" s="353"/>
      <c r="D134" s="20"/>
      <c r="E134" s="20"/>
      <c r="F134" s="21"/>
    </row>
    <row r="135" spans="2:11" ht="16.5" customHeight="1">
      <c r="B135" s="22"/>
      <c r="C135" s="459"/>
      <c r="D135" s="460"/>
      <c r="E135" s="460"/>
      <c r="F135" s="460"/>
      <c r="G135" s="460"/>
      <c r="H135" s="460"/>
      <c r="I135" s="460"/>
      <c r="J135" s="460"/>
      <c r="K135" s="460"/>
    </row>
    <row r="136" spans="2:11" ht="13.5" customHeight="1"/>
    <row r="137" spans="2:11" ht="13.5" customHeight="1" thickBot="1"/>
    <row r="138" spans="2:11" ht="44.25" customHeight="1" thickBot="1">
      <c r="B138" s="461" t="s">
        <v>591</v>
      </c>
      <c r="C138" s="447"/>
      <c r="D138" s="447"/>
      <c r="E138" s="447"/>
      <c r="F138" s="447"/>
      <c r="G138" s="447"/>
      <c r="H138" s="447"/>
      <c r="I138" s="447"/>
      <c r="J138" s="447"/>
      <c r="K138" s="448"/>
    </row>
    <row r="139" spans="2:11" ht="9.9499999999999993" customHeight="1"/>
    <row r="140" spans="2:11" ht="16.5" customHeight="1">
      <c r="B140" s="5" t="s">
        <v>129</v>
      </c>
      <c r="C140" s="383"/>
      <c r="D140" s="384"/>
      <c r="E140" s="384"/>
      <c r="F140" s="385"/>
      <c r="G140" s="5"/>
      <c r="H140" s="452"/>
      <c r="I140" s="453"/>
      <c r="J140" s="453"/>
      <c r="K140" s="454"/>
    </row>
    <row r="142" spans="2:11" ht="16.5" customHeight="1">
      <c r="B142" s="5" t="s">
        <v>128</v>
      </c>
      <c r="C142" s="455" t="s">
        <v>122</v>
      </c>
      <c r="D142" s="455"/>
      <c r="E142" s="455" t="s">
        <v>121</v>
      </c>
      <c r="F142" s="455"/>
      <c r="G142" s="5" t="s">
        <v>123</v>
      </c>
      <c r="H142" s="5" t="s">
        <v>124</v>
      </c>
      <c r="I142" s="5" t="s">
        <v>125</v>
      </c>
      <c r="J142" s="5" t="s">
        <v>126</v>
      </c>
      <c r="K142" s="5" t="s">
        <v>127</v>
      </c>
    </row>
    <row r="143" spans="2:11" ht="16.5" customHeight="1">
      <c r="B143" s="18">
        <v>1</v>
      </c>
      <c r="C143" s="456"/>
      <c r="D143" s="456"/>
      <c r="E143" s="457"/>
      <c r="F143" s="458"/>
      <c r="G143" s="117"/>
      <c r="H143" s="117"/>
      <c r="I143" s="33"/>
      <c r="J143" s="34"/>
      <c r="K143" s="35"/>
    </row>
    <row r="145" spans="2:11" ht="16.5" customHeight="1">
      <c r="B145" s="248" t="s">
        <v>50</v>
      </c>
      <c r="C145" s="259"/>
      <c r="D145" s="248" t="s">
        <v>5</v>
      </c>
      <c r="E145" s="259"/>
      <c r="F145" s="136" t="s">
        <v>51</v>
      </c>
      <c r="G145" s="136" t="s">
        <v>52</v>
      </c>
      <c r="H145" s="5" t="s">
        <v>815</v>
      </c>
      <c r="I145" s="5" t="s">
        <v>53</v>
      </c>
      <c r="J145" s="5" t="s">
        <v>325</v>
      </c>
      <c r="K145" s="5" t="s">
        <v>54</v>
      </c>
    </row>
    <row r="146" spans="2:11" ht="16.5" customHeight="1">
      <c r="B146" s="246"/>
      <c r="C146" s="247"/>
      <c r="D146" s="246"/>
      <c r="E146" s="247"/>
      <c r="F146" s="169"/>
      <c r="G146" s="64"/>
      <c r="H146" s="92"/>
      <c r="I146" s="92"/>
      <c r="J146" s="17"/>
      <c r="K146" s="177">
        <v>0</v>
      </c>
    </row>
    <row r="147" spans="2:11" ht="16.5" customHeight="1">
      <c r="B147" s="246"/>
      <c r="C147" s="247"/>
      <c r="D147" s="246"/>
      <c r="E147" s="247"/>
      <c r="F147" s="169"/>
      <c r="G147" s="64"/>
      <c r="H147" s="92"/>
      <c r="I147" s="92"/>
      <c r="J147" s="17"/>
      <c r="K147" s="177">
        <v>0</v>
      </c>
    </row>
    <row r="149" spans="2:11" ht="16.5" customHeight="1">
      <c r="B149" s="353" t="s">
        <v>55</v>
      </c>
      <c r="C149" s="353"/>
      <c r="D149" s="20"/>
      <c r="E149" s="20"/>
      <c r="F149" s="21"/>
    </row>
    <row r="150" spans="2:11" ht="16.5" customHeight="1">
      <c r="B150" s="22"/>
      <c r="C150" s="459"/>
      <c r="D150" s="460"/>
      <c r="E150" s="460"/>
      <c r="F150" s="460"/>
      <c r="G150" s="460"/>
      <c r="H150" s="460"/>
      <c r="I150" s="460"/>
      <c r="J150" s="460"/>
      <c r="K150" s="460"/>
    </row>
    <row r="151" spans="2:11" ht="9.9499999999999993" customHeight="1"/>
    <row r="152" spans="2:11" ht="13.5" customHeight="1" thickBot="1"/>
    <row r="153" spans="2:11" ht="44.25" customHeight="1" thickBot="1">
      <c r="B153" s="462" t="s">
        <v>56</v>
      </c>
      <c r="C153" s="463"/>
      <c r="D153" s="463"/>
      <c r="E153" s="463"/>
      <c r="F153" s="463"/>
      <c r="G153" s="463"/>
      <c r="H153" s="463"/>
      <c r="I153" s="463"/>
      <c r="J153" s="463"/>
      <c r="K153" s="464"/>
    </row>
    <row r="154" spans="2:11" ht="9.9499999999999993" customHeight="1"/>
    <row r="155" spans="2:11" ht="16.5" customHeight="1">
      <c r="B155" s="5" t="s">
        <v>129</v>
      </c>
      <c r="C155" s="383"/>
      <c r="D155" s="384"/>
      <c r="E155" s="384"/>
      <c r="F155" s="385"/>
      <c r="G155" s="5"/>
      <c r="H155" s="452"/>
      <c r="I155" s="453"/>
      <c r="J155" s="453"/>
      <c r="K155" s="454"/>
    </row>
    <row r="157" spans="2:11" ht="16.5" customHeight="1">
      <c r="B157" s="5" t="s">
        <v>128</v>
      </c>
      <c r="C157" s="455" t="s">
        <v>122</v>
      </c>
      <c r="D157" s="455"/>
      <c r="E157" s="455" t="s">
        <v>121</v>
      </c>
      <c r="F157" s="455"/>
      <c r="G157" s="5" t="s">
        <v>123</v>
      </c>
      <c r="H157" s="5" t="s">
        <v>124</v>
      </c>
      <c r="I157" s="5" t="s">
        <v>125</v>
      </c>
      <c r="J157" s="5" t="s">
        <v>126</v>
      </c>
      <c r="K157" s="5" t="s">
        <v>127</v>
      </c>
    </row>
    <row r="158" spans="2:11" ht="16.5" customHeight="1">
      <c r="B158" s="18">
        <v>1</v>
      </c>
      <c r="C158" s="456"/>
      <c r="D158" s="456"/>
      <c r="E158" s="457"/>
      <c r="F158" s="458"/>
      <c r="G158" s="117"/>
      <c r="H158" s="117"/>
      <c r="I158" s="33"/>
      <c r="J158" s="34"/>
      <c r="K158" s="35"/>
    </row>
    <row r="159" spans="2:11" ht="9.9499999999999993" customHeight="1"/>
    <row r="160" spans="2:11" ht="16.5" customHeight="1">
      <c r="B160" s="248" t="s">
        <v>50</v>
      </c>
      <c r="C160" s="259"/>
      <c r="D160" s="248" t="s">
        <v>5</v>
      </c>
      <c r="E160" s="259"/>
      <c r="F160" s="136" t="s">
        <v>51</v>
      </c>
      <c r="G160" s="136" t="s">
        <v>52</v>
      </c>
      <c r="H160" s="5" t="s">
        <v>815</v>
      </c>
      <c r="I160" s="5" t="s">
        <v>53</v>
      </c>
      <c r="J160" s="5" t="s">
        <v>325</v>
      </c>
      <c r="K160" s="5" t="s">
        <v>54</v>
      </c>
    </row>
    <row r="161" spans="2:11" ht="16.5" customHeight="1">
      <c r="B161" s="246"/>
      <c r="C161" s="247"/>
      <c r="D161" s="246"/>
      <c r="E161" s="247"/>
      <c r="F161" s="169"/>
      <c r="G161" s="64"/>
      <c r="H161" s="92"/>
      <c r="I161" s="92"/>
      <c r="J161" s="17"/>
      <c r="K161" s="177">
        <v>0</v>
      </c>
    </row>
    <row r="162" spans="2:11" ht="16.5" customHeight="1">
      <c r="B162" s="246"/>
      <c r="C162" s="247"/>
      <c r="D162" s="246"/>
      <c r="E162" s="247"/>
      <c r="F162" s="169"/>
      <c r="G162" s="64"/>
      <c r="H162" s="92"/>
      <c r="I162" s="92"/>
      <c r="J162" s="17"/>
      <c r="K162" s="177">
        <v>0</v>
      </c>
    </row>
    <row r="164" spans="2:11" ht="16.5" customHeight="1">
      <c r="B164" s="465" t="s">
        <v>57</v>
      </c>
      <c r="C164" s="466"/>
      <c r="D164" s="466"/>
      <c r="E164" s="466"/>
      <c r="F164" s="466"/>
      <c r="G164" s="466"/>
      <c r="H164" s="466"/>
      <c r="I164" s="466"/>
      <c r="J164" s="467"/>
      <c r="K164" s="39" t="s">
        <v>153</v>
      </c>
    </row>
    <row r="165" spans="2:11" ht="16.5" customHeight="1">
      <c r="B165" s="651" t="s">
        <v>655</v>
      </c>
      <c r="C165" s="652"/>
      <c r="D165" s="652"/>
      <c r="E165" s="652"/>
      <c r="F165" s="652"/>
      <c r="G165" s="652"/>
      <c r="H165" s="652"/>
      <c r="I165" s="652"/>
      <c r="J165" s="653"/>
      <c r="K165" s="118" t="s">
        <v>375</v>
      </c>
    </row>
    <row r="166" spans="2:11" ht="16.5" customHeight="1">
      <c r="B166" s="648" t="s">
        <v>656</v>
      </c>
      <c r="C166" s="649"/>
      <c r="D166" s="649"/>
      <c r="E166" s="649"/>
      <c r="F166" s="649"/>
      <c r="G166" s="649"/>
      <c r="H166" s="649"/>
      <c r="I166" s="649"/>
      <c r="J166" s="650"/>
      <c r="K166" s="120" t="s">
        <v>375</v>
      </c>
    </row>
    <row r="167" spans="2:11" ht="9.9499999999999993" customHeight="1"/>
    <row r="168" spans="2:11" ht="16.5" customHeight="1">
      <c r="B168" s="126">
        <v>0</v>
      </c>
      <c r="C168" s="127" t="s">
        <v>592</v>
      </c>
      <c r="D168" s="126">
        <v>0</v>
      </c>
      <c r="E168" s="127" t="s">
        <v>593</v>
      </c>
    </row>
    <row r="169" spans="2:11" ht="16.5" customHeight="1">
      <c r="B169" s="5" t="s">
        <v>58</v>
      </c>
      <c r="C169" s="455" t="s">
        <v>59</v>
      </c>
      <c r="D169" s="455"/>
      <c r="E169" s="455"/>
      <c r="F169" s="5" t="s">
        <v>60</v>
      </c>
      <c r="G169" s="5" t="s">
        <v>61</v>
      </c>
      <c r="H169" s="5" t="s">
        <v>62</v>
      </c>
      <c r="I169" s="5" t="s">
        <v>17</v>
      </c>
      <c r="J169" s="455" t="s">
        <v>63</v>
      </c>
      <c r="K169" s="455"/>
    </row>
    <row r="170" spans="2:11" ht="16.5" customHeight="1">
      <c r="B170" s="32" t="s">
        <v>144</v>
      </c>
      <c r="C170" s="471" t="s">
        <v>142</v>
      </c>
      <c r="D170" s="471"/>
      <c r="E170" s="471"/>
      <c r="F170" s="32" t="s">
        <v>145</v>
      </c>
      <c r="G170" s="22" t="s">
        <v>64</v>
      </c>
      <c r="H170" s="32" t="s">
        <v>86</v>
      </c>
      <c r="I170" s="32" t="s">
        <v>146</v>
      </c>
      <c r="J170" s="475"/>
      <c r="K170" s="476"/>
    </row>
    <row r="171" spans="2:11" ht="16.5" customHeight="1">
      <c r="B171" s="32" t="s">
        <v>144</v>
      </c>
      <c r="C171" s="471" t="s">
        <v>143</v>
      </c>
      <c r="D171" s="471"/>
      <c r="E171" s="471"/>
      <c r="F171" s="32" t="s">
        <v>145</v>
      </c>
      <c r="G171" s="22" t="s">
        <v>64</v>
      </c>
      <c r="H171" s="32" t="s">
        <v>86</v>
      </c>
      <c r="I171" s="32" t="s">
        <v>146</v>
      </c>
      <c r="J171" s="475"/>
      <c r="K171" s="476"/>
    </row>
    <row r="172" spans="2:11" ht="16.5" customHeight="1">
      <c r="B172" s="32"/>
      <c r="C172" s="629"/>
      <c r="D172" s="630"/>
      <c r="E172" s="631"/>
      <c r="F172" s="32"/>
      <c r="G172" s="22"/>
      <c r="H172" s="32"/>
      <c r="I172" s="32"/>
      <c r="J172" s="475"/>
      <c r="K172" s="476"/>
    </row>
    <row r="173" spans="2:11" ht="16.5" customHeight="1">
      <c r="B173" s="32"/>
      <c r="C173" s="629"/>
      <c r="D173" s="630"/>
      <c r="E173" s="631"/>
      <c r="F173" s="32"/>
      <c r="G173" s="22"/>
      <c r="H173" s="32"/>
      <c r="I173" s="32"/>
      <c r="J173" s="475"/>
      <c r="K173" s="476"/>
    </row>
    <row r="175" spans="2:11" ht="16.5" customHeight="1">
      <c r="B175" s="4" t="s">
        <v>925</v>
      </c>
      <c r="C175" s="23"/>
    </row>
    <row r="176" spans="2:11" ht="26.1" customHeight="1">
      <c r="B176" s="516" t="s">
        <v>179</v>
      </c>
      <c r="C176" s="517"/>
      <c r="D176" s="517"/>
      <c r="E176" s="517"/>
      <c r="F176" s="517"/>
      <c r="G176" s="517"/>
      <c r="H176" s="517"/>
      <c r="I176" s="517"/>
      <c r="J176" s="517"/>
      <c r="K176" s="518"/>
    </row>
    <row r="177" spans="2:11" ht="9.9499999999999993" customHeight="1"/>
    <row r="178" spans="2:11" ht="13.5" customHeight="1" thickBot="1"/>
    <row r="179" spans="2:11" ht="42" customHeight="1" thickBot="1">
      <c r="B179" s="462" t="s">
        <v>66</v>
      </c>
      <c r="C179" s="463"/>
      <c r="D179" s="463"/>
      <c r="E179" s="463"/>
      <c r="F179" s="463"/>
      <c r="G179" s="463"/>
      <c r="H179" s="463"/>
      <c r="I179" s="463"/>
      <c r="J179" s="463"/>
      <c r="K179" s="464"/>
    </row>
    <row r="180" spans="2:11" ht="9.9499999999999993" customHeight="1"/>
    <row r="181" spans="2:11" ht="16.5" customHeight="1">
      <c r="B181" s="5" t="s">
        <v>129</v>
      </c>
      <c r="C181" s="383"/>
      <c r="D181" s="384"/>
      <c r="E181" s="384"/>
      <c r="F181" s="385"/>
      <c r="G181" s="5"/>
      <c r="H181" s="452"/>
      <c r="I181" s="453"/>
      <c r="J181" s="453"/>
      <c r="K181" s="454"/>
    </row>
    <row r="183" spans="2:11" ht="16.5" customHeight="1">
      <c r="B183" s="5" t="s">
        <v>128</v>
      </c>
      <c r="C183" s="455" t="s">
        <v>122</v>
      </c>
      <c r="D183" s="455"/>
      <c r="E183" s="455" t="s">
        <v>121</v>
      </c>
      <c r="F183" s="455"/>
      <c r="G183" s="5" t="s">
        <v>123</v>
      </c>
      <c r="H183" s="5" t="s">
        <v>124</v>
      </c>
      <c r="I183" s="5" t="s">
        <v>125</v>
      </c>
      <c r="J183" s="5" t="s">
        <v>126</v>
      </c>
      <c r="K183" s="5" t="s">
        <v>127</v>
      </c>
    </row>
    <row r="184" spans="2:11" ht="16.5" customHeight="1">
      <c r="B184" s="5">
        <v>1</v>
      </c>
      <c r="C184" s="456"/>
      <c r="D184" s="456"/>
      <c r="E184" s="457"/>
      <c r="F184" s="458"/>
      <c r="G184" s="117"/>
      <c r="H184" s="117"/>
      <c r="I184" s="33"/>
      <c r="J184" s="34"/>
      <c r="K184" s="35"/>
    </row>
    <row r="185" spans="2:11" ht="9.9499999999999993" customHeight="1"/>
    <row r="186" spans="2:11" ht="16.5" customHeight="1">
      <c r="B186" s="248" t="s">
        <v>50</v>
      </c>
      <c r="C186" s="259"/>
      <c r="D186" s="248" t="s">
        <v>5</v>
      </c>
      <c r="E186" s="259"/>
      <c r="F186" s="136" t="s">
        <v>51</v>
      </c>
      <c r="G186" s="136" t="s">
        <v>52</v>
      </c>
      <c r="H186" s="5" t="s">
        <v>815</v>
      </c>
      <c r="I186" s="5" t="s">
        <v>53</v>
      </c>
      <c r="J186" s="5" t="s">
        <v>325</v>
      </c>
      <c r="K186" s="5" t="s">
        <v>54</v>
      </c>
    </row>
    <row r="187" spans="2:11" ht="16.5" customHeight="1">
      <c r="B187" s="246"/>
      <c r="C187" s="247"/>
      <c r="D187" s="246"/>
      <c r="E187" s="247"/>
      <c r="F187" s="169"/>
      <c r="G187" s="64"/>
      <c r="H187" s="92"/>
      <c r="I187" s="92"/>
      <c r="J187" s="17"/>
      <c r="K187" s="177">
        <v>0</v>
      </c>
    </row>
    <row r="188" spans="2:11" ht="16.5" customHeight="1">
      <c r="B188" s="246"/>
      <c r="C188" s="247"/>
      <c r="D188" s="246"/>
      <c r="E188" s="247"/>
      <c r="F188" s="169"/>
      <c r="G188" s="64"/>
      <c r="H188" s="92"/>
      <c r="I188" s="92"/>
      <c r="J188" s="17"/>
      <c r="K188" s="177">
        <v>0</v>
      </c>
    </row>
    <row r="189" spans="2:11" ht="9.9499999999999993" customHeight="1"/>
    <row r="190" spans="2:11" ht="16.5" customHeight="1">
      <c r="B190" s="480" t="s">
        <v>155</v>
      </c>
      <c r="C190" s="480"/>
      <c r="D190" s="480"/>
      <c r="E190" s="480"/>
      <c r="F190" s="480"/>
      <c r="G190" s="480"/>
      <c r="H190" s="480"/>
      <c r="I190" s="480"/>
      <c r="J190" s="480"/>
      <c r="K190" s="41" t="s">
        <v>156</v>
      </c>
    </row>
    <row r="191" spans="2:11" ht="13.5" customHeight="1">
      <c r="B191" s="641" t="s">
        <v>641</v>
      </c>
      <c r="C191" s="642"/>
      <c r="D191" s="642"/>
      <c r="E191" s="642"/>
      <c r="F191" s="642"/>
      <c r="G191" s="642"/>
      <c r="H191" s="642"/>
      <c r="I191" s="642"/>
      <c r="J191" s="642"/>
      <c r="K191" s="118" t="s">
        <v>160</v>
      </c>
    </row>
    <row r="192" spans="2:11" ht="13.5" customHeight="1">
      <c r="B192" s="643" t="s">
        <v>642</v>
      </c>
      <c r="C192" s="644"/>
      <c r="D192" s="644"/>
      <c r="E192" s="644"/>
      <c r="F192" s="644"/>
      <c r="G192" s="644"/>
      <c r="H192" s="644"/>
      <c r="I192" s="644"/>
      <c r="J192" s="644"/>
      <c r="K192" s="119" t="s">
        <v>65</v>
      </c>
    </row>
    <row r="193" spans="2:11" ht="13.5" customHeight="1">
      <c r="B193" s="643" t="s">
        <v>643</v>
      </c>
      <c r="C193" s="644"/>
      <c r="D193" s="644"/>
      <c r="E193" s="644"/>
      <c r="F193" s="644"/>
      <c r="G193" s="644"/>
      <c r="H193" s="644"/>
      <c r="I193" s="644"/>
      <c r="J193" s="644"/>
      <c r="K193" s="119" t="s">
        <v>65</v>
      </c>
    </row>
    <row r="194" spans="2:11" ht="13.5" customHeight="1">
      <c r="B194" s="643" t="s">
        <v>644</v>
      </c>
      <c r="C194" s="644"/>
      <c r="D194" s="644"/>
      <c r="E194" s="644"/>
      <c r="F194" s="644"/>
      <c r="G194" s="644"/>
      <c r="H194" s="644"/>
      <c r="I194" s="644"/>
      <c r="J194" s="644"/>
      <c r="K194" s="119" t="s">
        <v>65</v>
      </c>
    </row>
    <row r="195" spans="2:11" ht="13.5" customHeight="1">
      <c r="B195" s="654" t="s">
        <v>645</v>
      </c>
      <c r="C195" s="655"/>
      <c r="D195" s="655"/>
      <c r="E195" s="655"/>
      <c r="F195" s="655"/>
      <c r="G195" s="655"/>
      <c r="H195" s="655"/>
      <c r="I195" s="655"/>
      <c r="J195" s="655"/>
      <c r="K195" s="119" t="s">
        <v>160</v>
      </c>
    </row>
    <row r="196" spans="2:11" ht="13.5" customHeight="1">
      <c r="B196" s="654" t="s">
        <v>646</v>
      </c>
      <c r="C196" s="655"/>
      <c r="D196" s="655"/>
      <c r="E196" s="655"/>
      <c r="F196" s="655"/>
      <c r="G196" s="655"/>
      <c r="H196" s="655"/>
      <c r="I196" s="655"/>
      <c r="J196" s="655"/>
      <c r="K196" s="119" t="s">
        <v>160</v>
      </c>
    </row>
    <row r="197" spans="2:11" ht="13.5" customHeight="1">
      <c r="B197" s="654" t="s">
        <v>647</v>
      </c>
      <c r="C197" s="655"/>
      <c r="D197" s="655"/>
      <c r="E197" s="655"/>
      <c r="F197" s="655"/>
      <c r="G197" s="655"/>
      <c r="H197" s="655"/>
      <c r="I197" s="655"/>
      <c r="J197" s="655"/>
      <c r="K197" s="119" t="s">
        <v>160</v>
      </c>
    </row>
    <row r="198" spans="2:11" ht="13.5" customHeight="1">
      <c r="B198" s="654" t="s">
        <v>648</v>
      </c>
      <c r="C198" s="655"/>
      <c r="D198" s="655"/>
      <c r="E198" s="655"/>
      <c r="F198" s="655"/>
      <c r="G198" s="655"/>
      <c r="H198" s="655"/>
      <c r="I198" s="655"/>
      <c r="J198" s="655"/>
      <c r="K198" s="119" t="s">
        <v>160</v>
      </c>
    </row>
    <row r="199" spans="2:11" ht="13.5" customHeight="1">
      <c r="B199" s="656" t="s">
        <v>649</v>
      </c>
      <c r="C199" s="657"/>
      <c r="D199" s="657"/>
      <c r="E199" s="657"/>
      <c r="F199" s="657"/>
      <c r="G199" s="657"/>
      <c r="H199" s="657"/>
      <c r="I199" s="657"/>
      <c r="J199" s="657"/>
      <c r="K199" s="120" t="s">
        <v>160</v>
      </c>
    </row>
    <row r="200" spans="2:11" ht="9.9499999999999993" customHeight="1"/>
    <row r="201" spans="2:11" ht="16.5" customHeight="1">
      <c r="B201" s="126">
        <v>1</v>
      </c>
      <c r="C201" s="127" t="s">
        <v>592</v>
      </c>
      <c r="D201" s="126">
        <v>0</v>
      </c>
      <c r="E201" s="127" t="s">
        <v>593</v>
      </c>
    </row>
    <row r="202" spans="2:11" ht="16.5" customHeight="1">
      <c r="B202" s="5" t="s">
        <v>68</v>
      </c>
      <c r="C202" s="483" t="s">
        <v>59</v>
      </c>
      <c r="D202" s="484"/>
      <c r="E202" s="484"/>
      <c r="F202" s="485"/>
      <c r="G202" s="5" t="s">
        <v>61</v>
      </c>
      <c r="H202" s="5" t="s">
        <v>69</v>
      </c>
      <c r="I202" s="5" t="s">
        <v>70</v>
      </c>
      <c r="J202" s="455" t="s">
        <v>63</v>
      </c>
      <c r="K202" s="455"/>
    </row>
    <row r="203" spans="2:11" ht="16.5" customHeight="1">
      <c r="B203" s="22" t="s">
        <v>67</v>
      </c>
      <c r="C203" s="477" t="s">
        <v>71</v>
      </c>
      <c r="D203" s="478"/>
      <c r="E203" s="478"/>
      <c r="F203" s="479"/>
      <c r="G203" s="22" t="s">
        <v>65</v>
      </c>
      <c r="H203" s="22" t="s">
        <v>86</v>
      </c>
      <c r="I203" s="22" t="s">
        <v>86</v>
      </c>
      <c r="J203" s="456"/>
      <c r="K203" s="456"/>
    </row>
    <row r="204" spans="2:11" ht="16.5" customHeight="1">
      <c r="B204" s="22" t="s">
        <v>67</v>
      </c>
      <c r="C204" s="477" t="s">
        <v>72</v>
      </c>
      <c r="D204" s="478"/>
      <c r="E204" s="478"/>
      <c r="F204" s="479"/>
      <c r="G204" s="22" t="s">
        <v>65</v>
      </c>
      <c r="H204" s="22" t="s">
        <v>86</v>
      </c>
      <c r="I204" s="22" t="s">
        <v>86</v>
      </c>
      <c r="J204" s="456"/>
      <c r="K204" s="456"/>
    </row>
    <row r="205" spans="2:11" ht="16.5" customHeight="1">
      <c r="B205" s="22" t="s">
        <v>67</v>
      </c>
      <c r="C205" s="477" t="s">
        <v>73</v>
      </c>
      <c r="D205" s="478"/>
      <c r="E205" s="478"/>
      <c r="F205" s="479"/>
      <c r="G205" s="22" t="s">
        <v>65</v>
      </c>
      <c r="H205" s="22" t="s">
        <v>86</v>
      </c>
      <c r="I205" s="22" t="s">
        <v>86</v>
      </c>
      <c r="J205" s="456"/>
      <c r="K205" s="456"/>
    </row>
    <row r="206" spans="2:11" ht="16.5" customHeight="1">
      <c r="B206" s="22" t="s">
        <v>67</v>
      </c>
      <c r="C206" s="477" t="s">
        <v>74</v>
      </c>
      <c r="D206" s="478"/>
      <c r="E206" s="478"/>
      <c r="F206" s="479"/>
      <c r="G206" s="22" t="s">
        <v>65</v>
      </c>
      <c r="H206" s="22" t="s">
        <v>86</v>
      </c>
      <c r="I206" s="22" t="s">
        <v>86</v>
      </c>
      <c r="J206" s="456"/>
      <c r="K206" s="456"/>
    </row>
    <row r="207" spans="2:11" ht="9.9499999999999993" customHeight="1"/>
    <row r="208" spans="2:11" ht="17.25">
      <c r="B208" s="126">
        <v>0</v>
      </c>
      <c r="C208" s="47" t="s">
        <v>594</v>
      </c>
      <c r="F208" s="20"/>
      <c r="H208" s="20"/>
      <c r="I208" s="20"/>
    </row>
    <row r="209" spans="2:11" ht="16.5" customHeight="1">
      <c r="B209" s="5" t="s">
        <v>68</v>
      </c>
      <c r="C209" s="483" t="s">
        <v>59</v>
      </c>
      <c r="D209" s="484"/>
      <c r="E209" s="484"/>
      <c r="F209" s="485"/>
      <c r="G209" s="5" t="s">
        <v>61</v>
      </c>
      <c r="H209" s="5" t="s">
        <v>69</v>
      </c>
      <c r="I209" s="5" t="s">
        <v>70</v>
      </c>
      <c r="J209" s="455" t="s">
        <v>63</v>
      </c>
      <c r="K209" s="455"/>
    </row>
    <row r="210" spans="2:11" ht="16.5" customHeight="1">
      <c r="B210" s="22" t="s">
        <v>67</v>
      </c>
      <c r="C210" s="477" t="s">
        <v>71</v>
      </c>
      <c r="D210" s="478"/>
      <c r="E210" s="478"/>
      <c r="F210" s="479"/>
      <c r="G210" s="22" t="s">
        <v>65</v>
      </c>
      <c r="H210" s="22" t="s">
        <v>86</v>
      </c>
      <c r="I210" s="22" t="s">
        <v>86</v>
      </c>
      <c r="J210" s="456"/>
      <c r="K210" s="456"/>
    </row>
    <row r="211" spans="2:11" ht="16.5" customHeight="1">
      <c r="B211" s="22" t="s">
        <v>67</v>
      </c>
      <c r="C211" s="477" t="s">
        <v>72</v>
      </c>
      <c r="D211" s="478"/>
      <c r="E211" s="478"/>
      <c r="F211" s="479"/>
      <c r="G211" s="22" t="s">
        <v>65</v>
      </c>
      <c r="H211" s="22" t="s">
        <v>86</v>
      </c>
      <c r="I211" s="22" t="s">
        <v>86</v>
      </c>
      <c r="J211" s="456"/>
      <c r="K211" s="456"/>
    </row>
    <row r="212" spans="2:11" ht="16.5" customHeight="1">
      <c r="B212" s="22" t="s">
        <v>67</v>
      </c>
      <c r="C212" s="477" t="s">
        <v>73</v>
      </c>
      <c r="D212" s="478"/>
      <c r="E212" s="478"/>
      <c r="F212" s="479"/>
      <c r="G212" s="22" t="s">
        <v>65</v>
      </c>
      <c r="H212" s="22" t="s">
        <v>86</v>
      </c>
      <c r="I212" s="22" t="s">
        <v>86</v>
      </c>
      <c r="J212" s="456"/>
      <c r="K212" s="456"/>
    </row>
    <row r="213" spans="2:11" ht="16.5" customHeight="1">
      <c r="B213" s="22" t="s">
        <v>67</v>
      </c>
      <c r="C213" s="477" t="s">
        <v>74</v>
      </c>
      <c r="D213" s="478"/>
      <c r="E213" s="478"/>
      <c r="F213" s="479"/>
      <c r="G213" s="22" t="s">
        <v>65</v>
      </c>
      <c r="H213" s="22" t="s">
        <v>86</v>
      </c>
      <c r="I213" s="22" t="s">
        <v>86</v>
      </c>
      <c r="J213" s="456"/>
      <c r="K213" s="456"/>
    </row>
    <row r="214" spans="2:11" ht="9.9499999999999993" customHeight="1">
      <c r="B214" s="20"/>
      <c r="C214" s="20"/>
      <c r="D214" s="20"/>
      <c r="E214" s="20"/>
      <c r="F214" s="20"/>
      <c r="G214" s="20"/>
      <c r="H214" s="20"/>
      <c r="I214" s="20"/>
      <c r="J214" s="20"/>
      <c r="K214" s="20"/>
    </row>
    <row r="215" spans="2:11" ht="16.5" customHeight="1">
      <c r="B215" s="4" t="s">
        <v>925</v>
      </c>
      <c r="C215" s="23"/>
    </row>
    <row r="216" spans="2:11" ht="26.1" customHeight="1">
      <c r="B216" s="516" t="s">
        <v>179</v>
      </c>
      <c r="C216" s="517"/>
      <c r="D216" s="517"/>
      <c r="E216" s="517"/>
      <c r="F216" s="517"/>
      <c r="G216" s="517"/>
      <c r="H216" s="517"/>
      <c r="I216" s="517"/>
      <c r="J216" s="517"/>
      <c r="K216" s="518"/>
    </row>
    <row r="217" spans="2:11" ht="9.9499999999999993" customHeight="1"/>
    <row r="218" spans="2:11" ht="9.9499999999999993" customHeight="1" thickBot="1"/>
    <row r="219" spans="2:11" ht="44.25" customHeight="1" thickBot="1">
      <c r="B219" s="462" t="s">
        <v>512</v>
      </c>
      <c r="C219" s="463"/>
      <c r="D219" s="463"/>
      <c r="E219" s="463"/>
      <c r="F219" s="463"/>
      <c r="G219" s="463"/>
      <c r="H219" s="463"/>
      <c r="I219" s="463"/>
      <c r="J219" s="463"/>
      <c r="K219" s="464"/>
    </row>
    <row r="220" spans="2:11" ht="9.9499999999999993" customHeight="1"/>
    <row r="221" spans="2:11" ht="16.5" customHeight="1">
      <c r="B221" s="5" t="s">
        <v>129</v>
      </c>
      <c r="C221" s="383"/>
      <c r="D221" s="384"/>
      <c r="E221" s="384"/>
      <c r="F221" s="385"/>
      <c r="G221" s="5"/>
      <c r="H221" s="452"/>
      <c r="I221" s="453"/>
      <c r="J221" s="453"/>
      <c r="K221" s="454"/>
    </row>
    <row r="223" spans="2:11" ht="16.5" customHeight="1">
      <c r="B223" s="5" t="s">
        <v>128</v>
      </c>
      <c r="C223" s="455" t="s">
        <v>122</v>
      </c>
      <c r="D223" s="455"/>
      <c r="E223" s="455" t="s">
        <v>121</v>
      </c>
      <c r="F223" s="455"/>
      <c r="G223" s="5" t="s">
        <v>123</v>
      </c>
      <c r="H223" s="5" t="s">
        <v>124</v>
      </c>
      <c r="I223" s="5" t="s">
        <v>125</v>
      </c>
      <c r="J223" s="5" t="s">
        <v>126</v>
      </c>
      <c r="K223" s="5" t="s">
        <v>127</v>
      </c>
    </row>
    <row r="224" spans="2:11" ht="16.5" customHeight="1">
      <c r="B224" s="18">
        <v>1</v>
      </c>
      <c r="C224" s="456"/>
      <c r="D224" s="456"/>
      <c r="E224" s="457"/>
      <c r="F224" s="458"/>
      <c r="G224" s="117"/>
      <c r="H224" s="117"/>
      <c r="I224" s="33"/>
      <c r="J224" s="34"/>
      <c r="K224" s="35"/>
    </row>
    <row r="225" spans="2:11" ht="9.9499999999999993" customHeight="1"/>
    <row r="226" spans="2:11" ht="16.5" customHeight="1">
      <c r="B226" s="248" t="s">
        <v>50</v>
      </c>
      <c r="C226" s="259"/>
      <c r="D226" s="248" t="s">
        <v>5</v>
      </c>
      <c r="E226" s="259"/>
      <c r="F226" s="136" t="s">
        <v>51</v>
      </c>
      <c r="G226" s="136" t="s">
        <v>52</v>
      </c>
      <c r="H226" s="5" t="s">
        <v>815</v>
      </c>
      <c r="I226" s="5" t="s">
        <v>53</v>
      </c>
      <c r="J226" s="5" t="s">
        <v>325</v>
      </c>
      <c r="K226" s="5" t="s">
        <v>54</v>
      </c>
    </row>
    <row r="227" spans="2:11" ht="16.5" customHeight="1">
      <c r="B227" s="246"/>
      <c r="C227" s="247"/>
      <c r="D227" s="246"/>
      <c r="E227" s="247"/>
      <c r="F227" s="169"/>
      <c r="G227" s="64"/>
      <c r="H227" s="92"/>
      <c r="I227" s="92"/>
      <c r="J227" s="17"/>
      <c r="K227" s="177">
        <v>0</v>
      </c>
    </row>
    <row r="228" spans="2:11" ht="16.5" customHeight="1">
      <c r="B228" s="246"/>
      <c r="C228" s="247"/>
      <c r="D228" s="246"/>
      <c r="E228" s="247"/>
      <c r="F228" s="169"/>
      <c r="G228" s="64"/>
      <c r="H228" s="92"/>
      <c r="I228" s="92"/>
      <c r="J228" s="17"/>
      <c r="K228" s="177">
        <v>0</v>
      </c>
    </row>
    <row r="229" spans="2:11" ht="9.9499999999999993" customHeight="1"/>
    <row r="230" spans="2:11" ht="16.5" customHeight="1">
      <c r="B230" s="480" t="s">
        <v>155</v>
      </c>
      <c r="C230" s="480"/>
      <c r="D230" s="480"/>
      <c r="E230" s="480"/>
      <c r="F230" s="480"/>
      <c r="G230" s="480"/>
      <c r="H230" s="480"/>
      <c r="I230" s="480"/>
      <c r="J230" s="480"/>
      <c r="K230" s="41" t="s">
        <v>156</v>
      </c>
    </row>
    <row r="231" spans="2:11" ht="13.5" customHeight="1">
      <c r="B231" s="641" t="s">
        <v>612</v>
      </c>
      <c r="C231" s="642"/>
      <c r="D231" s="642"/>
      <c r="E231" s="642"/>
      <c r="F231" s="642"/>
      <c r="G231" s="642"/>
      <c r="H231" s="642"/>
      <c r="I231" s="642"/>
      <c r="J231" s="642"/>
      <c r="K231" s="118" t="s">
        <v>160</v>
      </c>
    </row>
    <row r="232" spans="2:11" ht="13.5" customHeight="1">
      <c r="B232" s="643" t="s">
        <v>613</v>
      </c>
      <c r="C232" s="644"/>
      <c r="D232" s="644"/>
      <c r="E232" s="644"/>
      <c r="F232" s="644"/>
      <c r="G232" s="644"/>
      <c r="H232" s="644"/>
      <c r="I232" s="644"/>
      <c r="J232" s="644"/>
      <c r="K232" s="119" t="s">
        <v>160</v>
      </c>
    </row>
    <row r="233" spans="2:11" ht="13.5" customHeight="1">
      <c r="B233" s="643" t="s">
        <v>608</v>
      </c>
      <c r="C233" s="644"/>
      <c r="D233" s="644"/>
      <c r="E233" s="644"/>
      <c r="F233" s="644"/>
      <c r="G233" s="644"/>
      <c r="H233" s="644"/>
      <c r="I233" s="644"/>
      <c r="J233" s="644"/>
      <c r="K233" s="119" t="s">
        <v>160</v>
      </c>
    </row>
    <row r="234" spans="2:11" ht="13.5" customHeight="1">
      <c r="B234" s="643" t="s">
        <v>609</v>
      </c>
      <c r="C234" s="644"/>
      <c r="D234" s="644"/>
      <c r="E234" s="644"/>
      <c r="F234" s="644"/>
      <c r="G234" s="644"/>
      <c r="H234" s="644"/>
      <c r="I234" s="644"/>
      <c r="J234" s="644"/>
      <c r="K234" s="119" t="s">
        <v>160</v>
      </c>
    </row>
    <row r="235" spans="2:11" ht="13.5" customHeight="1">
      <c r="B235" s="643" t="s">
        <v>610</v>
      </c>
      <c r="C235" s="644"/>
      <c r="D235" s="644"/>
      <c r="E235" s="644"/>
      <c r="F235" s="644"/>
      <c r="G235" s="644"/>
      <c r="H235" s="644"/>
      <c r="I235" s="644"/>
      <c r="J235" s="644"/>
      <c r="K235" s="119" t="s">
        <v>160</v>
      </c>
    </row>
    <row r="236" spans="2:11" ht="13.5" customHeight="1">
      <c r="B236" s="643" t="s">
        <v>611</v>
      </c>
      <c r="C236" s="644"/>
      <c r="D236" s="644"/>
      <c r="E236" s="644"/>
      <c r="F236" s="644"/>
      <c r="G236" s="644"/>
      <c r="H236" s="644"/>
      <c r="I236" s="644"/>
      <c r="J236" s="644"/>
      <c r="K236" s="119" t="s">
        <v>160</v>
      </c>
    </row>
    <row r="237" spans="2:11" ht="13.5" customHeight="1">
      <c r="B237" s="643" t="s">
        <v>614</v>
      </c>
      <c r="C237" s="644"/>
      <c r="D237" s="644"/>
      <c r="E237" s="644"/>
      <c r="F237" s="644"/>
      <c r="G237" s="644"/>
      <c r="H237" s="644"/>
      <c r="I237" s="644"/>
      <c r="J237" s="644"/>
      <c r="K237" s="119" t="s">
        <v>160</v>
      </c>
    </row>
    <row r="238" spans="2:11" ht="13.5" customHeight="1">
      <c r="B238" s="643" t="s">
        <v>615</v>
      </c>
      <c r="C238" s="644"/>
      <c r="D238" s="644"/>
      <c r="E238" s="644"/>
      <c r="F238" s="644"/>
      <c r="G238" s="644"/>
      <c r="H238" s="644"/>
      <c r="I238" s="644"/>
      <c r="J238" s="644"/>
      <c r="K238" s="119" t="s">
        <v>160</v>
      </c>
    </row>
    <row r="239" spans="2:11" ht="13.5" customHeight="1">
      <c r="B239" s="643" t="s">
        <v>616</v>
      </c>
      <c r="C239" s="644"/>
      <c r="D239" s="644"/>
      <c r="E239" s="644"/>
      <c r="F239" s="644"/>
      <c r="G239" s="644"/>
      <c r="H239" s="644"/>
      <c r="I239" s="644"/>
      <c r="J239" s="644"/>
      <c r="K239" s="119" t="s">
        <v>160</v>
      </c>
    </row>
    <row r="240" spans="2:11" ht="13.5" customHeight="1">
      <c r="B240" s="643" t="s">
        <v>617</v>
      </c>
      <c r="C240" s="644"/>
      <c r="D240" s="644"/>
      <c r="E240" s="644"/>
      <c r="F240" s="644"/>
      <c r="G240" s="644"/>
      <c r="H240" s="644"/>
      <c r="I240" s="644"/>
      <c r="J240" s="644"/>
      <c r="K240" s="119" t="s">
        <v>160</v>
      </c>
    </row>
    <row r="241" spans="2:11" ht="13.5" customHeight="1">
      <c r="B241" s="639" t="s">
        <v>618</v>
      </c>
      <c r="C241" s="640"/>
      <c r="D241" s="640"/>
      <c r="E241" s="640"/>
      <c r="F241" s="640"/>
      <c r="G241" s="640"/>
      <c r="H241" s="640"/>
      <c r="I241" s="640"/>
      <c r="J241" s="640"/>
      <c r="K241" s="120" t="s">
        <v>160</v>
      </c>
    </row>
    <row r="242" spans="2:11" ht="9.9499999999999993" customHeight="1"/>
    <row r="243" spans="2:11" ht="16.5" customHeight="1">
      <c r="B243" s="93">
        <v>0</v>
      </c>
      <c r="C243" s="128" t="s">
        <v>669</v>
      </c>
    </row>
    <row r="244" spans="2:11" ht="16.5" customHeight="1">
      <c r="B244" s="5" t="s">
        <v>91</v>
      </c>
      <c r="C244" s="483" t="s">
        <v>92</v>
      </c>
      <c r="D244" s="484"/>
      <c r="E244" s="484"/>
      <c r="F244" s="485"/>
      <c r="G244" s="5" t="s">
        <v>61</v>
      </c>
      <c r="H244" s="5" t="s">
        <v>93</v>
      </c>
      <c r="I244" s="5" t="s">
        <v>94</v>
      </c>
      <c r="J244" s="455" t="s">
        <v>63</v>
      </c>
      <c r="K244" s="455"/>
    </row>
    <row r="245" spans="2:11" ht="16.5" customHeight="1">
      <c r="B245" s="22" t="s">
        <v>595</v>
      </c>
      <c r="C245" s="477" t="s">
        <v>86</v>
      </c>
      <c r="D245" s="478"/>
      <c r="E245" s="478"/>
      <c r="F245" s="479"/>
      <c r="G245" s="22" t="s">
        <v>65</v>
      </c>
      <c r="H245" s="22" t="s">
        <v>86</v>
      </c>
      <c r="I245" s="22" t="s">
        <v>86</v>
      </c>
      <c r="J245" s="477"/>
      <c r="K245" s="479"/>
    </row>
    <row r="246" spans="2:11" ht="6" customHeight="1"/>
    <row r="247" spans="2:11" ht="16.5" customHeight="1">
      <c r="B247" s="93">
        <v>0</v>
      </c>
      <c r="C247" s="128" t="s">
        <v>668</v>
      </c>
    </row>
    <row r="248" spans="2:11" ht="16.5" customHeight="1">
      <c r="B248" s="5" t="s">
        <v>91</v>
      </c>
      <c r="C248" s="483" t="s">
        <v>92</v>
      </c>
      <c r="D248" s="484"/>
      <c r="E248" s="484"/>
      <c r="F248" s="485"/>
      <c r="G248" s="5" t="s">
        <v>61</v>
      </c>
      <c r="H248" s="5" t="s">
        <v>93</v>
      </c>
      <c r="I248" s="5" t="s">
        <v>94</v>
      </c>
      <c r="J248" s="455" t="s">
        <v>63</v>
      </c>
      <c r="K248" s="455"/>
    </row>
    <row r="249" spans="2:11" ht="16.5" customHeight="1">
      <c r="B249" s="22" t="s">
        <v>269</v>
      </c>
      <c r="C249" s="477" t="s">
        <v>86</v>
      </c>
      <c r="D249" s="478"/>
      <c r="E249" s="478"/>
      <c r="F249" s="479"/>
      <c r="G249" s="22" t="s">
        <v>65</v>
      </c>
      <c r="H249" s="22" t="s">
        <v>86</v>
      </c>
      <c r="I249" s="22" t="s">
        <v>86</v>
      </c>
      <c r="J249" s="477"/>
      <c r="K249" s="479"/>
    </row>
    <row r="250" spans="2:11" ht="6" customHeight="1"/>
    <row r="251" spans="2:11" ht="16.5" customHeight="1">
      <c r="B251" s="93">
        <v>0</v>
      </c>
      <c r="C251" s="128" t="s">
        <v>658</v>
      </c>
    </row>
    <row r="252" spans="2:11" ht="16.5" customHeight="1">
      <c r="B252" s="5" t="s">
        <v>91</v>
      </c>
      <c r="C252" s="483" t="s">
        <v>92</v>
      </c>
      <c r="D252" s="484"/>
      <c r="E252" s="484"/>
      <c r="F252" s="485"/>
      <c r="G252" s="5" t="s">
        <v>61</v>
      </c>
      <c r="H252" s="5" t="s">
        <v>93</v>
      </c>
      <c r="I252" s="5" t="s">
        <v>94</v>
      </c>
      <c r="J252" s="455" t="s">
        <v>63</v>
      </c>
      <c r="K252" s="455"/>
    </row>
    <row r="253" spans="2:11" ht="16.5" customHeight="1">
      <c r="B253" s="22" t="s">
        <v>109</v>
      </c>
      <c r="C253" s="477" t="s">
        <v>86</v>
      </c>
      <c r="D253" s="478"/>
      <c r="E253" s="478"/>
      <c r="F253" s="479"/>
      <c r="G253" s="22" t="s">
        <v>65</v>
      </c>
      <c r="H253" s="22" t="s">
        <v>86</v>
      </c>
      <c r="I253" s="22" t="s">
        <v>86</v>
      </c>
      <c r="J253" s="477"/>
      <c r="K253" s="479"/>
    </row>
    <row r="254" spans="2:11" ht="6" customHeight="1"/>
    <row r="255" spans="2:11" ht="16.5" customHeight="1">
      <c r="B255" s="93">
        <v>0</v>
      </c>
      <c r="C255" s="128" t="s">
        <v>659</v>
      </c>
    </row>
    <row r="256" spans="2:11" ht="16.5" customHeight="1">
      <c r="B256" s="5" t="s">
        <v>91</v>
      </c>
      <c r="C256" s="483" t="s">
        <v>92</v>
      </c>
      <c r="D256" s="484"/>
      <c r="E256" s="484"/>
      <c r="F256" s="485"/>
      <c r="G256" s="5" t="s">
        <v>61</v>
      </c>
      <c r="H256" s="5" t="s">
        <v>93</v>
      </c>
      <c r="I256" s="5" t="s">
        <v>94</v>
      </c>
      <c r="J256" s="455" t="s">
        <v>63</v>
      </c>
      <c r="K256" s="455"/>
    </row>
    <row r="257" spans="2:11" ht="16.5" customHeight="1">
      <c r="B257" s="22" t="s">
        <v>98</v>
      </c>
      <c r="C257" s="477" t="s">
        <v>86</v>
      </c>
      <c r="D257" s="478"/>
      <c r="E257" s="478"/>
      <c r="F257" s="479"/>
      <c r="G257" s="22" t="s">
        <v>65</v>
      </c>
      <c r="H257" s="22" t="s">
        <v>86</v>
      </c>
      <c r="I257" s="22" t="s">
        <v>86</v>
      </c>
      <c r="J257" s="477"/>
      <c r="K257" s="479"/>
    </row>
    <row r="258" spans="2:11" ht="6" customHeight="1"/>
    <row r="259" spans="2:11" ht="16.5" customHeight="1">
      <c r="B259" s="93">
        <v>0</v>
      </c>
      <c r="C259" s="128" t="s">
        <v>660</v>
      </c>
    </row>
    <row r="260" spans="2:11" ht="16.5" customHeight="1">
      <c r="B260" s="5" t="s">
        <v>91</v>
      </c>
      <c r="C260" s="483" t="s">
        <v>92</v>
      </c>
      <c r="D260" s="484"/>
      <c r="E260" s="484"/>
      <c r="F260" s="485"/>
      <c r="G260" s="5" t="s">
        <v>61</v>
      </c>
      <c r="H260" s="5" t="s">
        <v>93</v>
      </c>
      <c r="I260" s="5" t="s">
        <v>94</v>
      </c>
      <c r="J260" s="455" t="s">
        <v>63</v>
      </c>
      <c r="K260" s="455"/>
    </row>
    <row r="261" spans="2:11" ht="16.5" customHeight="1">
      <c r="B261" s="22" t="s">
        <v>95</v>
      </c>
      <c r="C261" s="477" t="s">
        <v>86</v>
      </c>
      <c r="D261" s="478"/>
      <c r="E261" s="478"/>
      <c r="F261" s="479"/>
      <c r="G261" s="22" t="s">
        <v>65</v>
      </c>
      <c r="H261" s="22" t="s">
        <v>86</v>
      </c>
      <c r="I261" s="22" t="s">
        <v>86</v>
      </c>
      <c r="J261" s="477"/>
      <c r="K261" s="479"/>
    </row>
    <row r="262" spans="2:11" ht="6" customHeight="1"/>
    <row r="263" spans="2:11" ht="16.5" customHeight="1">
      <c r="B263" s="93">
        <v>0</v>
      </c>
      <c r="C263" s="128" t="s">
        <v>667</v>
      </c>
    </row>
    <row r="264" spans="2:11" ht="16.5" customHeight="1">
      <c r="B264" s="5" t="s">
        <v>91</v>
      </c>
      <c r="C264" s="483" t="s">
        <v>92</v>
      </c>
      <c r="D264" s="484"/>
      <c r="E264" s="484"/>
      <c r="F264" s="485"/>
      <c r="G264" s="5" t="s">
        <v>61</v>
      </c>
      <c r="H264" s="5" t="s">
        <v>93</v>
      </c>
      <c r="I264" s="5" t="s">
        <v>94</v>
      </c>
      <c r="J264" s="455" t="s">
        <v>63</v>
      </c>
      <c r="K264" s="455"/>
    </row>
    <row r="265" spans="2:11" ht="16.5" customHeight="1">
      <c r="B265" s="22" t="s">
        <v>670</v>
      </c>
      <c r="C265" s="477" t="s">
        <v>86</v>
      </c>
      <c r="D265" s="478"/>
      <c r="E265" s="478"/>
      <c r="F265" s="479"/>
      <c r="G265" s="22" t="s">
        <v>65</v>
      </c>
      <c r="H265" s="22" t="s">
        <v>86</v>
      </c>
      <c r="I265" s="22" t="s">
        <v>86</v>
      </c>
      <c r="J265" s="477"/>
      <c r="K265" s="479"/>
    </row>
    <row r="266" spans="2:11" ht="6" customHeight="1"/>
    <row r="267" spans="2:11" ht="16.5" customHeight="1">
      <c r="B267" s="93">
        <v>0</v>
      </c>
      <c r="C267" s="128" t="s">
        <v>666</v>
      </c>
    </row>
    <row r="268" spans="2:11" ht="16.5" customHeight="1">
      <c r="B268" s="5" t="s">
        <v>91</v>
      </c>
      <c r="C268" s="483" t="s">
        <v>92</v>
      </c>
      <c r="D268" s="484"/>
      <c r="E268" s="484"/>
      <c r="F268" s="485"/>
      <c r="G268" s="5" t="s">
        <v>61</v>
      </c>
      <c r="H268" s="5" t="s">
        <v>93</v>
      </c>
      <c r="I268" s="5" t="s">
        <v>94</v>
      </c>
      <c r="J268" s="455" t="s">
        <v>63</v>
      </c>
      <c r="K268" s="455"/>
    </row>
    <row r="269" spans="2:11" ht="16.5" customHeight="1">
      <c r="B269" s="22" t="s">
        <v>269</v>
      </c>
      <c r="C269" s="477" t="s">
        <v>86</v>
      </c>
      <c r="D269" s="478"/>
      <c r="E269" s="478"/>
      <c r="F269" s="479"/>
      <c r="G269" s="22" t="s">
        <v>65</v>
      </c>
      <c r="H269" s="22" t="s">
        <v>86</v>
      </c>
      <c r="I269" s="22" t="s">
        <v>86</v>
      </c>
      <c r="J269" s="477"/>
      <c r="K269" s="479"/>
    </row>
    <row r="270" spans="2:11" ht="6" customHeight="1"/>
    <row r="271" spans="2:11" ht="16.5" customHeight="1">
      <c r="B271" s="93">
        <v>0</v>
      </c>
      <c r="C271" s="128" t="s">
        <v>665</v>
      </c>
    </row>
    <row r="272" spans="2:11" ht="16.5" customHeight="1">
      <c r="B272" s="5" t="s">
        <v>91</v>
      </c>
      <c r="C272" s="483" t="s">
        <v>92</v>
      </c>
      <c r="D272" s="484"/>
      <c r="E272" s="484"/>
      <c r="F272" s="485"/>
      <c r="G272" s="5" t="s">
        <v>61</v>
      </c>
      <c r="H272" s="5" t="s">
        <v>93</v>
      </c>
      <c r="I272" s="5" t="s">
        <v>94</v>
      </c>
      <c r="J272" s="455" t="s">
        <v>63</v>
      </c>
      <c r="K272" s="455"/>
    </row>
    <row r="273" spans="2:11" ht="16.5" customHeight="1">
      <c r="B273" s="22" t="s">
        <v>269</v>
      </c>
      <c r="C273" s="477" t="s">
        <v>86</v>
      </c>
      <c r="D273" s="478"/>
      <c r="E273" s="478"/>
      <c r="F273" s="479"/>
      <c r="G273" s="22" t="s">
        <v>65</v>
      </c>
      <c r="H273" s="22" t="s">
        <v>86</v>
      </c>
      <c r="I273" s="22" t="s">
        <v>86</v>
      </c>
      <c r="J273" s="477"/>
      <c r="K273" s="479"/>
    </row>
    <row r="274" spans="2:11" ht="6" customHeight="1"/>
    <row r="275" spans="2:11" ht="16.5" customHeight="1">
      <c r="B275" s="93">
        <v>0</v>
      </c>
      <c r="C275" s="128" t="s">
        <v>662</v>
      </c>
    </row>
    <row r="276" spans="2:11" ht="16.5" customHeight="1">
      <c r="B276" s="5" t="s">
        <v>91</v>
      </c>
      <c r="C276" s="483" t="s">
        <v>92</v>
      </c>
      <c r="D276" s="484"/>
      <c r="E276" s="484"/>
      <c r="F276" s="485"/>
      <c r="G276" s="5" t="s">
        <v>61</v>
      </c>
      <c r="H276" s="5" t="s">
        <v>93</v>
      </c>
      <c r="I276" s="5" t="s">
        <v>94</v>
      </c>
      <c r="J276" s="455" t="s">
        <v>63</v>
      </c>
      <c r="K276" s="455"/>
    </row>
    <row r="277" spans="2:11" ht="16.5" customHeight="1">
      <c r="B277" s="22" t="s">
        <v>98</v>
      </c>
      <c r="C277" s="477" t="s">
        <v>86</v>
      </c>
      <c r="D277" s="478"/>
      <c r="E277" s="478"/>
      <c r="F277" s="479"/>
      <c r="G277" s="22" t="s">
        <v>65</v>
      </c>
      <c r="H277" s="22" t="s">
        <v>86</v>
      </c>
      <c r="I277" s="22" t="s">
        <v>86</v>
      </c>
      <c r="J277" s="477"/>
      <c r="K277" s="479"/>
    </row>
    <row r="278" spans="2:11" ht="6" customHeight="1"/>
    <row r="279" spans="2:11" ht="16.5" customHeight="1">
      <c r="B279" s="93">
        <v>0</v>
      </c>
      <c r="C279" s="128" t="s">
        <v>663</v>
      </c>
    </row>
    <row r="280" spans="2:11" ht="16.5" customHeight="1">
      <c r="B280" s="5" t="s">
        <v>91</v>
      </c>
      <c r="C280" s="483" t="s">
        <v>92</v>
      </c>
      <c r="D280" s="484"/>
      <c r="E280" s="484"/>
      <c r="F280" s="485"/>
      <c r="G280" s="5" t="s">
        <v>61</v>
      </c>
      <c r="H280" s="5" t="s">
        <v>93</v>
      </c>
      <c r="I280" s="5" t="s">
        <v>94</v>
      </c>
      <c r="J280" s="455" t="s">
        <v>63</v>
      </c>
      <c r="K280" s="455"/>
    </row>
    <row r="281" spans="2:11" ht="16.5" customHeight="1">
      <c r="B281" s="22" t="s">
        <v>95</v>
      </c>
      <c r="C281" s="477" t="s">
        <v>86</v>
      </c>
      <c r="D281" s="478"/>
      <c r="E281" s="478"/>
      <c r="F281" s="479"/>
      <c r="G281" s="22" t="s">
        <v>65</v>
      </c>
      <c r="H281" s="22" t="s">
        <v>86</v>
      </c>
      <c r="I281" s="22" t="s">
        <v>86</v>
      </c>
      <c r="J281" s="477"/>
      <c r="K281" s="479"/>
    </row>
    <row r="282" spans="2:11" ht="6" customHeight="1"/>
    <row r="283" spans="2:11" ht="16.5" customHeight="1">
      <c r="B283" s="93">
        <v>0</v>
      </c>
      <c r="C283" s="128" t="s">
        <v>664</v>
      </c>
    </row>
    <row r="284" spans="2:11" ht="16.5" customHeight="1">
      <c r="B284" s="5" t="s">
        <v>91</v>
      </c>
      <c r="C284" s="483" t="s">
        <v>92</v>
      </c>
      <c r="D284" s="484"/>
      <c r="E284" s="484"/>
      <c r="F284" s="485"/>
      <c r="G284" s="5" t="s">
        <v>61</v>
      </c>
      <c r="H284" s="5" t="s">
        <v>93</v>
      </c>
      <c r="I284" s="5" t="s">
        <v>94</v>
      </c>
      <c r="J284" s="455" t="s">
        <v>63</v>
      </c>
      <c r="K284" s="455"/>
    </row>
    <row r="285" spans="2:11" ht="16.5" customHeight="1">
      <c r="B285" s="22" t="s">
        <v>670</v>
      </c>
      <c r="C285" s="477" t="s">
        <v>86</v>
      </c>
      <c r="D285" s="478"/>
      <c r="E285" s="478"/>
      <c r="F285" s="479"/>
      <c r="G285" s="22" t="s">
        <v>65</v>
      </c>
      <c r="H285" s="22" t="s">
        <v>86</v>
      </c>
      <c r="I285" s="22" t="s">
        <v>86</v>
      </c>
      <c r="J285" s="477"/>
      <c r="K285" s="479"/>
    </row>
    <row r="286" spans="2:11" ht="6" customHeight="1"/>
    <row r="287" spans="2:11" ht="16.5" customHeight="1">
      <c r="B287" s="4" t="s">
        <v>925</v>
      </c>
      <c r="C287" s="23"/>
    </row>
    <row r="288" spans="2:11" ht="26.1" customHeight="1">
      <c r="B288" s="632" t="s">
        <v>179</v>
      </c>
      <c r="C288" s="517"/>
      <c r="D288" s="517"/>
      <c r="E288" s="517"/>
      <c r="F288" s="517"/>
      <c r="G288" s="517"/>
      <c r="H288" s="517"/>
      <c r="I288" s="517"/>
      <c r="J288" s="517"/>
      <c r="K288" s="518"/>
    </row>
    <row r="289" spans="2:11" ht="9.9499999999999993" customHeight="1"/>
    <row r="290" spans="2:11" ht="9.9499999999999993" customHeight="1" thickBot="1"/>
    <row r="291" spans="2:11" ht="44.25" customHeight="1" thickBot="1">
      <c r="B291" s="462" t="s">
        <v>101</v>
      </c>
      <c r="C291" s="463"/>
      <c r="D291" s="463"/>
      <c r="E291" s="463"/>
      <c r="F291" s="463"/>
      <c r="G291" s="463"/>
      <c r="H291" s="463"/>
      <c r="I291" s="463"/>
      <c r="J291" s="463"/>
      <c r="K291" s="464"/>
    </row>
    <row r="292" spans="2:11" ht="9.9499999999999993" customHeight="1"/>
    <row r="293" spans="2:11" ht="16.5" customHeight="1">
      <c r="B293" s="5" t="s">
        <v>129</v>
      </c>
      <c r="C293" s="383"/>
      <c r="D293" s="384"/>
      <c r="E293" s="384"/>
      <c r="F293" s="385"/>
      <c r="G293" s="5"/>
      <c r="H293" s="452"/>
      <c r="I293" s="453"/>
      <c r="J293" s="453"/>
      <c r="K293" s="454"/>
    </row>
    <row r="295" spans="2:11" ht="16.5" customHeight="1">
      <c r="B295" s="5" t="s">
        <v>128</v>
      </c>
      <c r="C295" s="455" t="s">
        <v>122</v>
      </c>
      <c r="D295" s="455"/>
      <c r="E295" s="455" t="s">
        <v>121</v>
      </c>
      <c r="F295" s="455"/>
      <c r="G295" s="5" t="s">
        <v>123</v>
      </c>
      <c r="H295" s="5" t="s">
        <v>124</v>
      </c>
      <c r="I295" s="5" t="s">
        <v>125</v>
      </c>
      <c r="J295" s="5" t="s">
        <v>126</v>
      </c>
      <c r="K295" s="5" t="s">
        <v>127</v>
      </c>
    </row>
    <row r="296" spans="2:11" ht="16.5" customHeight="1">
      <c r="B296" s="18">
        <v>1</v>
      </c>
      <c r="C296" s="456"/>
      <c r="D296" s="456"/>
      <c r="E296" s="457"/>
      <c r="F296" s="458"/>
      <c r="G296" s="117"/>
      <c r="H296" s="117"/>
      <c r="I296" s="33"/>
      <c r="J296" s="34"/>
      <c r="K296" s="35"/>
    </row>
    <row r="297" spans="2:11" ht="9.9499999999999993" customHeight="1"/>
    <row r="298" spans="2:11" ht="16.5" customHeight="1">
      <c r="B298" s="248" t="s">
        <v>50</v>
      </c>
      <c r="C298" s="259"/>
      <c r="D298" s="248" t="s">
        <v>5</v>
      </c>
      <c r="E298" s="259"/>
      <c r="F298" s="136" t="s">
        <v>51</v>
      </c>
      <c r="G298" s="136" t="s">
        <v>52</v>
      </c>
      <c r="H298" s="5" t="s">
        <v>815</v>
      </c>
      <c r="I298" s="5" t="s">
        <v>53</v>
      </c>
      <c r="J298" s="5" t="s">
        <v>325</v>
      </c>
      <c r="K298" s="5" t="s">
        <v>54</v>
      </c>
    </row>
    <row r="299" spans="2:11" ht="16.5" customHeight="1">
      <c r="B299" s="246"/>
      <c r="C299" s="247"/>
      <c r="D299" s="246"/>
      <c r="E299" s="247"/>
      <c r="F299" s="169"/>
      <c r="G299" s="64"/>
      <c r="H299" s="92"/>
      <c r="I299" s="92"/>
      <c r="J299" s="17"/>
      <c r="K299" s="177">
        <v>0</v>
      </c>
    </row>
    <row r="300" spans="2:11" ht="16.5" customHeight="1">
      <c r="B300" s="246"/>
      <c r="C300" s="247"/>
      <c r="D300" s="246"/>
      <c r="E300" s="247"/>
      <c r="F300" s="169"/>
      <c r="G300" s="64"/>
      <c r="H300" s="92"/>
      <c r="I300" s="92"/>
      <c r="J300" s="17"/>
      <c r="K300" s="177">
        <v>0</v>
      </c>
    </row>
    <row r="301" spans="2:11" ht="9.9499999999999993" customHeight="1"/>
    <row r="302" spans="2:11" ht="16.5" customHeight="1">
      <c r="B302" s="480" t="s">
        <v>155</v>
      </c>
      <c r="C302" s="480"/>
      <c r="D302" s="480"/>
      <c r="E302" s="480"/>
      <c r="F302" s="480"/>
      <c r="G302" s="480"/>
      <c r="H302" s="480"/>
      <c r="I302" s="480"/>
      <c r="J302" s="480"/>
      <c r="K302" s="41" t="s">
        <v>156</v>
      </c>
    </row>
    <row r="303" spans="2:11" ht="13.5" customHeight="1">
      <c r="B303" s="641" t="s">
        <v>630</v>
      </c>
      <c r="C303" s="642"/>
      <c r="D303" s="642"/>
      <c r="E303" s="642"/>
      <c r="F303" s="642"/>
      <c r="G303" s="642"/>
      <c r="H303" s="642"/>
      <c r="I303" s="642"/>
      <c r="J303" s="642"/>
      <c r="K303" s="118" t="s">
        <v>375</v>
      </c>
    </row>
    <row r="304" spans="2:11" ht="13.5" customHeight="1">
      <c r="B304" s="643" t="s">
        <v>631</v>
      </c>
      <c r="C304" s="644"/>
      <c r="D304" s="644"/>
      <c r="E304" s="644"/>
      <c r="F304" s="644"/>
      <c r="G304" s="644"/>
      <c r="H304" s="644"/>
      <c r="I304" s="644"/>
      <c r="J304" s="644"/>
      <c r="K304" s="119" t="s">
        <v>375</v>
      </c>
    </row>
    <row r="305" spans="2:11" ht="13.5" customHeight="1">
      <c r="B305" s="643" t="s">
        <v>632</v>
      </c>
      <c r="C305" s="644"/>
      <c r="D305" s="644"/>
      <c r="E305" s="644"/>
      <c r="F305" s="644"/>
      <c r="G305" s="644"/>
      <c r="H305" s="644"/>
      <c r="I305" s="644"/>
      <c r="J305" s="644"/>
      <c r="K305" s="119" t="s">
        <v>375</v>
      </c>
    </row>
    <row r="306" spans="2:11" ht="13.5" customHeight="1">
      <c r="B306" s="643" t="s">
        <v>633</v>
      </c>
      <c r="C306" s="644"/>
      <c r="D306" s="644"/>
      <c r="E306" s="644"/>
      <c r="F306" s="644"/>
      <c r="G306" s="644"/>
      <c r="H306" s="644"/>
      <c r="I306" s="644"/>
      <c r="J306" s="644"/>
      <c r="K306" s="119" t="s">
        <v>375</v>
      </c>
    </row>
    <row r="307" spans="2:11" ht="13.5" customHeight="1">
      <c r="B307" s="643" t="s">
        <v>634</v>
      </c>
      <c r="C307" s="644"/>
      <c r="D307" s="644"/>
      <c r="E307" s="644"/>
      <c r="F307" s="644"/>
      <c r="G307" s="644"/>
      <c r="H307" s="644"/>
      <c r="I307" s="644"/>
      <c r="J307" s="644"/>
      <c r="K307" s="119" t="s">
        <v>375</v>
      </c>
    </row>
    <row r="308" spans="2:11" ht="13.5" customHeight="1">
      <c r="B308" s="643" t="s">
        <v>635</v>
      </c>
      <c r="C308" s="644"/>
      <c r="D308" s="644"/>
      <c r="E308" s="644"/>
      <c r="F308" s="644"/>
      <c r="G308" s="644"/>
      <c r="H308" s="644"/>
      <c r="I308" s="644"/>
      <c r="J308" s="644"/>
      <c r="K308" s="119" t="s">
        <v>375</v>
      </c>
    </row>
    <row r="309" spans="2:11" ht="13.5" customHeight="1">
      <c r="B309" s="639" t="s">
        <v>636</v>
      </c>
      <c r="C309" s="640"/>
      <c r="D309" s="640"/>
      <c r="E309" s="640"/>
      <c r="F309" s="640"/>
      <c r="G309" s="640"/>
      <c r="H309" s="640"/>
      <c r="I309" s="640"/>
      <c r="J309" s="640"/>
      <c r="K309" s="120" t="s">
        <v>375</v>
      </c>
    </row>
    <row r="310" spans="2:11" ht="9.9499999999999993" customHeight="1"/>
    <row r="311" spans="2:11" ht="16.5" customHeight="1">
      <c r="B311" s="93">
        <v>0</v>
      </c>
      <c r="C311" s="128" t="s">
        <v>657</v>
      </c>
    </row>
    <row r="312" spans="2:11" ht="16.5" customHeight="1">
      <c r="B312" s="5" t="s">
        <v>91</v>
      </c>
      <c r="C312" s="483" t="s">
        <v>92</v>
      </c>
      <c r="D312" s="484"/>
      <c r="E312" s="484"/>
      <c r="F312" s="485"/>
      <c r="G312" s="5" t="s">
        <v>61</v>
      </c>
      <c r="H312" s="5" t="s">
        <v>93</v>
      </c>
      <c r="I312" s="5" t="s">
        <v>94</v>
      </c>
      <c r="J312" s="455" t="s">
        <v>63</v>
      </c>
      <c r="K312" s="455"/>
    </row>
    <row r="313" spans="2:11" ht="16.5" customHeight="1">
      <c r="B313" s="22" t="s">
        <v>595</v>
      </c>
      <c r="C313" s="477" t="s">
        <v>86</v>
      </c>
      <c r="D313" s="478"/>
      <c r="E313" s="478"/>
      <c r="F313" s="479"/>
      <c r="G313" s="22" t="s">
        <v>64</v>
      </c>
      <c r="H313" s="22" t="s">
        <v>86</v>
      </c>
      <c r="I313" s="22" t="s">
        <v>86</v>
      </c>
      <c r="J313" s="477"/>
      <c r="K313" s="479"/>
    </row>
    <row r="314" spans="2:11" ht="6" customHeight="1"/>
    <row r="315" spans="2:11" ht="16.5" customHeight="1">
      <c r="B315" s="93">
        <v>0</v>
      </c>
      <c r="C315" s="128" t="s">
        <v>658</v>
      </c>
    </row>
    <row r="316" spans="2:11" ht="16.5" customHeight="1">
      <c r="B316" s="5" t="s">
        <v>91</v>
      </c>
      <c r="C316" s="483" t="s">
        <v>92</v>
      </c>
      <c r="D316" s="484"/>
      <c r="E316" s="484"/>
      <c r="F316" s="485"/>
      <c r="G316" s="5" t="s">
        <v>61</v>
      </c>
      <c r="H316" s="5" t="s">
        <v>93</v>
      </c>
      <c r="I316" s="5" t="s">
        <v>94</v>
      </c>
      <c r="J316" s="455" t="s">
        <v>63</v>
      </c>
      <c r="K316" s="455"/>
    </row>
    <row r="317" spans="2:11" ht="16.5" customHeight="1">
      <c r="B317" s="22" t="s">
        <v>109</v>
      </c>
      <c r="C317" s="477" t="s">
        <v>86</v>
      </c>
      <c r="D317" s="478"/>
      <c r="E317" s="478"/>
      <c r="F317" s="479"/>
      <c r="G317" s="22" t="s">
        <v>64</v>
      </c>
      <c r="H317" s="22" t="s">
        <v>86</v>
      </c>
      <c r="I317" s="22" t="s">
        <v>86</v>
      </c>
      <c r="J317" s="477"/>
      <c r="K317" s="479"/>
    </row>
    <row r="318" spans="2:11" ht="6" customHeight="1"/>
    <row r="319" spans="2:11" ht="16.5" customHeight="1">
      <c r="B319" s="93">
        <v>0</v>
      </c>
      <c r="C319" s="128" t="s">
        <v>659</v>
      </c>
    </row>
    <row r="320" spans="2:11" ht="16.5" customHeight="1">
      <c r="B320" s="5" t="s">
        <v>91</v>
      </c>
      <c r="C320" s="483" t="s">
        <v>92</v>
      </c>
      <c r="D320" s="484"/>
      <c r="E320" s="484"/>
      <c r="F320" s="485"/>
      <c r="G320" s="5" t="s">
        <v>61</v>
      </c>
      <c r="H320" s="5" t="s">
        <v>93</v>
      </c>
      <c r="I320" s="5" t="s">
        <v>94</v>
      </c>
      <c r="J320" s="455" t="s">
        <v>63</v>
      </c>
      <c r="K320" s="455"/>
    </row>
    <row r="321" spans="2:11" ht="16.5" customHeight="1">
      <c r="B321" s="22" t="s">
        <v>98</v>
      </c>
      <c r="C321" s="477" t="s">
        <v>86</v>
      </c>
      <c r="D321" s="478"/>
      <c r="E321" s="478"/>
      <c r="F321" s="479"/>
      <c r="G321" s="22" t="s">
        <v>64</v>
      </c>
      <c r="H321" s="22" t="s">
        <v>86</v>
      </c>
      <c r="I321" s="22" t="s">
        <v>86</v>
      </c>
      <c r="J321" s="477"/>
      <c r="K321" s="479"/>
    </row>
    <row r="322" spans="2:11" ht="6" customHeight="1"/>
    <row r="323" spans="2:11" ht="16.5" customHeight="1">
      <c r="B323" s="93">
        <v>0</v>
      </c>
      <c r="C323" s="128" t="s">
        <v>660</v>
      </c>
    </row>
    <row r="324" spans="2:11" ht="16.5" customHeight="1">
      <c r="B324" s="5" t="s">
        <v>91</v>
      </c>
      <c r="C324" s="483" t="s">
        <v>92</v>
      </c>
      <c r="D324" s="484"/>
      <c r="E324" s="484"/>
      <c r="F324" s="485"/>
      <c r="G324" s="5" t="s">
        <v>61</v>
      </c>
      <c r="H324" s="5" t="s">
        <v>93</v>
      </c>
      <c r="I324" s="5" t="s">
        <v>94</v>
      </c>
      <c r="J324" s="455" t="s">
        <v>63</v>
      </c>
      <c r="K324" s="455"/>
    </row>
    <row r="325" spans="2:11" ht="16.5" customHeight="1">
      <c r="B325" s="22" t="s">
        <v>95</v>
      </c>
      <c r="C325" s="477" t="s">
        <v>86</v>
      </c>
      <c r="D325" s="478"/>
      <c r="E325" s="478"/>
      <c r="F325" s="479"/>
      <c r="G325" s="22" t="s">
        <v>64</v>
      </c>
      <c r="H325" s="22" t="s">
        <v>86</v>
      </c>
      <c r="I325" s="22" t="s">
        <v>86</v>
      </c>
      <c r="J325" s="477"/>
      <c r="K325" s="479"/>
    </row>
    <row r="326" spans="2:11" ht="6" customHeight="1"/>
    <row r="327" spans="2:11" ht="16.5" customHeight="1">
      <c r="B327" s="93">
        <v>0</v>
      </c>
      <c r="C327" s="128" t="s">
        <v>661</v>
      </c>
    </row>
    <row r="328" spans="2:11" ht="16.5" customHeight="1">
      <c r="B328" s="5" t="s">
        <v>91</v>
      </c>
      <c r="C328" s="483" t="s">
        <v>92</v>
      </c>
      <c r="D328" s="484"/>
      <c r="E328" s="484"/>
      <c r="F328" s="485"/>
      <c r="G328" s="5" t="s">
        <v>61</v>
      </c>
      <c r="H328" s="5" t="s">
        <v>93</v>
      </c>
      <c r="I328" s="5" t="s">
        <v>94</v>
      </c>
      <c r="J328" s="455" t="s">
        <v>63</v>
      </c>
      <c r="K328" s="455"/>
    </row>
    <row r="329" spans="2:11" ht="16.5" customHeight="1">
      <c r="B329" s="22" t="s">
        <v>596</v>
      </c>
      <c r="C329" s="477" t="s">
        <v>86</v>
      </c>
      <c r="D329" s="478"/>
      <c r="E329" s="478"/>
      <c r="F329" s="479"/>
      <c r="G329" s="22" t="s">
        <v>64</v>
      </c>
      <c r="H329" s="22" t="s">
        <v>86</v>
      </c>
      <c r="I329" s="22" t="s">
        <v>86</v>
      </c>
      <c r="J329" s="477"/>
      <c r="K329" s="479"/>
    </row>
    <row r="330" spans="2:11" ht="6" customHeight="1"/>
    <row r="331" spans="2:11" ht="16.5" customHeight="1">
      <c r="B331" s="93">
        <v>0</v>
      </c>
      <c r="C331" s="128" t="s">
        <v>662</v>
      </c>
    </row>
    <row r="332" spans="2:11" ht="16.5" customHeight="1">
      <c r="B332" s="5" t="s">
        <v>91</v>
      </c>
      <c r="C332" s="483" t="s">
        <v>92</v>
      </c>
      <c r="D332" s="484"/>
      <c r="E332" s="484"/>
      <c r="F332" s="485"/>
      <c r="G332" s="5" t="s">
        <v>61</v>
      </c>
      <c r="H332" s="5" t="s">
        <v>93</v>
      </c>
      <c r="I332" s="5" t="s">
        <v>94</v>
      </c>
      <c r="J332" s="455" t="s">
        <v>63</v>
      </c>
      <c r="K332" s="455"/>
    </row>
    <row r="333" spans="2:11" ht="16.5" customHeight="1">
      <c r="B333" s="22" t="s">
        <v>98</v>
      </c>
      <c r="C333" s="477" t="s">
        <v>86</v>
      </c>
      <c r="D333" s="478"/>
      <c r="E333" s="478"/>
      <c r="F333" s="479"/>
      <c r="G333" s="22" t="s">
        <v>64</v>
      </c>
      <c r="H333" s="22" t="s">
        <v>86</v>
      </c>
      <c r="I333" s="22" t="s">
        <v>86</v>
      </c>
      <c r="J333" s="477"/>
      <c r="K333" s="479"/>
    </row>
    <row r="334" spans="2:11" ht="6" customHeight="1"/>
    <row r="335" spans="2:11" ht="16.5" customHeight="1">
      <c r="B335" s="93">
        <v>0</v>
      </c>
      <c r="C335" s="128" t="s">
        <v>663</v>
      </c>
    </row>
    <row r="336" spans="2:11" ht="16.5" customHeight="1">
      <c r="B336" s="5" t="s">
        <v>91</v>
      </c>
      <c r="C336" s="483" t="s">
        <v>92</v>
      </c>
      <c r="D336" s="484"/>
      <c r="E336" s="484"/>
      <c r="F336" s="485"/>
      <c r="G336" s="5" t="s">
        <v>61</v>
      </c>
      <c r="H336" s="5" t="s">
        <v>93</v>
      </c>
      <c r="I336" s="5" t="s">
        <v>94</v>
      </c>
      <c r="J336" s="455" t="s">
        <v>63</v>
      </c>
      <c r="K336" s="455"/>
    </row>
    <row r="337" spans="2:11" ht="16.5" customHeight="1">
      <c r="B337" s="22" t="s">
        <v>95</v>
      </c>
      <c r="C337" s="477" t="s">
        <v>86</v>
      </c>
      <c r="D337" s="478"/>
      <c r="E337" s="478"/>
      <c r="F337" s="479"/>
      <c r="G337" s="22" t="s">
        <v>64</v>
      </c>
      <c r="H337" s="22" t="s">
        <v>86</v>
      </c>
      <c r="I337" s="22" t="s">
        <v>86</v>
      </c>
      <c r="J337" s="477"/>
      <c r="K337" s="479"/>
    </row>
    <row r="338" spans="2:11" ht="6" customHeight="1"/>
    <row r="339" spans="2:11" ht="16.5" customHeight="1">
      <c r="B339" s="4" t="s">
        <v>925</v>
      </c>
      <c r="C339" s="4"/>
      <c r="D339" s="29"/>
      <c r="E339" s="29"/>
      <c r="F339" s="29"/>
      <c r="G339" s="29"/>
      <c r="H339" s="29"/>
      <c r="I339" s="29"/>
      <c r="J339" s="29"/>
      <c r="K339" s="29"/>
    </row>
    <row r="340" spans="2:11" ht="26.1" customHeight="1">
      <c r="B340" s="491" t="s">
        <v>179</v>
      </c>
      <c r="C340" s="633"/>
      <c r="D340" s="633"/>
      <c r="E340" s="633"/>
      <c r="F340" s="633"/>
      <c r="G340" s="633"/>
      <c r="H340" s="633"/>
      <c r="I340" s="633"/>
      <c r="J340" s="633"/>
      <c r="K340" s="634"/>
    </row>
    <row r="341" spans="2:11" ht="9.9499999999999993" customHeight="1"/>
    <row r="342" spans="2:11" ht="9.9499999999999993" customHeight="1" thickBot="1"/>
    <row r="343" spans="2:11" ht="44.25" customHeight="1" thickBot="1">
      <c r="B343" s="462" t="s">
        <v>105</v>
      </c>
      <c r="C343" s="463"/>
      <c r="D343" s="463"/>
      <c r="E343" s="463"/>
      <c r="F343" s="463"/>
      <c r="G343" s="463"/>
      <c r="H343" s="463"/>
      <c r="I343" s="463"/>
      <c r="J343" s="463"/>
      <c r="K343" s="464"/>
    </row>
    <row r="344" spans="2:11" ht="9.9499999999999993" customHeight="1"/>
    <row r="345" spans="2:11" ht="16.5" customHeight="1">
      <c r="B345" s="5" t="s">
        <v>129</v>
      </c>
      <c r="C345" s="383"/>
      <c r="D345" s="384"/>
      <c r="E345" s="384"/>
      <c r="F345" s="385"/>
      <c r="G345" s="5"/>
      <c r="H345" s="452"/>
      <c r="I345" s="453"/>
      <c r="J345" s="453"/>
      <c r="K345" s="454"/>
    </row>
    <row r="347" spans="2:11" ht="16.5" customHeight="1">
      <c r="B347" s="5" t="s">
        <v>128</v>
      </c>
      <c r="C347" s="483" t="s">
        <v>122</v>
      </c>
      <c r="D347" s="485"/>
      <c r="E347" s="483" t="s">
        <v>121</v>
      </c>
      <c r="F347" s="485"/>
      <c r="G347" s="5" t="s">
        <v>123</v>
      </c>
      <c r="H347" s="5" t="s">
        <v>124</v>
      </c>
      <c r="I347" s="5" t="s">
        <v>125</v>
      </c>
      <c r="J347" s="5" t="s">
        <v>126</v>
      </c>
      <c r="K347" s="5" t="s">
        <v>127</v>
      </c>
    </row>
    <row r="348" spans="2:11" ht="16.5" customHeight="1">
      <c r="B348" s="18">
        <v>1</v>
      </c>
      <c r="C348" s="477"/>
      <c r="D348" s="479"/>
      <c r="E348" s="457"/>
      <c r="F348" s="458"/>
      <c r="G348" s="117"/>
      <c r="H348" s="117"/>
      <c r="I348" s="33"/>
      <c r="J348" s="34"/>
      <c r="K348" s="35"/>
    </row>
    <row r="349" spans="2:11" ht="9.9499999999999993" customHeight="1"/>
    <row r="350" spans="2:11" ht="16.5" customHeight="1">
      <c r="B350" s="248" t="s">
        <v>50</v>
      </c>
      <c r="C350" s="259"/>
      <c r="D350" s="248" t="s">
        <v>5</v>
      </c>
      <c r="E350" s="259"/>
      <c r="F350" s="136" t="s">
        <v>51</v>
      </c>
      <c r="G350" s="136" t="s">
        <v>52</v>
      </c>
      <c r="H350" s="5" t="s">
        <v>815</v>
      </c>
      <c r="I350" s="5" t="s">
        <v>53</v>
      </c>
      <c r="J350" s="5" t="s">
        <v>325</v>
      </c>
      <c r="K350" s="5" t="s">
        <v>54</v>
      </c>
    </row>
    <row r="351" spans="2:11" ht="16.5" customHeight="1">
      <c r="B351" s="246"/>
      <c r="C351" s="247"/>
      <c r="D351" s="246"/>
      <c r="E351" s="247"/>
      <c r="F351" s="169"/>
      <c r="G351" s="64"/>
      <c r="H351" s="92"/>
      <c r="I351" s="92"/>
      <c r="J351" s="17"/>
      <c r="K351" s="177">
        <v>0</v>
      </c>
    </row>
    <row r="352" spans="2:11" ht="16.5" customHeight="1">
      <c r="B352" s="246"/>
      <c r="C352" s="247"/>
      <c r="D352" s="246"/>
      <c r="E352" s="247"/>
      <c r="F352" s="169"/>
      <c r="G352" s="64"/>
      <c r="H352" s="92"/>
      <c r="I352" s="92"/>
      <c r="J352" s="17"/>
      <c r="K352" s="177">
        <v>0</v>
      </c>
    </row>
    <row r="353" spans="2:11" ht="9.9499999999999993" customHeight="1"/>
    <row r="354" spans="2:11" ht="16.5" customHeight="1">
      <c r="B354" s="606" t="s">
        <v>155</v>
      </c>
      <c r="C354" s="607"/>
      <c r="D354" s="607"/>
      <c r="E354" s="607"/>
      <c r="F354" s="607"/>
      <c r="G354" s="607"/>
      <c r="H354" s="607"/>
      <c r="I354" s="607"/>
      <c r="J354" s="608"/>
      <c r="K354" s="41" t="s">
        <v>156</v>
      </c>
    </row>
    <row r="355" spans="2:11" ht="13.5" customHeight="1">
      <c r="B355" s="651" t="s">
        <v>597</v>
      </c>
      <c r="C355" s="652"/>
      <c r="D355" s="652"/>
      <c r="E355" s="652"/>
      <c r="F355" s="652"/>
      <c r="G355" s="652"/>
      <c r="H355" s="652"/>
      <c r="I355" s="652"/>
      <c r="J355" s="653"/>
      <c r="K355" s="118" t="s">
        <v>160</v>
      </c>
    </row>
    <row r="356" spans="2:11" ht="13.5" customHeight="1">
      <c r="B356" s="645" t="s">
        <v>598</v>
      </c>
      <c r="C356" s="646"/>
      <c r="D356" s="646"/>
      <c r="E356" s="646"/>
      <c r="F356" s="646"/>
      <c r="G356" s="646"/>
      <c r="H356" s="646"/>
      <c r="I356" s="646"/>
      <c r="J356" s="647"/>
      <c r="K356" s="119" t="s">
        <v>160</v>
      </c>
    </row>
    <row r="357" spans="2:11" ht="13.5" customHeight="1">
      <c r="B357" s="645" t="s">
        <v>599</v>
      </c>
      <c r="C357" s="646"/>
      <c r="D357" s="646"/>
      <c r="E357" s="646"/>
      <c r="F357" s="646"/>
      <c r="G357" s="646"/>
      <c r="H357" s="646"/>
      <c r="I357" s="646"/>
      <c r="J357" s="647"/>
      <c r="K357" s="119" t="s">
        <v>160</v>
      </c>
    </row>
    <row r="358" spans="2:11" ht="13.5" customHeight="1">
      <c r="B358" s="645" t="s">
        <v>600</v>
      </c>
      <c r="C358" s="646"/>
      <c r="D358" s="646"/>
      <c r="E358" s="646"/>
      <c r="F358" s="646"/>
      <c r="G358" s="646"/>
      <c r="H358" s="646"/>
      <c r="I358" s="646"/>
      <c r="J358" s="647"/>
      <c r="K358" s="119" t="s">
        <v>160</v>
      </c>
    </row>
    <row r="359" spans="2:11" ht="13.5" customHeight="1">
      <c r="B359" s="645" t="s">
        <v>601</v>
      </c>
      <c r="C359" s="646"/>
      <c r="D359" s="646"/>
      <c r="E359" s="646"/>
      <c r="F359" s="646"/>
      <c r="G359" s="646"/>
      <c r="H359" s="646"/>
      <c r="I359" s="646"/>
      <c r="J359" s="647"/>
      <c r="K359" s="119" t="s">
        <v>160</v>
      </c>
    </row>
    <row r="360" spans="2:11" ht="13.5" customHeight="1">
      <c r="B360" s="645" t="s">
        <v>602</v>
      </c>
      <c r="C360" s="646"/>
      <c r="D360" s="646"/>
      <c r="E360" s="646"/>
      <c r="F360" s="646"/>
      <c r="G360" s="646"/>
      <c r="H360" s="646"/>
      <c r="I360" s="646"/>
      <c r="J360" s="647"/>
      <c r="K360" s="119" t="s">
        <v>160</v>
      </c>
    </row>
    <row r="361" spans="2:11" ht="13.5" customHeight="1">
      <c r="B361" s="645" t="s">
        <v>603</v>
      </c>
      <c r="C361" s="646"/>
      <c r="D361" s="646"/>
      <c r="E361" s="646"/>
      <c r="F361" s="646"/>
      <c r="G361" s="646"/>
      <c r="H361" s="646"/>
      <c r="I361" s="646"/>
      <c r="J361" s="647"/>
      <c r="K361" s="119" t="s">
        <v>160</v>
      </c>
    </row>
    <row r="362" spans="2:11" ht="13.5" customHeight="1">
      <c r="B362" s="645" t="s">
        <v>604</v>
      </c>
      <c r="C362" s="646"/>
      <c r="D362" s="646"/>
      <c r="E362" s="646"/>
      <c r="F362" s="646"/>
      <c r="G362" s="646"/>
      <c r="H362" s="646"/>
      <c r="I362" s="646"/>
      <c r="J362" s="647"/>
      <c r="K362" s="119" t="s">
        <v>160</v>
      </c>
    </row>
    <row r="363" spans="2:11" ht="13.5" customHeight="1">
      <c r="B363" s="645" t="s">
        <v>605</v>
      </c>
      <c r="C363" s="646"/>
      <c r="D363" s="646"/>
      <c r="E363" s="646"/>
      <c r="F363" s="646"/>
      <c r="G363" s="646"/>
      <c r="H363" s="646"/>
      <c r="I363" s="646"/>
      <c r="J363" s="647"/>
      <c r="K363" s="119" t="s">
        <v>160</v>
      </c>
    </row>
    <row r="364" spans="2:11" ht="13.5" customHeight="1">
      <c r="B364" s="645" t="s">
        <v>606</v>
      </c>
      <c r="C364" s="646"/>
      <c r="D364" s="646"/>
      <c r="E364" s="646"/>
      <c r="F364" s="646"/>
      <c r="G364" s="646"/>
      <c r="H364" s="646"/>
      <c r="I364" s="646"/>
      <c r="J364" s="647"/>
      <c r="K364" s="119" t="s">
        <v>160</v>
      </c>
    </row>
    <row r="365" spans="2:11" ht="13.5" customHeight="1">
      <c r="B365" s="648" t="s">
        <v>607</v>
      </c>
      <c r="C365" s="649"/>
      <c r="D365" s="649"/>
      <c r="E365" s="649"/>
      <c r="F365" s="649"/>
      <c r="G365" s="649"/>
      <c r="H365" s="649"/>
      <c r="I365" s="649"/>
      <c r="J365" s="650"/>
      <c r="K365" s="120" t="s">
        <v>160</v>
      </c>
    </row>
    <row r="366" spans="2:11" ht="9.9499999999999993" customHeight="1"/>
    <row r="367" spans="2:11" ht="16.5" customHeight="1">
      <c r="B367" s="93">
        <v>0</v>
      </c>
      <c r="C367" s="128" t="s">
        <v>619</v>
      </c>
    </row>
    <row r="368" spans="2:11" ht="16.5" customHeight="1">
      <c r="B368" s="5" t="s">
        <v>91</v>
      </c>
      <c r="C368" s="483" t="s">
        <v>92</v>
      </c>
      <c r="D368" s="484"/>
      <c r="E368" s="485"/>
      <c r="F368" s="19" t="s">
        <v>106</v>
      </c>
      <c r="G368" s="5" t="s">
        <v>61</v>
      </c>
      <c r="H368" s="483" t="s">
        <v>107</v>
      </c>
      <c r="I368" s="485"/>
      <c r="J368" s="455" t="s">
        <v>63</v>
      </c>
      <c r="K368" s="455"/>
    </row>
    <row r="369" spans="2:11" ht="16.5" customHeight="1">
      <c r="B369" s="22" t="s">
        <v>595</v>
      </c>
      <c r="C369" s="477" t="s">
        <v>86</v>
      </c>
      <c r="D369" s="478"/>
      <c r="E369" s="479"/>
      <c r="F369" s="25" t="s">
        <v>86</v>
      </c>
      <c r="G369" s="22" t="s">
        <v>65</v>
      </c>
      <c r="H369" s="477" t="s">
        <v>86</v>
      </c>
      <c r="I369" s="479"/>
      <c r="J369" s="477"/>
      <c r="K369" s="479"/>
    </row>
    <row r="370" spans="2:11" ht="6" customHeight="1"/>
    <row r="371" spans="2:11" ht="16.5" customHeight="1">
      <c r="B371" s="93">
        <v>0</v>
      </c>
      <c r="C371" s="128" t="s">
        <v>620</v>
      </c>
    </row>
    <row r="372" spans="2:11" ht="16.5" customHeight="1">
      <c r="B372" s="5" t="s">
        <v>91</v>
      </c>
      <c r="C372" s="483" t="s">
        <v>92</v>
      </c>
      <c r="D372" s="484"/>
      <c r="E372" s="485"/>
      <c r="F372" s="19" t="s">
        <v>106</v>
      </c>
      <c r="G372" s="5" t="s">
        <v>61</v>
      </c>
      <c r="H372" s="483" t="s">
        <v>107</v>
      </c>
      <c r="I372" s="485"/>
      <c r="J372" s="455" t="s">
        <v>63</v>
      </c>
      <c r="K372" s="455"/>
    </row>
    <row r="373" spans="2:11" ht="16.5" customHeight="1">
      <c r="B373" s="22" t="s">
        <v>269</v>
      </c>
      <c r="C373" s="477" t="s">
        <v>86</v>
      </c>
      <c r="D373" s="478"/>
      <c r="E373" s="479"/>
      <c r="F373" s="25" t="s">
        <v>86</v>
      </c>
      <c r="G373" s="22" t="s">
        <v>65</v>
      </c>
      <c r="H373" s="477" t="s">
        <v>86</v>
      </c>
      <c r="I373" s="479"/>
      <c r="J373" s="477"/>
      <c r="K373" s="479"/>
    </row>
    <row r="374" spans="2:11" ht="6" customHeight="1">
      <c r="B374" s="20"/>
      <c r="C374" s="20"/>
      <c r="D374" s="20"/>
      <c r="E374" s="20"/>
      <c r="F374" s="20"/>
      <c r="G374" s="20"/>
      <c r="H374" s="20"/>
      <c r="I374" s="20"/>
      <c r="J374" s="20"/>
      <c r="K374" s="20"/>
    </row>
    <row r="375" spans="2:11" ht="16.5" customHeight="1">
      <c r="B375" s="93">
        <v>0</v>
      </c>
      <c r="C375" s="128" t="s">
        <v>621</v>
      </c>
    </row>
    <row r="376" spans="2:11" ht="16.5" customHeight="1">
      <c r="B376" s="5" t="s">
        <v>91</v>
      </c>
      <c r="C376" s="483" t="s">
        <v>92</v>
      </c>
      <c r="D376" s="484"/>
      <c r="E376" s="485"/>
      <c r="F376" s="19" t="s">
        <v>106</v>
      </c>
      <c r="G376" s="5" t="s">
        <v>61</v>
      </c>
      <c r="H376" s="483" t="s">
        <v>107</v>
      </c>
      <c r="I376" s="485"/>
      <c r="J376" s="455" t="s">
        <v>63</v>
      </c>
      <c r="K376" s="455"/>
    </row>
    <row r="377" spans="2:11" ht="16.5" customHeight="1">
      <c r="B377" s="22" t="s">
        <v>109</v>
      </c>
      <c r="C377" s="477" t="s">
        <v>86</v>
      </c>
      <c r="D377" s="478"/>
      <c r="E377" s="479"/>
      <c r="F377" s="25" t="s">
        <v>86</v>
      </c>
      <c r="G377" s="22" t="s">
        <v>65</v>
      </c>
      <c r="H377" s="477" t="s">
        <v>86</v>
      </c>
      <c r="I377" s="479"/>
      <c r="J377" s="477"/>
      <c r="K377" s="479"/>
    </row>
    <row r="378" spans="2:11" ht="6" customHeight="1"/>
    <row r="379" spans="2:11" ht="16.5" customHeight="1">
      <c r="B379" s="93">
        <v>0</v>
      </c>
      <c r="C379" s="128" t="s">
        <v>622</v>
      </c>
    </row>
    <row r="380" spans="2:11" ht="16.5" customHeight="1">
      <c r="B380" s="5" t="s">
        <v>91</v>
      </c>
      <c r="C380" s="483" t="s">
        <v>92</v>
      </c>
      <c r="D380" s="484"/>
      <c r="E380" s="485"/>
      <c r="F380" s="19" t="s">
        <v>106</v>
      </c>
      <c r="G380" s="5" t="s">
        <v>61</v>
      </c>
      <c r="H380" s="483" t="s">
        <v>107</v>
      </c>
      <c r="I380" s="485"/>
      <c r="J380" s="455" t="s">
        <v>63</v>
      </c>
      <c r="K380" s="455"/>
    </row>
    <row r="381" spans="2:11" ht="16.5" customHeight="1">
      <c r="B381" s="22" t="s">
        <v>98</v>
      </c>
      <c r="C381" s="477" t="s">
        <v>86</v>
      </c>
      <c r="D381" s="478"/>
      <c r="E381" s="479"/>
      <c r="F381" s="25" t="s">
        <v>86</v>
      </c>
      <c r="G381" s="22" t="s">
        <v>65</v>
      </c>
      <c r="H381" s="477" t="s">
        <v>86</v>
      </c>
      <c r="I381" s="479"/>
      <c r="J381" s="477"/>
      <c r="K381" s="479"/>
    </row>
    <row r="382" spans="2:11" ht="6" customHeight="1"/>
    <row r="383" spans="2:11" ht="16.5">
      <c r="B383" s="93">
        <v>0</v>
      </c>
      <c r="C383" s="128" t="s">
        <v>623</v>
      </c>
      <c r="F383" s="20"/>
      <c r="H383" s="20"/>
      <c r="I383" s="20"/>
    </row>
    <row r="384" spans="2:11" ht="16.5" customHeight="1">
      <c r="B384" s="5" t="s">
        <v>91</v>
      </c>
      <c r="C384" s="483" t="s">
        <v>92</v>
      </c>
      <c r="D384" s="484"/>
      <c r="E384" s="485"/>
      <c r="F384" s="19" t="s">
        <v>106</v>
      </c>
      <c r="G384" s="5" t="s">
        <v>61</v>
      </c>
      <c r="H384" s="483" t="s">
        <v>107</v>
      </c>
      <c r="I384" s="485"/>
      <c r="J384" s="455" t="s">
        <v>63</v>
      </c>
      <c r="K384" s="455"/>
    </row>
    <row r="385" spans="2:11" ht="16.5" customHeight="1">
      <c r="B385" s="22" t="s">
        <v>95</v>
      </c>
      <c r="C385" s="477" t="s">
        <v>86</v>
      </c>
      <c r="D385" s="478"/>
      <c r="E385" s="479"/>
      <c r="F385" s="25" t="s">
        <v>86</v>
      </c>
      <c r="G385" s="22" t="s">
        <v>65</v>
      </c>
      <c r="H385" s="477" t="s">
        <v>86</v>
      </c>
      <c r="I385" s="479"/>
      <c r="J385" s="477"/>
      <c r="K385" s="479"/>
    </row>
    <row r="386" spans="2:11" ht="6" customHeight="1"/>
    <row r="387" spans="2:11" ht="16.5" customHeight="1">
      <c r="B387" s="93">
        <v>0</v>
      </c>
      <c r="C387" s="128" t="s">
        <v>624</v>
      </c>
      <c r="F387" s="20"/>
      <c r="H387" s="20"/>
    </row>
    <row r="388" spans="2:11" ht="16.5" customHeight="1">
      <c r="B388" s="5" t="s">
        <v>91</v>
      </c>
      <c r="C388" s="483" t="s">
        <v>92</v>
      </c>
      <c r="D388" s="484"/>
      <c r="E388" s="485"/>
      <c r="F388" s="19" t="s">
        <v>106</v>
      </c>
      <c r="G388" s="5" t="s">
        <v>61</v>
      </c>
      <c r="H388" s="483" t="s">
        <v>107</v>
      </c>
      <c r="I388" s="485"/>
      <c r="J388" s="455" t="s">
        <v>63</v>
      </c>
      <c r="K388" s="455"/>
    </row>
    <row r="389" spans="2:11" ht="16.5" customHeight="1">
      <c r="B389" s="22" t="s">
        <v>670</v>
      </c>
      <c r="C389" s="477" t="s">
        <v>86</v>
      </c>
      <c r="D389" s="478"/>
      <c r="E389" s="479"/>
      <c r="F389" s="25" t="s">
        <v>86</v>
      </c>
      <c r="G389" s="22" t="s">
        <v>65</v>
      </c>
      <c r="H389" s="477" t="s">
        <v>86</v>
      </c>
      <c r="I389" s="479"/>
      <c r="J389" s="477"/>
      <c r="K389" s="479"/>
    </row>
    <row r="390" spans="2:11" ht="6" customHeight="1"/>
    <row r="391" spans="2:11" ht="16.5" customHeight="1">
      <c r="B391" s="93">
        <v>0</v>
      </c>
      <c r="C391" s="128" t="s">
        <v>625</v>
      </c>
    </row>
    <row r="392" spans="2:11" ht="16.5" customHeight="1">
      <c r="B392" s="5" t="s">
        <v>91</v>
      </c>
      <c r="C392" s="483" t="s">
        <v>92</v>
      </c>
      <c r="D392" s="484"/>
      <c r="E392" s="485"/>
      <c r="F392" s="19" t="s">
        <v>106</v>
      </c>
      <c r="G392" s="5" t="s">
        <v>61</v>
      </c>
      <c r="H392" s="483" t="s">
        <v>107</v>
      </c>
      <c r="I392" s="485"/>
      <c r="J392" s="455" t="s">
        <v>63</v>
      </c>
      <c r="K392" s="455"/>
    </row>
    <row r="393" spans="2:11" ht="16.5" customHeight="1">
      <c r="B393" s="22" t="s">
        <v>269</v>
      </c>
      <c r="C393" s="477" t="s">
        <v>86</v>
      </c>
      <c r="D393" s="478"/>
      <c r="E393" s="479"/>
      <c r="F393" s="25" t="s">
        <v>86</v>
      </c>
      <c r="G393" s="22" t="s">
        <v>65</v>
      </c>
      <c r="H393" s="477" t="s">
        <v>86</v>
      </c>
      <c r="I393" s="479"/>
      <c r="J393" s="477"/>
      <c r="K393" s="479"/>
    </row>
    <row r="394" spans="2:11" ht="6" customHeight="1"/>
    <row r="395" spans="2:11" ht="16.5" customHeight="1">
      <c r="B395" s="93">
        <v>0</v>
      </c>
      <c r="C395" s="128" t="s">
        <v>626</v>
      </c>
    </row>
    <row r="396" spans="2:11" ht="16.5" customHeight="1">
      <c r="B396" s="5" t="s">
        <v>91</v>
      </c>
      <c r="C396" s="483" t="s">
        <v>92</v>
      </c>
      <c r="D396" s="484"/>
      <c r="E396" s="485"/>
      <c r="F396" s="19" t="s">
        <v>106</v>
      </c>
      <c r="G396" s="5" t="s">
        <v>61</v>
      </c>
      <c r="H396" s="483" t="s">
        <v>107</v>
      </c>
      <c r="I396" s="485"/>
      <c r="J396" s="455" t="s">
        <v>63</v>
      </c>
      <c r="K396" s="455"/>
    </row>
    <row r="397" spans="2:11" ht="16.5" customHeight="1">
      <c r="B397" s="22" t="s">
        <v>269</v>
      </c>
      <c r="C397" s="477" t="s">
        <v>86</v>
      </c>
      <c r="D397" s="478"/>
      <c r="E397" s="479"/>
      <c r="F397" s="25" t="s">
        <v>86</v>
      </c>
      <c r="G397" s="22" t="s">
        <v>65</v>
      </c>
      <c r="H397" s="477" t="s">
        <v>86</v>
      </c>
      <c r="I397" s="479"/>
      <c r="J397" s="477"/>
      <c r="K397" s="479"/>
    </row>
    <row r="398" spans="2:11" ht="6" customHeight="1"/>
    <row r="399" spans="2:11" ht="16.5" customHeight="1">
      <c r="B399" s="93">
        <v>0</v>
      </c>
      <c r="C399" s="128" t="s">
        <v>627</v>
      </c>
    </row>
    <row r="400" spans="2:11" ht="16.5" customHeight="1">
      <c r="B400" s="5" t="s">
        <v>91</v>
      </c>
      <c r="C400" s="483" t="s">
        <v>92</v>
      </c>
      <c r="D400" s="484"/>
      <c r="E400" s="485"/>
      <c r="F400" s="19" t="s">
        <v>106</v>
      </c>
      <c r="G400" s="5" t="s">
        <v>61</v>
      </c>
      <c r="H400" s="483" t="s">
        <v>107</v>
      </c>
      <c r="I400" s="485"/>
      <c r="J400" s="455" t="s">
        <v>63</v>
      </c>
      <c r="K400" s="455"/>
    </row>
    <row r="401" spans="2:11" ht="16.5" customHeight="1">
      <c r="B401" s="22" t="s">
        <v>98</v>
      </c>
      <c r="C401" s="477" t="s">
        <v>86</v>
      </c>
      <c r="D401" s="478"/>
      <c r="E401" s="479"/>
      <c r="F401" s="25" t="s">
        <v>86</v>
      </c>
      <c r="G401" s="22" t="s">
        <v>65</v>
      </c>
      <c r="H401" s="477" t="s">
        <v>86</v>
      </c>
      <c r="I401" s="479"/>
      <c r="J401" s="477"/>
      <c r="K401" s="479"/>
    </row>
    <row r="402" spans="2:11" ht="6" customHeight="1"/>
    <row r="403" spans="2:11" ht="16.5" customHeight="1">
      <c r="B403" s="93">
        <v>0</v>
      </c>
      <c r="C403" s="128" t="s">
        <v>628</v>
      </c>
    </row>
    <row r="404" spans="2:11" ht="16.5" customHeight="1">
      <c r="B404" s="5" t="s">
        <v>91</v>
      </c>
      <c r="C404" s="483" t="s">
        <v>92</v>
      </c>
      <c r="D404" s="484"/>
      <c r="E404" s="485"/>
      <c r="F404" s="19" t="s">
        <v>106</v>
      </c>
      <c r="G404" s="5" t="s">
        <v>61</v>
      </c>
      <c r="H404" s="483" t="s">
        <v>107</v>
      </c>
      <c r="I404" s="485"/>
      <c r="J404" s="455" t="s">
        <v>63</v>
      </c>
      <c r="K404" s="455"/>
    </row>
    <row r="405" spans="2:11" ht="16.5" customHeight="1">
      <c r="B405" s="22" t="s">
        <v>95</v>
      </c>
      <c r="C405" s="477" t="s">
        <v>86</v>
      </c>
      <c r="D405" s="478"/>
      <c r="E405" s="479"/>
      <c r="F405" s="25" t="s">
        <v>86</v>
      </c>
      <c r="G405" s="22" t="s">
        <v>65</v>
      </c>
      <c r="H405" s="477" t="s">
        <v>86</v>
      </c>
      <c r="I405" s="479"/>
      <c r="J405" s="477"/>
      <c r="K405" s="479"/>
    </row>
    <row r="406" spans="2:11" ht="6" customHeight="1"/>
    <row r="407" spans="2:11" ht="16.5" customHeight="1">
      <c r="B407" s="93">
        <v>0</v>
      </c>
      <c r="C407" s="128" t="s">
        <v>629</v>
      </c>
    </row>
    <row r="408" spans="2:11" ht="16.5" customHeight="1">
      <c r="B408" s="5" t="s">
        <v>91</v>
      </c>
      <c r="C408" s="483" t="s">
        <v>92</v>
      </c>
      <c r="D408" s="484"/>
      <c r="E408" s="485"/>
      <c r="F408" s="19" t="s">
        <v>106</v>
      </c>
      <c r="G408" s="5" t="s">
        <v>61</v>
      </c>
      <c r="H408" s="483" t="s">
        <v>107</v>
      </c>
      <c r="I408" s="485"/>
      <c r="J408" s="455" t="s">
        <v>63</v>
      </c>
      <c r="K408" s="455"/>
    </row>
    <row r="409" spans="2:11" ht="16.5" customHeight="1">
      <c r="B409" s="22" t="s">
        <v>670</v>
      </c>
      <c r="C409" s="477" t="s">
        <v>86</v>
      </c>
      <c r="D409" s="478"/>
      <c r="E409" s="479"/>
      <c r="F409" s="25" t="s">
        <v>86</v>
      </c>
      <c r="G409" s="22" t="s">
        <v>65</v>
      </c>
      <c r="H409" s="477" t="s">
        <v>86</v>
      </c>
      <c r="I409" s="479"/>
      <c r="J409" s="477"/>
      <c r="K409" s="479"/>
    </row>
    <row r="410" spans="2:11" ht="6" customHeight="1">
      <c r="B410" s="20"/>
      <c r="C410" s="20"/>
      <c r="D410" s="20"/>
      <c r="E410" s="20"/>
      <c r="F410" s="20"/>
      <c r="G410" s="20"/>
      <c r="H410" s="20"/>
      <c r="I410" s="20"/>
      <c r="J410" s="20"/>
      <c r="K410" s="20"/>
    </row>
    <row r="411" spans="2:11" ht="16.5" customHeight="1">
      <c r="B411" s="4" t="s">
        <v>925</v>
      </c>
      <c r="C411" s="4"/>
      <c r="D411" s="29"/>
      <c r="E411" s="29"/>
      <c r="F411" s="29"/>
      <c r="G411" s="29"/>
      <c r="H411" s="29"/>
      <c r="I411" s="29"/>
      <c r="J411" s="29"/>
      <c r="K411" s="29"/>
    </row>
    <row r="412" spans="2:11" ht="26.1" customHeight="1">
      <c r="B412" s="635" t="s">
        <v>179</v>
      </c>
      <c r="C412" s="492"/>
      <c r="D412" s="492"/>
      <c r="E412" s="492"/>
      <c r="F412" s="492"/>
      <c r="G412" s="492"/>
      <c r="H412" s="492"/>
      <c r="I412" s="492"/>
      <c r="J412" s="492"/>
      <c r="K412" s="493"/>
    </row>
    <row r="413" spans="2:11" ht="9.9499999999999993" customHeight="1"/>
    <row r="414" spans="2:11" ht="9.9499999999999993" customHeight="1" thickBot="1"/>
    <row r="415" spans="2:11" ht="44.25" customHeight="1" thickBot="1">
      <c r="B415" s="462" t="s">
        <v>113</v>
      </c>
      <c r="C415" s="463"/>
      <c r="D415" s="463"/>
      <c r="E415" s="463"/>
      <c r="F415" s="463"/>
      <c r="G415" s="463"/>
      <c r="H415" s="463"/>
      <c r="I415" s="463"/>
      <c r="J415" s="463"/>
      <c r="K415" s="464"/>
    </row>
    <row r="416" spans="2:11" ht="9.9499999999999993" customHeight="1"/>
    <row r="417" spans="2:11" ht="16.5" customHeight="1">
      <c r="B417" s="5" t="s">
        <v>129</v>
      </c>
      <c r="C417" s="383"/>
      <c r="D417" s="384"/>
      <c r="E417" s="384"/>
      <c r="F417" s="385"/>
      <c r="G417" s="5"/>
      <c r="H417" s="452"/>
      <c r="I417" s="453"/>
      <c r="J417" s="453"/>
      <c r="K417" s="454"/>
    </row>
    <row r="419" spans="2:11" ht="16.5" customHeight="1">
      <c r="B419" s="5" t="s">
        <v>128</v>
      </c>
      <c r="C419" s="455" t="s">
        <v>122</v>
      </c>
      <c r="D419" s="455"/>
      <c r="E419" s="455" t="s">
        <v>121</v>
      </c>
      <c r="F419" s="455"/>
      <c r="G419" s="5" t="s">
        <v>123</v>
      </c>
      <c r="H419" s="5" t="s">
        <v>124</v>
      </c>
      <c r="I419" s="5" t="s">
        <v>125</v>
      </c>
      <c r="J419" s="5" t="s">
        <v>126</v>
      </c>
      <c r="K419" s="5" t="s">
        <v>127</v>
      </c>
    </row>
    <row r="420" spans="2:11" ht="16.5" customHeight="1">
      <c r="B420" s="18">
        <v>1</v>
      </c>
      <c r="C420" s="456"/>
      <c r="D420" s="456"/>
      <c r="E420" s="457"/>
      <c r="F420" s="458"/>
      <c r="G420" s="117"/>
      <c r="H420" s="117"/>
      <c r="I420" s="33"/>
      <c r="J420" s="34"/>
      <c r="K420" s="35"/>
    </row>
    <row r="421" spans="2:11" ht="9.9499999999999993" customHeight="1"/>
    <row r="422" spans="2:11" ht="16.5" customHeight="1">
      <c r="B422" s="248" t="s">
        <v>50</v>
      </c>
      <c r="C422" s="259"/>
      <c r="D422" s="248" t="s">
        <v>5</v>
      </c>
      <c r="E422" s="259"/>
      <c r="F422" s="136" t="s">
        <v>51</v>
      </c>
      <c r="G422" s="136" t="s">
        <v>52</v>
      </c>
      <c r="H422" s="5" t="s">
        <v>815</v>
      </c>
      <c r="I422" s="5" t="s">
        <v>53</v>
      </c>
      <c r="J422" s="5" t="s">
        <v>325</v>
      </c>
      <c r="K422" s="5" t="s">
        <v>54</v>
      </c>
    </row>
    <row r="423" spans="2:11" ht="16.5" customHeight="1">
      <c r="B423" s="246"/>
      <c r="C423" s="247"/>
      <c r="D423" s="246"/>
      <c r="E423" s="247"/>
      <c r="F423" s="169"/>
      <c r="G423" s="64"/>
      <c r="H423" s="92"/>
      <c r="I423" s="92"/>
      <c r="J423" s="17"/>
      <c r="K423" s="177">
        <v>0</v>
      </c>
    </row>
    <row r="424" spans="2:11" ht="16.5" customHeight="1">
      <c r="B424" s="246"/>
      <c r="C424" s="247"/>
      <c r="D424" s="246"/>
      <c r="E424" s="247"/>
      <c r="F424" s="169"/>
      <c r="G424" s="64"/>
      <c r="H424" s="92"/>
      <c r="I424" s="92"/>
      <c r="J424" s="17"/>
      <c r="K424" s="177">
        <v>0</v>
      </c>
    </row>
    <row r="425" spans="2:11" ht="9.9499999999999993" customHeight="1"/>
    <row r="426" spans="2:11" ht="16.5" customHeight="1">
      <c r="B426" s="480" t="s">
        <v>155</v>
      </c>
      <c r="C426" s="480"/>
      <c r="D426" s="480"/>
      <c r="E426" s="480"/>
      <c r="F426" s="480"/>
      <c r="G426" s="480"/>
      <c r="H426" s="480"/>
      <c r="I426" s="480"/>
      <c r="J426" s="480"/>
      <c r="K426" s="41" t="s">
        <v>156</v>
      </c>
    </row>
    <row r="427" spans="2:11" ht="13.5" customHeight="1">
      <c r="B427" s="641" t="s">
        <v>651</v>
      </c>
      <c r="C427" s="642"/>
      <c r="D427" s="642"/>
      <c r="E427" s="642"/>
      <c r="F427" s="642"/>
      <c r="G427" s="642"/>
      <c r="H427" s="642"/>
      <c r="I427" s="642"/>
      <c r="J427" s="642"/>
      <c r="K427" s="118" t="s">
        <v>160</v>
      </c>
    </row>
    <row r="428" spans="2:11" ht="13.5" customHeight="1">
      <c r="B428" s="643" t="s">
        <v>652</v>
      </c>
      <c r="C428" s="644"/>
      <c r="D428" s="644"/>
      <c r="E428" s="644"/>
      <c r="F428" s="644"/>
      <c r="G428" s="644"/>
      <c r="H428" s="644"/>
      <c r="I428" s="644"/>
      <c r="J428" s="644"/>
      <c r="K428" s="119" t="s">
        <v>160</v>
      </c>
    </row>
    <row r="429" spans="2:11" ht="13.5" customHeight="1">
      <c r="B429" s="643" t="s">
        <v>653</v>
      </c>
      <c r="C429" s="644"/>
      <c r="D429" s="644"/>
      <c r="E429" s="644"/>
      <c r="F429" s="644"/>
      <c r="G429" s="644"/>
      <c r="H429" s="644"/>
      <c r="I429" s="644"/>
      <c r="J429" s="644"/>
      <c r="K429" s="119" t="s">
        <v>160</v>
      </c>
    </row>
    <row r="430" spans="2:11" ht="13.5" customHeight="1">
      <c r="B430" s="639" t="s">
        <v>654</v>
      </c>
      <c r="C430" s="640"/>
      <c r="D430" s="640"/>
      <c r="E430" s="640"/>
      <c r="F430" s="640"/>
      <c r="G430" s="640"/>
      <c r="H430" s="640"/>
      <c r="I430" s="640"/>
      <c r="J430" s="640"/>
      <c r="K430" s="120" t="s">
        <v>160</v>
      </c>
    </row>
    <row r="431" spans="2:11" ht="9.9499999999999993" customHeight="1"/>
    <row r="432" spans="2:11" ht="16.5" customHeight="1">
      <c r="B432" s="126">
        <v>0</v>
      </c>
      <c r="C432" s="129" t="s">
        <v>592</v>
      </c>
      <c r="D432" s="126">
        <v>0</v>
      </c>
      <c r="E432" s="127" t="s">
        <v>593</v>
      </c>
    </row>
    <row r="433" spans="2:11" ht="16.5" customHeight="1">
      <c r="B433" s="5" t="s">
        <v>68</v>
      </c>
      <c r="C433" s="483" t="s">
        <v>59</v>
      </c>
      <c r="D433" s="484"/>
      <c r="E433" s="484"/>
      <c r="F433" s="485"/>
      <c r="G433" s="5" t="s">
        <v>61</v>
      </c>
      <c r="H433" s="483" t="s">
        <v>107</v>
      </c>
      <c r="I433" s="485"/>
      <c r="J433" s="455" t="s">
        <v>63</v>
      </c>
      <c r="K433" s="455"/>
    </row>
    <row r="434" spans="2:11" ht="16.5" customHeight="1">
      <c r="B434" s="22" t="s">
        <v>67</v>
      </c>
      <c r="C434" s="477" t="s">
        <v>114</v>
      </c>
      <c r="D434" s="478"/>
      <c r="E434" s="478"/>
      <c r="F434" s="479"/>
      <c r="G434" s="22" t="s">
        <v>65</v>
      </c>
      <c r="H434" s="477" t="s">
        <v>86</v>
      </c>
      <c r="I434" s="479"/>
      <c r="J434" s="456"/>
      <c r="K434" s="456"/>
    </row>
    <row r="435" spans="2:11" ht="16.5" customHeight="1">
      <c r="B435" s="22" t="s">
        <v>67</v>
      </c>
      <c r="C435" s="477" t="s">
        <v>115</v>
      </c>
      <c r="D435" s="478"/>
      <c r="E435" s="478"/>
      <c r="F435" s="479"/>
      <c r="G435" s="22" t="s">
        <v>65</v>
      </c>
      <c r="H435" s="477" t="s">
        <v>86</v>
      </c>
      <c r="I435" s="479"/>
      <c r="J435" s="456"/>
      <c r="K435" s="456"/>
    </row>
    <row r="436" spans="2:11" ht="16.5" customHeight="1">
      <c r="B436" s="22" t="s">
        <v>67</v>
      </c>
      <c r="C436" s="477" t="s">
        <v>116</v>
      </c>
      <c r="D436" s="478"/>
      <c r="E436" s="478"/>
      <c r="F436" s="479"/>
      <c r="G436" s="22" t="s">
        <v>65</v>
      </c>
      <c r="H436" s="477" t="s">
        <v>86</v>
      </c>
      <c r="I436" s="479"/>
      <c r="J436" s="456"/>
      <c r="K436" s="456"/>
    </row>
    <row r="437" spans="2:11" ht="6" customHeight="1"/>
    <row r="438" spans="2:11" ht="16.5" customHeight="1">
      <c r="B438" s="4" t="s">
        <v>925</v>
      </c>
      <c r="C438" s="4"/>
      <c r="D438" s="29"/>
      <c r="E438" s="29"/>
      <c r="F438" s="29"/>
      <c r="G438" s="29"/>
      <c r="H438" s="29"/>
      <c r="I438" s="29"/>
      <c r="J438" s="29"/>
      <c r="K438" s="29"/>
    </row>
    <row r="439" spans="2:11" ht="26.1" customHeight="1">
      <c r="B439" s="586" t="s">
        <v>179</v>
      </c>
      <c r="C439" s="492"/>
      <c r="D439" s="492"/>
      <c r="E439" s="492"/>
      <c r="F439" s="492"/>
      <c r="G439" s="492"/>
      <c r="H439" s="492"/>
      <c r="I439" s="492"/>
      <c r="J439" s="492"/>
      <c r="K439" s="493"/>
    </row>
    <row r="441" spans="2:11" ht="13.5" customHeight="1" thickBot="1"/>
    <row r="442" spans="2:11" ht="44.25" customHeight="1" thickBot="1">
      <c r="B442" s="462" t="s">
        <v>637</v>
      </c>
      <c r="C442" s="463"/>
      <c r="D442" s="463"/>
      <c r="E442" s="463"/>
      <c r="F442" s="463"/>
      <c r="G442" s="463"/>
      <c r="H442" s="463"/>
      <c r="I442" s="463"/>
      <c r="J442" s="463"/>
      <c r="K442" s="464"/>
    </row>
    <row r="443" spans="2:11" ht="9.9499999999999993" customHeight="1"/>
    <row r="444" spans="2:11" ht="16.5" customHeight="1">
      <c r="B444" s="5" t="s">
        <v>129</v>
      </c>
      <c r="C444" s="383"/>
      <c r="D444" s="384"/>
      <c r="E444" s="384"/>
      <c r="F444" s="385"/>
      <c r="G444" s="5"/>
      <c r="H444" s="452"/>
      <c r="I444" s="453"/>
      <c r="J444" s="453"/>
      <c r="K444" s="454"/>
    </row>
    <row r="446" spans="2:11" ht="16.5" customHeight="1">
      <c r="B446" s="5" t="s">
        <v>128</v>
      </c>
      <c r="C446" s="455" t="s">
        <v>122</v>
      </c>
      <c r="D446" s="455"/>
      <c r="E446" s="455" t="s">
        <v>121</v>
      </c>
      <c r="F446" s="455"/>
      <c r="G446" s="5" t="s">
        <v>123</v>
      </c>
      <c r="H446" s="5" t="s">
        <v>124</v>
      </c>
      <c r="I446" s="5" t="s">
        <v>125</v>
      </c>
      <c r="J446" s="5" t="s">
        <v>126</v>
      </c>
      <c r="K446" s="5" t="s">
        <v>127</v>
      </c>
    </row>
    <row r="447" spans="2:11" ht="16.5" customHeight="1">
      <c r="B447" s="18">
        <v>1</v>
      </c>
      <c r="C447" s="456"/>
      <c r="D447" s="456"/>
      <c r="E447" s="457"/>
      <c r="F447" s="458"/>
      <c r="G447" s="117"/>
      <c r="H447" s="117"/>
      <c r="I447" s="33"/>
      <c r="J447" s="34"/>
      <c r="K447" s="35"/>
    </row>
    <row r="448" spans="2:11" ht="9.9499999999999993" customHeight="1"/>
    <row r="449" spans="2:11" ht="16.5" customHeight="1">
      <c r="B449" s="248" t="s">
        <v>50</v>
      </c>
      <c r="C449" s="259"/>
      <c r="D449" s="248" t="s">
        <v>5</v>
      </c>
      <c r="E449" s="259"/>
      <c r="F449" s="136" t="s">
        <v>51</v>
      </c>
      <c r="G449" s="136" t="s">
        <v>52</v>
      </c>
      <c r="H449" s="5" t="s">
        <v>815</v>
      </c>
      <c r="I449" s="5" t="s">
        <v>53</v>
      </c>
      <c r="J449" s="5" t="s">
        <v>325</v>
      </c>
      <c r="K449" s="5" t="s">
        <v>54</v>
      </c>
    </row>
    <row r="450" spans="2:11" ht="16.5" customHeight="1">
      <c r="B450" s="246"/>
      <c r="C450" s="247"/>
      <c r="D450" s="246"/>
      <c r="E450" s="247"/>
      <c r="F450" s="169"/>
      <c r="G450" s="64"/>
      <c r="H450" s="92"/>
      <c r="I450" s="92"/>
      <c r="J450" s="17"/>
      <c r="K450" s="177">
        <v>0</v>
      </c>
    </row>
    <row r="451" spans="2:11" ht="16.5" customHeight="1">
      <c r="B451" s="246"/>
      <c r="C451" s="247"/>
      <c r="D451" s="246"/>
      <c r="E451" s="247"/>
      <c r="F451" s="169"/>
      <c r="G451" s="64"/>
      <c r="H451" s="92"/>
      <c r="I451" s="92"/>
      <c r="J451" s="17"/>
      <c r="K451" s="177">
        <v>0</v>
      </c>
    </row>
    <row r="452" spans="2:11" ht="9.9499999999999993" customHeight="1"/>
    <row r="453" spans="2:11" ht="16.5" customHeight="1">
      <c r="B453" s="480" t="s">
        <v>155</v>
      </c>
      <c r="C453" s="480"/>
      <c r="D453" s="480"/>
      <c r="E453" s="480"/>
      <c r="F453" s="480"/>
      <c r="G453" s="480"/>
      <c r="H453" s="480"/>
      <c r="I453" s="480"/>
      <c r="J453" s="480"/>
      <c r="K453" s="41" t="s">
        <v>156</v>
      </c>
    </row>
    <row r="454" spans="2:11" ht="13.5" customHeight="1">
      <c r="B454" s="641" t="s">
        <v>638</v>
      </c>
      <c r="C454" s="642"/>
      <c r="D454" s="642"/>
      <c r="E454" s="642"/>
      <c r="F454" s="642"/>
      <c r="G454" s="642"/>
      <c r="H454" s="642"/>
      <c r="I454" s="642"/>
      <c r="J454" s="642"/>
      <c r="K454" s="118" t="s">
        <v>375</v>
      </c>
    </row>
    <row r="455" spans="2:11" ht="13.5" customHeight="1">
      <c r="B455" s="643" t="s">
        <v>639</v>
      </c>
      <c r="C455" s="644"/>
      <c r="D455" s="644"/>
      <c r="E455" s="644"/>
      <c r="F455" s="644"/>
      <c r="G455" s="644"/>
      <c r="H455" s="644"/>
      <c r="I455" s="644"/>
      <c r="J455" s="644"/>
      <c r="K455" s="119" t="s">
        <v>375</v>
      </c>
    </row>
    <row r="456" spans="2:11" ht="13.5" customHeight="1">
      <c r="B456" s="639" t="s">
        <v>650</v>
      </c>
      <c r="C456" s="640"/>
      <c r="D456" s="640"/>
      <c r="E456" s="640"/>
      <c r="F456" s="640"/>
      <c r="G456" s="640"/>
      <c r="H456" s="640"/>
      <c r="I456" s="640"/>
      <c r="J456" s="640"/>
      <c r="K456" s="120" t="s">
        <v>375</v>
      </c>
    </row>
    <row r="457" spans="2:11" ht="9.9499999999999993" customHeight="1"/>
    <row r="458" spans="2:11" ht="16.5" customHeight="1">
      <c r="B458" s="93">
        <v>0</v>
      </c>
      <c r="C458" s="128" t="s">
        <v>626</v>
      </c>
    </row>
    <row r="459" spans="2:11" ht="16.5" customHeight="1">
      <c r="B459" s="5" t="s">
        <v>91</v>
      </c>
      <c r="C459" s="483" t="s">
        <v>92</v>
      </c>
      <c r="D459" s="484"/>
      <c r="E459" s="484"/>
      <c r="F459" s="485"/>
      <c r="G459" s="5" t="s">
        <v>61</v>
      </c>
      <c r="H459" s="5" t="s">
        <v>93</v>
      </c>
      <c r="I459" s="5" t="s">
        <v>94</v>
      </c>
      <c r="J459" s="455" t="s">
        <v>63</v>
      </c>
      <c r="K459" s="455"/>
    </row>
    <row r="460" spans="2:11" ht="16.5" customHeight="1">
      <c r="B460" s="22" t="s">
        <v>95</v>
      </c>
      <c r="C460" s="477" t="s">
        <v>86</v>
      </c>
      <c r="D460" s="478"/>
      <c r="E460" s="478"/>
      <c r="F460" s="479"/>
      <c r="G460" s="22" t="s">
        <v>64</v>
      </c>
      <c r="H460" s="22" t="s">
        <v>86</v>
      </c>
      <c r="I460" s="22" t="s">
        <v>86</v>
      </c>
      <c r="J460" s="477"/>
      <c r="K460" s="479"/>
    </row>
    <row r="461" spans="2:11" ht="6" customHeight="1"/>
    <row r="462" spans="2:11" ht="16.5" customHeight="1">
      <c r="B462" s="4" t="s">
        <v>925</v>
      </c>
      <c r="C462" s="23"/>
    </row>
    <row r="463" spans="2:11" ht="26.1" customHeight="1">
      <c r="B463" s="632" t="s">
        <v>179</v>
      </c>
      <c r="C463" s="517"/>
      <c r="D463" s="517"/>
      <c r="E463" s="517"/>
      <c r="F463" s="517"/>
      <c r="G463" s="517"/>
      <c r="H463" s="517"/>
      <c r="I463" s="517"/>
      <c r="J463" s="517"/>
      <c r="K463" s="518"/>
    </row>
  </sheetData>
  <mergeCells count="537">
    <mergeCell ref="H396:I396"/>
    <mergeCell ref="J396:K396"/>
    <mergeCell ref="C397:E397"/>
    <mergeCell ref="H397:I397"/>
    <mergeCell ref="J397:K397"/>
    <mergeCell ref="B89:C89"/>
    <mergeCell ref="C90:K90"/>
    <mergeCell ref="B93:K93"/>
    <mergeCell ref="B101:C101"/>
    <mergeCell ref="D101:E101"/>
    <mergeCell ref="H95:K95"/>
    <mergeCell ref="C125:F125"/>
    <mergeCell ref="H125:K125"/>
    <mergeCell ref="C127:D127"/>
    <mergeCell ref="E127:F127"/>
    <mergeCell ref="C128:D128"/>
    <mergeCell ref="E128:F128"/>
    <mergeCell ref="B102:C102"/>
    <mergeCell ref="D102:E102"/>
    <mergeCell ref="B104:C104"/>
    <mergeCell ref="C105:K105"/>
    <mergeCell ref="B134:C134"/>
    <mergeCell ref="C135:K135"/>
    <mergeCell ref="B138:K138"/>
    <mergeCell ref="B424:C424"/>
    <mergeCell ref="D424:E424"/>
    <mergeCell ref="C420:D420"/>
    <mergeCell ref="E420:F420"/>
    <mergeCell ref="B422:C422"/>
    <mergeCell ref="D422:E422"/>
    <mergeCell ref="B423:C423"/>
    <mergeCell ref="D423:E423"/>
    <mergeCell ref="C396:E396"/>
    <mergeCell ref="H405:I405"/>
    <mergeCell ref="J405:K405"/>
    <mergeCell ref="B412:K412"/>
    <mergeCell ref="B415:K415"/>
    <mergeCell ref="C417:F417"/>
    <mergeCell ref="H417:K417"/>
    <mergeCell ref="C419:D419"/>
    <mergeCell ref="E419:F419"/>
    <mergeCell ref="C408:E408"/>
    <mergeCell ref="H408:I408"/>
    <mergeCell ref="J408:K408"/>
    <mergeCell ref="C409:E409"/>
    <mergeCell ref="H409:I409"/>
    <mergeCell ref="J409:K409"/>
    <mergeCell ref="A1:L3"/>
    <mergeCell ref="C5:D5"/>
    <mergeCell ref="I5:J5"/>
    <mergeCell ref="C8:D8"/>
    <mergeCell ref="F8:G8"/>
    <mergeCell ref="C9:G9"/>
    <mergeCell ref="I9:J9"/>
    <mergeCell ref="B238:J238"/>
    <mergeCell ref="B239:J239"/>
    <mergeCell ref="B236:J236"/>
    <mergeCell ref="B192:J192"/>
    <mergeCell ref="B193:J193"/>
    <mergeCell ref="B194:J194"/>
    <mergeCell ref="G40:H40"/>
    <mergeCell ref="J40:K40"/>
    <mergeCell ref="C11:G11"/>
    <mergeCell ref="C12:G12"/>
    <mergeCell ref="H12:J12"/>
    <mergeCell ref="B13:B17"/>
    <mergeCell ref="C13:G13"/>
    <mergeCell ref="H13:J13"/>
    <mergeCell ref="C14:G14"/>
    <mergeCell ref="H14:J14"/>
    <mergeCell ref="C16:G16"/>
    <mergeCell ref="H16:J16"/>
    <mergeCell ref="C17:G17"/>
    <mergeCell ref="H17:J17"/>
    <mergeCell ref="C25:K25"/>
    <mergeCell ref="B28:K28"/>
    <mergeCell ref="B29:K29"/>
    <mergeCell ref="B31:K31"/>
    <mergeCell ref="H21:J21"/>
    <mergeCell ref="C22:G22"/>
    <mergeCell ref="H22:J22"/>
    <mergeCell ref="C23:G23"/>
    <mergeCell ref="H23:J23"/>
    <mergeCell ref="B18:B24"/>
    <mergeCell ref="C18:G18"/>
    <mergeCell ref="H18:J18"/>
    <mergeCell ref="C19:G19"/>
    <mergeCell ref="H19:J19"/>
    <mergeCell ref="C20:G20"/>
    <mergeCell ref="H20:J20"/>
    <mergeCell ref="C21:G21"/>
    <mergeCell ref="C24:G24"/>
    <mergeCell ref="H24:J24"/>
    <mergeCell ref="B42:E42"/>
    <mergeCell ref="G42:K42"/>
    <mergeCell ref="B43:K43"/>
    <mergeCell ref="B44:K44"/>
    <mergeCell ref="B47:K47"/>
    <mergeCell ref="B50:K50"/>
    <mergeCell ref="B34:K34"/>
    <mergeCell ref="B40:E40"/>
    <mergeCell ref="B41:E41"/>
    <mergeCell ref="G41:K41"/>
    <mergeCell ref="G38:K38"/>
    <mergeCell ref="G39:K39"/>
    <mergeCell ref="B35:E39"/>
    <mergeCell ref="C56:D56"/>
    <mergeCell ref="E56:F56"/>
    <mergeCell ref="G56:H56"/>
    <mergeCell ref="C57:D57"/>
    <mergeCell ref="E57:F57"/>
    <mergeCell ref="G57:H57"/>
    <mergeCell ref="C51:D51"/>
    <mergeCell ref="E51:K51"/>
    <mergeCell ref="C52:D52"/>
    <mergeCell ref="E52:K52"/>
    <mergeCell ref="B53:K53"/>
    <mergeCell ref="B55:K55"/>
    <mergeCell ref="C58:D58"/>
    <mergeCell ref="E58:F58"/>
    <mergeCell ref="G58:H58"/>
    <mergeCell ref="B59:K59"/>
    <mergeCell ref="B61:K61"/>
    <mergeCell ref="B62:C62"/>
    <mergeCell ref="D62:E62"/>
    <mergeCell ref="F62:G62"/>
    <mergeCell ref="H62:I62"/>
    <mergeCell ref="J62:K62"/>
    <mergeCell ref="B66:K66"/>
    <mergeCell ref="B67:C67"/>
    <mergeCell ref="D67:E67"/>
    <mergeCell ref="F67:G67"/>
    <mergeCell ref="H67:I67"/>
    <mergeCell ref="J67:K67"/>
    <mergeCell ref="B63:C63"/>
    <mergeCell ref="D63:E63"/>
    <mergeCell ref="F63:G63"/>
    <mergeCell ref="H63:I63"/>
    <mergeCell ref="J63:K63"/>
    <mergeCell ref="B64:C64"/>
    <mergeCell ref="D64:E64"/>
    <mergeCell ref="F64:G64"/>
    <mergeCell ref="H64:I64"/>
    <mergeCell ref="J64:K64"/>
    <mergeCell ref="B68:C68"/>
    <mergeCell ref="D68:E68"/>
    <mergeCell ref="F68:G68"/>
    <mergeCell ref="H68:I68"/>
    <mergeCell ref="J68:K68"/>
    <mergeCell ref="B69:C69"/>
    <mergeCell ref="D69:E69"/>
    <mergeCell ref="F69:G69"/>
    <mergeCell ref="H69:I69"/>
    <mergeCell ref="J69:K69"/>
    <mergeCell ref="B70:K70"/>
    <mergeCell ref="B71:K71"/>
    <mergeCell ref="B72:E72"/>
    <mergeCell ref="F72:I72"/>
    <mergeCell ref="J72:K72"/>
    <mergeCell ref="B73:C73"/>
    <mergeCell ref="D73:E73"/>
    <mergeCell ref="F73:G73"/>
    <mergeCell ref="H73:I73"/>
    <mergeCell ref="B78:K78"/>
    <mergeCell ref="C80:F80"/>
    <mergeCell ref="H80:K80"/>
    <mergeCell ref="C82:D82"/>
    <mergeCell ref="E82:F82"/>
    <mergeCell ref="C83:D83"/>
    <mergeCell ref="E83:F83"/>
    <mergeCell ref="B74:C74"/>
    <mergeCell ref="D74:E74"/>
    <mergeCell ref="F74:G74"/>
    <mergeCell ref="H74:I74"/>
    <mergeCell ref="B75:C75"/>
    <mergeCell ref="D75:E75"/>
    <mergeCell ref="F75:G75"/>
    <mergeCell ref="H75:I75"/>
    <mergeCell ref="B108:K108"/>
    <mergeCell ref="C110:F110"/>
    <mergeCell ref="H110:K110"/>
    <mergeCell ref="C112:D112"/>
    <mergeCell ref="B85:C85"/>
    <mergeCell ref="D85:E85"/>
    <mergeCell ref="F85:G85"/>
    <mergeCell ref="B86:C86"/>
    <mergeCell ref="D86:E86"/>
    <mergeCell ref="F86:G86"/>
    <mergeCell ref="B100:C100"/>
    <mergeCell ref="D100:E100"/>
    <mergeCell ref="C95:F95"/>
    <mergeCell ref="C97:D97"/>
    <mergeCell ref="E97:F97"/>
    <mergeCell ref="C98:D98"/>
    <mergeCell ref="E98:F98"/>
    <mergeCell ref="B87:C87"/>
    <mergeCell ref="D87:E87"/>
    <mergeCell ref="F87:G87"/>
    <mergeCell ref="B132:C132"/>
    <mergeCell ref="D132:E132"/>
    <mergeCell ref="B119:C119"/>
    <mergeCell ref="C120:K120"/>
    <mergeCell ref="B116:C116"/>
    <mergeCell ref="D116:E116"/>
    <mergeCell ref="B117:C117"/>
    <mergeCell ref="D117:E117"/>
    <mergeCell ref="B145:C145"/>
    <mergeCell ref="D145:E145"/>
    <mergeCell ref="B130:C130"/>
    <mergeCell ref="D130:E130"/>
    <mergeCell ref="B131:C131"/>
    <mergeCell ref="D131:E131"/>
    <mergeCell ref="B123:K123"/>
    <mergeCell ref="B146:C146"/>
    <mergeCell ref="D146:E146"/>
    <mergeCell ref="C140:F140"/>
    <mergeCell ref="H140:K140"/>
    <mergeCell ref="C142:D142"/>
    <mergeCell ref="E142:F142"/>
    <mergeCell ref="C143:D143"/>
    <mergeCell ref="E143:F143"/>
    <mergeCell ref="C155:F155"/>
    <mergeCell ref="H155:K155"/>
    <mergeCell ref="C157:D157"/>
    <mergeCell ref="E157:F157"/>
    <mergeCell ref="C158:D158"/>
    <mergeCell ref="E158:F158"/>
    <mergeCell ref="B147:C147"/>
    <mergeCell ref="D147:E147"/>
    <mergeCell ref="B149:C149"/>
    <mergeCell ref="C150:K150"/>
    <mergeCell ref="B153:K153"/>
    <mergeCell ref="B162:C162"/>
    <mergeCell ref="D162:E162"/>
    <mergeCell ref="B164:J164"/>
    <mergeCell ref="B165:J165"/>
    <mergeCell ref="C169:E169"/>
    <mergeCell ref="J169:K169"/>
    <mergeCell ref="B160:C160"/>
    <mergeCell ref="D160:E160"/>
    <mergeCell ref="B161:C161"/>
    <mergeCell ref="D161:E161"/>
    <mergeCell ref="B166:J166"/>
    <mergeCell ref="C173:E173"/>
    <mergeCell ref="J173:K173"/>
    <mergeCell ref="B176:K176"/>
    <mergeCell ref="B179:K179"/>
    <mergeCell ref="C181:F181"/>
    <mergeCell ref="H181:K181"/>
    <mergeCell ref="C170:E170"/>
    <mergeCell ref="J170:K170"/>
    <mergeCell ref="C171:E171"/>
    <mergeCell ref="J171:K171"/>
    <mergeCell ref="C172:E172"/>
    <mergeCell ref="J172:K172"/>
    <mergeCell ref="C204:F204"/>
    <mergeCell ref="J204:K204"/>
    <mergeCell ref="C205:F205"/>
    <mergeCell ref="J205:K205"/>
    <mergeCell ref="C206:F206"/>
    <mergeCell ref="J206:K206"/>
    <mergeCell ref="B190:J190"/>
    <mergeCell ref="B191:J191"/>
    <mergeCell ref="C202:F202"/>
    <mergeCell ref="J202:K202"/>
    <mergeCell ref="C203:F203"/>
    <mergeCell ref="J203:K203"/>
    <mergeCell ref="B197:J197"/>
    <mergeCell ref="B198:J198"/>
    <mergeCell ref="B199:J199"/>
    <mergeCell ref="B195:J195"/>
    <mergeCell ref="B196:J196"/>
    <mergeCell ref="C212:F212"/>
    <mergeCell ref="J212:K212"/>
    <mergeCell ref="C213:F213"/>
    <mergeCell ref="J213:K213"/>
    <mergeCell ref="B216:K216"/>
    <mergeCell ref="B219:K219"/>
    <mergeCell ref="C209:F209"/>
    <mergeCell ref="J209:K209"/>
    <mergeCell ref="C210:F210"/>
    <mergeCell ref="J210:K210"/>
    <mergeCell ref="C211:F211"/>
    <mergeCell ref="J211:K211"/>
    <mergeCell ref="B226:C226"/>
    <mergeCell ref="D226:E226"/>
    <mergeCell ref="B227:C227"/>
    <mergeCell ref="D227:E227"/>
    <mergeCell ref="C221:F221"/>
    <mergeCell ref="H221:K221"/>
    <mergeCell ref="C223:D223"/>
    <mergeCell ref="E223:F223"/>
    <mergeCell ref="C224:D224"/>
    <mergeCell ref="E224:F224"/>
    <mergeCell ref="B233:J233"/>
    <mergeCell ref="B234:J234"/>
    <mergeCell ref="B235:J235"/>
    <mergeCell ref="B237:J237"/>
    <mergeCell ref="B240:J240"/>
    <mergeCell ref="B241:J241"/>
    <mergeCell ref="B228:C228"/>
    <mergeCell ref="D228:E228"/>
    <mergeCell ref="B230:J230"/>
    <mergeCell ref="B231:J231"/>
    <mergeCell ref="B232:J232"/>
    <mergeCell ref="C249:F249"/>
    <mergeCell ref="J249:K249"/>
    <mergeCell ref="C252:F252"/>
    <mergeCell ref="J252:K252"/>
    <mergeCell ref="C253:F253"/>
    <mergeCell ref="J253:K253"/>
    <mergeCell ref="C244:F244"/>
    <mergeCell ref="J244:K244"/>
    <mergeCell ref="C245:F245"/>
    <mergeCell ref="J245:K245"/>
    <mergeCell ref="C248:F248"/>
    <mergeCell ref="J248:K248"/>
    <mergeCell ref="C261:F261"/>
    <mergeCell ref="J261:K261"/>
    <mergeCell ref="C264:F264"/>
    <mergeCell ref="J264:K264"/>
    <mergeCell ref="C265:F265"/>
    <mergeCell ref="J265:K265"/>
    <mergeCell ref="C256:F256"/>
    <mergeCell ref="J256:K256"/>
    <mergeCell ref="C257:F257"/>
    <mergeCell ref="J257:K257"/>
    <mergeCell ref="C260:F260"/>
    <mergeCell ref="J260:K260"/>
    <mergeCell ref="C268:F268"/>
    <mergeCell ref="J268:K268"/>
    <mergeCell ref="C269:F269"/>
    <mergeCell ref="J269:K269"/>
    <mergeCell ref="C272:F272"/>
    <mergeCell ref="J272:K272"/>
    <mergeCell ref="C276:F276"/>
    <mergeCell ref="J276:K276"/>
    <mergeCell ref="C277:F277"/>
    <mergeCell ref="J277:K277"/>
    <mergeCell ref="C295:D295"/>
    <mergeCell ref="E295:F295"/>
    <mergeCell ref="C296:D296"/>
    <mergeCell ref="E296:F296"/>
    <mergeCell ref="B298:C298"/>
    <mergeCell ref="D298:E298"/>
    <mergeCell ref="C273:F273"/>
    <mergeCell ref="J273:K273"/>
    <mergeCell ref="B288:K288"/>
    <mergeCell ref="B291:K291"/>
    <mergeCell ref="C293:F293"/>
    <mergeCell ref="H293:K293"/>
    <mergeCell ref="C280:F280"/>
    <mergeCell ref="J280:K280"/>
    <mergeCell ref="C281:F281"/>
    <mergeCell ref="J281:K281"/>
    <mergeCell ref="C284:F284"/>
    <mergeCell ref="J284:K284"/>
    <mergeCell ref="C285:F285"/>
    <mergeCell ref="J285:K285"/>
    <mergeCell ref="B302:J302"/>
    <mergeCell ref="B303:J303"/>
    <mergeCell ref="B304:J304"/>
    <mergeCell ref="B305:J305"/>
    <mergeCell ref="B306:J306"/>
    <mergeCell ref="B307:J307"/>
    <mergeCell ref="B299:C299"/>
    <mergeCell ref="D299:E299"/>
    <mergeCell ref="B300:C300"/>
    <mergeCell ref="D300:E300"/>
    <mergeCell ref="C316:F316"/>
    <mergeCell ref="J316:K316"/>
    <mergeCell ref="C317:F317"/>
    <mergeCell ref="J317:K317"/>
    <mergeCell ref="C320:F320"/>
    <mergeCell ref="J320:K320"/>
    <mergeCell ref="B308:J308"/>
    <mergeCell ref="B309:J309"/>
    <mergeCell ref="C312:F312"/>
    <mergeCell ref="J312:K312"/>
    <mergeCell ref="C313:F313"/>
    <mergeCell ref="J313:K313"/>
    <mergeCell ref="C328:F328"/>
    <mergeCell ref="J328:K328"/>
    <mergeCell ref="C329:F329"/>
    <mergeCell ref="J329:K329"/>
    <mergeCell ref="C332:F332"/>
    <mergeCell ref="J332:K332"/>
    <mergeCell ref="C321:F321"/>
    <mergeCell ref="J321:K321"/>
    <mergeCell ref="C324:F324"/>
    <mergeCell ref="J324:K324"/>
    <mergeCell ref="C325:F325"/>
    <mergeCell ref="J325:K325"/>
    <mergeCell ref="B340:K340"/>
    <mergeCell ref="B343:K343"/>
    <mergeCell ref="B352:C352"/>
    <mergeCell ref="D352:E352"/>
    <mergeCell ref="C333:F333"/>
    <mergeCell ref="J333:K333"/>
    <mergeCell ref="C336:F336"/>
    <mergeCell ref="J336:K336"/>
    <mergeCell ref="C337:F337"/>
    <mergeCell ref="J337:K337"/>
    <mergeCell ref="B354:J354"/>
    <mergeCell ref="B355:J355"/>
    <mergeCell ref="B356:J356"/>
    <mergeCell ref="B350:C350"/>
    <mergeCell ref="D350:E350"/>
    <mergeCell ref="B351:C351"/>
    <mergeCell ref="D351:E351"/>
    <mergeCell ref="C345:F345"/>
    <mergeCell ref="H345:K345"/>
    <mergeCell ref="C347:D347"/>
    <mergeCell ref="E347:F347"/>
    <mergeCell ref="C348:D348"/>
    <mergeCell ref="E348:F348"/>
    <mergeCell ref="C368:E368"/>
    <mergeCell ref="H368:I368"/>
    <mergeCell ref="J368:K368"/>
    <mergeCell ref="C369:E369"/>
    <mergeCell ref="H369:I369"/>
    <mergeCell ref="J369:K369"/>
    <mergeCell ref="B357:J357"/>
    <mergeCell ref="B358:J358"/>
    <mergeCell ref="B359:J359"/>
    <mergeCell ref="B360:J360"/>
    <mergeCell ref="B361:J361"/>
    <mergeCell ref="B365:J365"/>
    <mergeCell ref="B362:J362"/>
    <mergeCell ref="B363:J363"/>
    <mergeCell ref="B364:J364"/>
    <mergeCell ref="C376:E376"/>
    <mergeCell ref="H376:I376"/>
    <mergeCell ref="J376:K376"/>
    <mergeCell ref="C377:E377"/>
    <mergeCell ref="H377:I377"/>
    <mergeCell ref="J377:K377"/>
    <mergeCell ref="C372:E372"/>
    <mergeCell ref="H372:I372"/>
    <mergeCell ref="J372:K372"/>
    <mergeCell ref="C373:E373"/>
    <mergeCell ref="H373:I373"/>
    <mergeCell ref="J373:K373"/>
    <mergeCell ref="C384:E384"/>
    <mergeCell ref="H384:I384"/>
    <mergeCell ref="J384:K384"/>
    <mergeCell ref="C385:E385"/>
    <mergeCell ref="H385:I385"/>
    <mergeCell ref="J385:K385"/>
    <mergeCell ref="C380:E380"/>
    <mergeCell ref="H380:I380"/>
    <mergeCell ref="J380:K380"/>
    <mergeCell ref="C381:E381"/>
    <mergeCell ref="H381:I381"/>
    <mergeCell ref="J381:K381"/>
    <mergeCell ref="H435:I435"/>
    <mergeCell ref="J435:K435"/>
    <mergeCell ref="C392:E392"/>
    <mergeCell ref="H392:I392"/>
    <mergeCell ref="J392:K392"/>
    <mergeCell ref="C393:E393"/>
    <mergeCell ref="H393:I393"/>
    <mergeCell ref="J393:K393"/>
    <mergeCell ref="C388:E388"/>
    <mergeCell ref="H388:I388"/>
    <mergeCell ref="J388:K388"/>
    <mergeCell ref="C389:E389"/>
    <mergeCell ref="H389:I389"/>
    <mergeCell ref="J389:K389"/>
    <mergeCell ref="C400:E400"/>
    <mergeCell ref="H400:I400"/>
    <mergeCell ref="J400:K400"/>
    <mergeCell ref="C401:E401"/>
    <mergeCell ref="H401:I401"/>
    <mergeCell ref="J401:K401"/>
    <mergeCell ref="C404:E404"/>
    <mergeCell ref="H404:I404"/>
    <mergeCell ref="J404:K404"/>
    <mergeCell ref="C405:E405"/>
    <mergeCell ref="C436:F436"/>
    <mergeCell ref="H436:I436"/>
    <mergeCell ref="B426:J426"/>
    <mergeCell ref="B427:J427"/>
    <mergeCell ref="C433:F433"/>
    <mergeCell ref="H433:I433"/>
    <mergeCell ref="J433:K433"/>
    <mergeCell ref="B450:C450"/>
    <mergeCell ref="D450:E450"/>
    <mergeCell ref="B442:K442"/>
    <mergeCell ref="C444:F444"/>
    <mergeCell ref="H444:K444"/>
    <mergeCell ref="C446:D446"/>
    <mergeCell ref="E446:F446"/>
    <mergeCell ref="E447:F447"/>
    <mergeCell ref="J436:K436"/>
    <mergeCell ref="B439:K439"/>
    <mergeCell ref="B428:J428"/>
    <mergeCell ref="B429:J429"/>
    <mergeCell ref="B430:J430"/>
    <mergeCell ref="C434:F434"/>
    <mergeCell ref="H434:I434"/>
    <mergeCell ref="J434:K434"/>
    <mergeCell ref="C435:F435"/>
    <mergeCell ref="B463:K463"/>
    <mergeCell ref="H15:J15"/>
    <mergeCell ref="C15:G15"/>
    <mergeCell ref="G35:K35"/>
    <mergeCell ref="G36:K36"/>
    <mergeCell ref="G37:K37"/>
    <mergeCell ref="C460:F460"/>
    <mergeCell ref="J460:K460"/>
    <mergeCell ref="E112:F112"/>
    <mergeCell ref="C113:D113"/>
    <mergeCell ref="E113:F113"/>
    <mergeCell ref="B115:C115"/>
    <mergeCell ref="D115:E115"/>
    <mergeCell ref="B456:J456"/>
    <mergeCell ref="C459:F459"/>
    <mergeCell ref="J459:K459"/>
    <mergeCell ref="B451:C451"/>
    <mergeCell ref="D451:E451"/>
    <mergeCell ref="B453:J453"/>
    <mergeCell ref="B454:J454"/>
    <mergeCell ref="B455:J455"/>
    <mergeCell ref="C447:D447"/>
    <mergeCell ref="B449:C449"/>
    <mergeCell ref="D449:E449"/>
    <mergeCell ref="B187:C187"/>
    <mergeCell ref="D187:E187"/>
    <mergeCell ref="B188:C188"/>
    <mergeCell ref="D188:E188"/>
    <mergeCell ref="C183:D183"/>
    <mergeCell ref="E183:F183"/>
    <mergeCell ref="C184:D184"/>
    <mergeCell ref="E184:F184"/>
    <mergeCell ref="B186:C186"/>
    <mergeCell ref="D186:E186"/>
  </mergeCells>
  <phoneticPr fontId="3" type="noConversion"/>
  <conditionalFormatting sqref="G37 B191 B231:J232 C243 C247 B303 C311 B355:J356 C367 C371 B427 B454">
    <cfRule type="expression" dxfId="6" priority="4">
      <formula>IF(CAT_C=1, TRUE, FALSE)</formula>
    </cfRule>
  </conditionalFormatting>
  <conditionalFormatting sqref="G39 B193 B237:J241 C267 C271 C275 C279 C283 B307:J309 C327 C331 C335 B361:J365 C391 C395 C399 C403 C407 B429 B456 C458">
    <cfRule type="expression" dxfId="5" priority="8">
      <formula>IF(CAT_E=1, TRUE, FALSE)</formula>
    </cfRule>
  </conditionalFormatting>
  <conditionalFormatting sqref="B165:J165 C168 C201">
    <cfRule type="expression" dxfId="4" priority="9">
      <formula>IF(CAT_T=1, TRUE, FALSE)</formula>
    </cfRule>
  </conditionalFormatting>
  <conditionalFormatting sqref="J40 B166 E168 B194 E201 B430 E432">
    <cfRule type="expression" dxfId="3" priority="7">
      <formula>IF(AND(CAT_D=1,CAT_I=1), TRUE, FALSE)</formula>
    </cfRule>
  </conditionalFormatting>
  <conditionalFormatting sqref="G38 B233:J236 C251 C255 C259 C263 B304:J306 C315 C319 C323 B357:J360 C375 C379 C383 C387 B455">
    <cfRule type="expression" dxfId="2" priority="3">
      <formula>IF(CAT_D=1, TRUE, FALSE)</formula>
    </cfRule>
  </conditionalFormatting>
  <conditionalFormatting sqref="G40 B192 C201 B428 C432">
    <cfRule type="expression" dxfId="1" priority="2">
      <formula>IF(AND(CAT_D=1, CAT_T=1), TRUE, FALSE)</formula>
    </cfRule>
  </conditionalFormatting>
  <conditionalFormatting sqref="G40">
    <cfRule type="expression" dxfId="0" priority="1">
      <formula>IF(CAT_T=1, TRUE, FALSE)</formula>
    </cfRule>
  </conditionalFormatting>
  <dataValidations count="27">
    <dataValidation type="list" allowBlank="1" showInputMessage="1" sqref="B105 B120" xr:uid="{3563C80E-AAD2-4154-A6F2-294BA5E4BD23}">
      <formula1>INDEX(OPERATING_MODE, 0, 1)</formula1>
    </dataValidation>
    <dataValidation type="list" allowBlank="1" showInputMessage="1" sqref="G128:H128 G83:H83 G98:H98 G143:H143 G158:H158 G184:H184 G224:H224 G296:H296 G348:H348 G420:H420 G447:H447 G113:H113" xr:uid="{076047DA-1FCE-41A9-B33E-B6312B1FECF3}">
      <formula1>"00:00, 01:00, 02:00, 03:00, 04:00, 05:00, 06:00, 07:00, 08:00, 09:00, 10:00, 11:00, 12:00, 13:00, 14:00, 15:00, 16:00, 17:00, 18:00, 19:00, 20:00, 21:00, 22:00, 23:00, 24:00"</formula1>
    </dataValidation>
    <dataValidation type="list" allowBlank="1" showInputMessage="1" sqref="B90 B150 B135" xr:uid="{BCF926B7-6CA9-422B-977D-19F6CFA5552F}">
      <formula1>OFFSET($B$51, 0, 0, ROWS(OPERATING_MODE))</formula1>
    </dataValidation>
    <dataValidation type="list" allowBlank="1" showInputMessage="1" showErrorMessage="1" sqref="G313 G317 G460 G170:G173 G321 G325 G337 G333 G329" xr:uid="{18E83BB6-D58D-42D8-9C4C-DBA26E954EED}">
      <formula1>"B"</formula1>
    </dataValidation>
    <dataValidation type="list" allowBlank="1" showInputMessage="1" showErrorMessage="1" sqref="C125:F125 C140:F140" xr:uid="{EA915D45-8D55-4137-9A27-2BDE0EAC9FEF}">
      <formula1>"미래동, 열정동, 기술융합, 창의동"</formula1>
    </dataValidation>
    <dataValidation type="list" allowBlank="1" showInputMessage="1" sqref="G40 J40" xr:uid="{857E306D-AB4D-4761-BCEF-109B79889771}">
      <formula1>"탁상형, 바닥형, 조합형"</formula1>
    </dataValidation>
    <dataValidation type="list" allowBlank="1" showInputMessage="1" showErrorMessage="1" sqref="C80 C155 C221 C293 C345 C417 C444 C95 C110" xr:uid="{D3FCD5CB-D5BE-46A2-BD3C-B67A6CADF83C}">
      <formula1>"미래동, 혁신동, 기술융합, 창의동"</formula1>
    </dataValidation>
    <dataValidation type="list" allowBlank="1" showInputMessage="1" showErrorMessage="1" sqref="I57:J58" xr:uid="{AD4CFDCD-F366-45E8-B073-F2F2C28DF0DE}">
      <formula1>"Yes, No"</formula1>
    </dataValidation>
    <dataValidation type="list" allowBlank="1" showInputMessage="1" sqref="K75" xr:uid="{3BA1F765-9DC8-466B-B7AE-B0FA8C4A0F1D}">
      <formula1>"Shielded, Non-Shielded"</formula1>
    </dataValidation>
    <dataValidation type="list" allowBlank="1" showInputMessage="1" showErrorMessage="1" sqref="C57:D58" xr:uid="{7C73D575-0613-4846-B952-28ACEAD54D4D}">
      <formula1>"AC input 1 phase, AC output 1 phase, AC input 3 phase, AC output 3 phase, DC input, DC output, Internal Battery, External Battery"</formula1>
    </dataValidation>
    <dataValidation type="list" allowBlank="1" showInputMessage="1" sqref="H210:I213 H203:I206 G369 G245 G249 G253 G257 G261 G265 G269 G273 G277 G281 G285 G373 G377 G381 G385 G389 G393 G397 G401 G405 G409" xr:uid="{E07C7882-23A1-49D6-8582-4CD17BBD0B0A}">
      <formula1>"A"</formula1>
    </dataValidation>
    <dataValidation type="list" allowBlank="1" showInputMessage="1" showErrorMessage="1" sqref="G203:G206 G210:G213" xr:uid="{3A8D9A34-49AA-4844-B3C2-5549C195D1D3}">
      <formula1>"A"</formula1>
    </dataValidation>
    <dataValidation type="list" allowBlank="1" showInputMessage="1" sqref="H245:I245 H249:I249 H460:I460 H253:I253 H257:I257 H261:I261 H265:I265 H269:I269 H313:I313 H317:I317 H321:I321 H325:I325 H329:I329 H333:I333 H337:I337 H273:I273 H277:I277 H281:I281 H285:I285" xr:uid="{FB599CCD-5804-43AC-A4F1-C9637649EFD5}">
      <formula1>"해당무, A, B, B 주1), B 주2)"</formula1>
    </dataValidation>
    <dataValidation type="list" allowBlank="1" showInputMessage="1" showErrorMessage="1" sqref="H170:H173" xr:uid="{6E0EA882-3EED-4D31-9645-7C7C891D1531}">
      <formula1>"해당무, A, B, C, ,"</formula1>
    </dataValidation>
    <dataValidation type="list" allowBlank="1" showInputMessage="1" sqref="I170:I173" xr:uid="{C8426E01-9ACE-4B2D-915C-F2864F6E55F5}">
      <formula1>"-, 주1), 주2), 주3), 주4), 주5)"</formula1>
    </dataValidation>
    <dataValidation type="list" allowBlank="1" showInputMessage="1" showErrorMessage="1" sqref="F170:F173" xr:uid="{BAEB5833-FB33-4895-9437-2484DC7A2706}">
      <formula1>"접촉방전, 기중방전"</formula1>
    </dataValidation>
    <dataValidation type="list" allowBlank="1" showInputMessage="1" showErrorMessage="1" sqref="B170:B173" xr:uid="{E34AB459-D30A-4870-9208-4F71CE8BEC27}">
      <formula1>"간접인가, 직접인가"</formula1>
    </dataValidation>
    <dataValidation type="list" allowBlank="1" showInputMessage="1" showErrorMessage="1" sqref="C181" xr:uid="{6BBFC108-5616-406A-9280-E25FEA053790}">
      <formula1>"미래동,미래동RS,기술융합,혁신동,우정동"</formula1>
    </dataValidation>
    <dataValidation type="list" allowBlank="1" showInputMessage="1" sqref="K116:K117 K131:K132 K146:K147 K161:K162 K187:K188 K423:K424 K227:K228 K299:K300 K351:K352 B395 B407 B391 B387 B383 B379 B375 B371 B367 B458 B271 B255 B251 B243 B208 B201 B168 D46 B247 B259 B263 B267 B323 B319 B311 B315 B327 B331 B335 F35:F42 K101:K102 D168 D201 B275 B279 B283 B403 B399 B432 D432 I40 K86:K87 K450:K451" xr:uid="{4C7D03C4-652C-472C-8963-60934F49F3DC}">
      <formula1>"1, TRUE, 0, FALSE,"</formula1>
    </dataValidation>
    <dataValidation type="list" allowBlank="1" showInputMessage="1" sqref="K13:K24" xr:uid="{478B25C2-E78C-4E49-9C72-60BA898255FD}">
      <formula1>"주1), 주2), 주3), 주4), 주5), 주6), 주7), 주8), 주9), 주10)"</formula1>
    </dataValidation>
    <dataValidation type="list" allowBlank="1" showInputMessage="1" sqref="C313:F313 C321:F321 C333:F333 C329:F329 C245:F245 C257:F257" xr:uid="{F9272C5A-1B36-4143-ADCA-CF86A837F904}">
      <formula1>"DC(+) - DC(-), 해당무"</formula1>
    </dataValidation>
    <dataValidation type="list" allowBlank="1" showInputMessage="1" sqref="C317:F317 C249:F249 C253:F253" xr:uid="{8F971365-3D61-4ABC-AFD7-CED1146504CF}">
      <formula1>"LAN, GPS, 해당무"</formula1>
    </dataValidation>
    <dataValidation type="list" allowBlank="1" showInputMessage="1" sqref="C325:F325 C337:F337 C460:F460" xr:uid="{6BA65C72-2510-4B40-AC26-4B527475ADF4}">
      <formula1>"L - N, L - PE, N  - PE, 해당무"</formula1>
    </dataValidation>
    <dataValidation type="list" allowBlank="1" showInputMessage="1" sqref="C277:F277" xr:uid="{5BD99DCA-505F-4AE0-A882-0FC7419E8B31}">
      <formula1>"DC(+) - DC(-) (Input), DC(+) - DC(-) (Output), 해당무"</formula1>
    </dataValidation>
    <dataValidation type="list" allowBlank="1" showInputMessage="1" sqref="F369" xr:uid="{A70BFCB1-2C77-4861-86D3-34575A4F122B}">
      <formula1>"CDN M2, CDN M3, 해당무"</formula1>
    </dataValidation>
    <dataValidation type="list" allowBlank="1" showInputMessage="1" showErrorMessage="1" sqref="I5:J5" xr:uid="{8676E85E-B090-4F61-B301-4C871D81C26D}">
      <formula1>tester_list</formula1>
    </dataValidation>
    <dataValidation type="list" allowBlank="1" showInputMessage="1" showErrorMessage="1" sqref="I9:J9" xr:uid="{5C505F33-6551-4621-AC93-6D8FD2B8AC0F}">
      <formula1>reviewer_list</formula1>
    </dataValidation>
  </dataValidations>
  <printOptions horizontalCentered="1"/>
  <pageMargins left="0.39370078740157483" right="0.39370078740157483" top="0.59055118110236227" bottom="0.39370078740157483" header="0.31496062992125984" footer="0.31496062992125984"/>
  <pageSetup paperSize="9" scale="66" orientation="portrait" r:id="rId1"/>
  <headerFooter>
    <oddFooter>&amp;LRDS-EM-113(00)250923&amp;C&amp;P / &amp;N&amp;R(주)디티앤씨 (Dt&amp;&amp;C Co., Ltd.)</oddFooter>
  </headerFooter>
  <rowBreaks count="14" manualBreakCount="14">
    <brk id="48" max="16383" man="1"/>
    <brk id="60" max="16383" man="1"/>
    <brk id="76" max="16383" man="1"/>
    <brk id="121" max="16383" man="1"/>
    <brk id="151" max="16383" man="1"/>
    <brk id="177" max="16383" man="1"/>
    <brk id="217" max="16383" man="1"/>
    <brk id="289" max="16383" man="1"/>
    <brk id="341" max="16383" man="1"/>
    <brk id="413" max="16383" man="1"/>
    <brk id="440" max="16383" man="1"/>
    <brk id="289" max="16383" man="1"/>
    <brk id="341" max="16383" man="1"/>
    <brk id="41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CE">
              <controlPr defaultSize="0" autoFill="0" autoLine="0" autoPict="0">
                <anchor moveWithCells="1">
                  <from>
                    <xdr:col>2</xdr:col>
                    <xdr:colOff>0</xdr:colOff>
                    <xdr:row>12</xdr:row>
                    <xdr:rowOff>0</xdr:rowOff>
                  </from>
                  <to>
                    <xdr:col>3</xdr:col>
                    <xdr:colOff>266700</xdr:colOff>
                    <xdr:row>13</xdr:row>
                    <xdr:rowOff>0</xdr:rowOff>
                  </to>
                </anchor>
              </controlPr>
            </control>
          </mc:Choice>
        </mc:AlternateContent>
        <mc:AlternateContent xmlns:mc="http://schemas.openxmlformats.org/markup-compatibility/2006">
          <mc:Choice Requires="x14">
            <control shapeId="216066" r:id="rId5" name="RE">
              <controlPr defaultSize="0" autoFill="0" autoLine="0" autoPict="0">
                <anchor moveWithCells="1">
                  <from>
                    <xdr:col>2</xdr:col>
                    <xdr:colOff>0</xdr:colOff>
                    <xdr:row>15</xdr:row>
                    <xdr:rowOff>0</xdr:rowOff>
                  </from>
                  <to>
                    <xdr:col>3</xdr:col>
                    <xdr:colOff>904875</xdr:colOff>
                    <xdr:row>15</xdr:row>
                    <xdr:rowOff>247650</xdr:rowOff>
                  </to>
                </anchor>
              </controlPr>
            </control>
          </mc:Choice>
        </mc:AlternateContent>
        <mc:AlternateContent xmlns:mc="http://schemas.openxmlformats.org/markup-compatibility/2006">
          <mc:Choice Requires="x14">
            <control shapeId="216067" r:id="rId6" name="GH">
              <controlPr defaultSize="0" autoFill="0" autoLine="0" autoPict="0">
                <anchor moveWithCells="1">
                  <from>
                    <xdr:col>2</xdr:col>
                    <xdr:colOff>0</xdr:colOff>
                    <xdr:row>16</xdr:row>
                    <xdr:rowOff>0</xdr:rowOff>
                  </from>
                  <to>
                    <xdr:col>3</xdr:col>
                    <xdr:colOff>866775</xdr:colOff>
                    <xdr:row>17</xdr:row>
                    <xdr:rowOff>0</xdr:rowOff>
                  </to>
                </anchor>
              </controlPr>
            </control>
          </mc:Choice>
        </mc:AlternateContent>
        <mc:AlternateContent xmlns:mc="http://schemas.openxmlformats.org/markup-compatibility/2006">
          <mc:Choice Requires="x14">
            <control shapeId="216068" r:id="rId7"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216069" r:id="rId8"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216070" r:id="rId9"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216071" r:id="rId10"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216072" r:id="rId11"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216073" r:id="rId12"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216075" r:id="rId13" name="CLICK">
              <controlPr defaultSize="0" autoFill="0" autoLine="0" autoPict="0">
                <anchor moveWithCells="1">
                  <from>
                    <xdr:col>2</xdr:col>
                    <xdr:colOff>0</xdr:colOff>
                    <xdr:row>13</xdr:row>
                    <xdr:rowOff>9525</xdr:rowOff>
                  </from>
                  <to>
                    <xdr:col>3</xdr:col>
                    <xdr:colOff>247650</xdr:colOff>
                    <xdr:row>14</xdr:row>
                    <xdr:rowOff>0</xdr:rowOff>
                  </to>
                </anchor>
              </controlPr>
            </control>
          </mc:Choice>
        </mc:AlternateContent>
        <mc:AlternateContent xmlns:mc="http://schemas.openxmlformats.org/markup-compatibility/2006">
          <mc:Choice Requires="x14">
            <control shapeId="216076" r:id="rId14" name="DOW">
              <controlPr defaultSize="0" autoFill="0" autoLine="0" autoPict="0">
                <anchor moveWithCells="1">
                  <from>
                    <xdr:col>2</xdr:col>
                    <xdr:colOff>0</xdr:colOff>
                    <xdr:row>23</xdr:row>
                    <xdr:rowOff>0</xdr:rowOff>
                  </from>
                  <to>
                    <xdr:col>3</xdr:col>
                    <xdr:colOff>447675</xdr:colOff>
                    <xdr:row>24</xdr:row>
                    <xdr:rowOff>0</xdr:rowOff>
                  </to>
                </anchor>
              </controlPr>
            </control>
          </mc:Choice>
        </mc:AlternateContent>
        <mc:AlternateContent xmlns:mc="http://schemas.openxmlformats.org/markup-compatibility/2006">
          <mc:Choice Requires="x14">
            <control shapeId="216077" r:id="rId15" name="THD">
              <controlPr defaultSize="0" autoFill="0" autoLine="0" autoPict="0">
                <anchor moveWithCells="1">
                  <from>
                    <xdr:col>2</xdr:col>
                    <xdr:colOff>0</xdr:colOff>
                    <xdr:row>14</xdr:row>
                    <xdr:rowOff>9525</xdr:rowOff>
                  </from>
                  <to>
                    <xdr:col>3</xdr:col>
                    <xdr:colOff>381000</xdr:colOff>
                    <xdr:row>15</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8306B-A755-4363-9A04-96B4983D1645}">
  <sheetPr codeName="Sheet19"/>
  <dimension ref="A1:N448"/>
  <sheetViews>
    <sheetView showGridLines="0" zoomScaleNormal="100" zoomScaleSheetLayoutView="100" workbookViewId="0">
      <pane ySplit="3" topLeftCell="A4" activePane="bottomLeft" state="frozen"/>
      <selection activeCell="K13" sqref="K13:K24"/>
      <selection pane="bottomLeft" activeCell="I9" sqref="I9:J9"/>
    </sheetView>
  </sheetViews>
  <sheetFormatPr defaultRowHeight="13.5"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0</v>
      </c>
      <c r="C5" s="662"/>
      <c r="D5" s="662"/>
      <c r="H5" s="2" t="s">
        <v>1</v>
      </c>
      <c r="I5" s="390"/>
      <c r="J5" s="390"/>
      <c r="K5" s="3" t="s">
        <v>2</v>
      </c>
    </row>
    <row r="6" spans="1:12" ht="9.9499999999999993" customHeight="1"/>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81" t="s">
        <v>2</v>
      </c>
    </row>
    <row r="10" spans="1:12" ht="9.9499999999999993" customHeight="1"/>
    <row r="11" spans="1:12" ht="20.100000000000001" customHeight="1">
      <c r="B11" s="4" t="s">
        <v>10</v>
      </c>
      <c r="C11" s="394" t="s">
        <v>436</v>
      </c>
      <c r="D11" s="394"/>
      <c r="E11" s="394"/>
      <c r="F11" s="394"/>
      <c r="G11" s="394"/>
    </row>
    <row r="12" spans="1:12" ht="15.95" customHeight="1">
      <c r="B12" s="10" t="s">
        <v>11</v>
      </c>
      <c r="C12" s="378" t="s">
        <v>12</v>
      </c>
      <c r="D12" s="378"/>
      <c r="E12" s="378"/>
      <c r="F12" s="378"/>
      <c r="G12" s="378"/>
      <c r="H12" s="378" t="s">
        <v>13</v>
      </c>
      <c r="I12" s="378"/>
      <c r="J12" s="378"/>
      <c r="K12" s="10" t="s">
        <v>14</v>
      </c>
    </row>
    <row r="13" spans="1:12" ht="20.100000000000001" customHeight="1">
      <c r="B13" s="378" t="s">
        <v>16</v>
      </c>
      <c r="C13" s="381" t="b">
        <v>0</v>
      </c>
      <c r="D13" s="382"/>
      <c r="E13" s="382"/>
      <c r="F13" s="382"/>
      <c r="G13" s="382"/>
      <c r="H13" s="383" t="str">
        <f>IF(EMF1_CHECK, "KS C 3369", "")</f>
        <v/>
      </c>
      <c r="I13" s="384"/>
      <c r="J13" s="385"/>
      <c r="K13" s="111"/>
    </row>
    <row r="14" spans="1:12" ht="20.100000000000001" customHeight="1">
      <c r="B14" s="379"/>
      <c r="C14" s="381" t="b">
        <v>0</v>
      </c>
      <c r="D14" s="382"/>
      <c r="E14" s="382"/>
      <c r="F14" s="382"/>
      <c r="G14" s="382"/>
      <c r="H14" s="383" t="str">
        <f>IF(EMF2_CHECK, "KS C 3369", "")</f>
        <v/>
      </c>
      <c r="I14" s="384"/>
      <c r="J14" s="385"/>
      <c r="K14" s="111"/>
    </row>
    <row r="15" spans="1:12" ht="20.100000000000001" customHeight="1">
      <c r="B15" s="379"/>
      <c r="C15" s="381" t="b">
        <v>0</v>
      </c>
      <c r="D15" s="382"/>
      <c r="E15" s="382"/>
      <c r="F15" s="382"/>
      <c r="G15" s="382"/>
      <c r="H15" s="383" t="str">
        <f>IF(EMF3_CHECK, "KS C 3369", "")</f>
        <v/>
      </c>
      <c r="I15" s="384"/>
      <c r="J15" s="385"/>
      <c r="K15" s="111"/>
    </row>
    <row r="16" spans="1:12" ht="39.950000000000003" customHeight="1">
      <c r="B16" s="10" t="s">
        <v>17</v>
      </c>
      <c r="C16" s="588"/>
      <c r="D16" s="589"/>
      <c r="E16" s="589"/>
      <c r="F16" s="589"/>
      <c r="G16" s="589"/>
      <c r="H16" s="589"/>
      <c r="I16" s="589"/>
      <c r="J16" s="589"/>
      <c r="K16" s="377"/>
    </row>
    <row r="17" spans="2:11" ht="9.9499999999999993" customHeight="1"/>
    <row r="18" spans="2:11">
      <c r="B18" s="4" t="s">
        <v>18</v>
      </c>
    </row>
    <row r="19" spans="2:11" ht="20.100000000000001" customHeight="1">
      <c r="B19" s="366" t="s">
        <v>19</v>
      </c>
      <c r="C19" s="367"/>
      <c r="D19" s="367"/>
      <c r="E19" s="367"/>
      <c r="F19" s="367"/>
      <c r="G19" s="367"/>
      <c r="H19" s="367"/>
      <c r="I19" s="367"/>
      <c r="J19" s="367"/>
      <c r="K19" s="368"/>
    </row>
    <row r="20" spans="2:11" ht="20.100000000000001" customHeight="1">
      <c r="B20" s="372"/>
      <c r="C20" s="373"/>
      <c r="D20" s="373"/>
      <c r="E20" s="373"/>
      <c r="F20" s="373"/>
      <c r="G20" s="373"/>
      <c r="H20" s="373"/>
      <c r="I20" s="373"/>
      <c r="J20" s="373"/>
      <c r="K20" s="374"/>
    </row>
    <row r="21" spans="2:11" ht="9.9499999999999993" customHeight="1"/>
    <row r="22" spans="2:11">
      <c r="B22" s="353" t="s">
        <v>20</v>
      </c>
      <c r="C22" s="353"/>
      <c r="D22" s="353"/>
      <c r="E22" s="353"/>
      <c r="F22" s="353"/>
      <c r="G22" s="353"/>
      <c r="H22" s="353"/>
      <c r="I22" s="353"/>
      <c r="J22" s="353"/>
      <c r="K22" s="353"/>
    </row>
    <row r="23" spans="2:11" ht="9.9499999999999993" customHeight="1"/>
    <row r="24" spans="2:11">
      <c r="B24" s="4" t="s">
        <v>21</v>
      </c>
    </row>
    <row r="25" spans="2:11" ht="20.100000000000001" customHeight="1">
      <c r="B25" s="366" t="s">
        <v>22</v>
      </c>
      <c r="C25" s="367"/>
      <c r="D25" s="367"/>
      <c r="E25" s="367"/>
      <c r="F25" s="367"/>
      <c r="G25" s="367"/>
      <c r="H25" s="367"/>
      <c r="I25" s="367"/>
      <c r="J25" s="367"/>
      <c r="K25" s="368"/>
    </row>
    <row r="26" spans="2:11" ht="20.100000000000001" customHeight="1">
      <c r="B26" s="549" t="s">
        <v>437</v>
      </c>
      <c r="C26" s="550"/>
      <c r="D26" s="550"/>
      <c r="E26" s="551"/>
      <c r="F26" s="112">
        <f>IF(EMF1_CHECK, 1, 0)</f>
        <v>0</v>
      </c>
      <c r="G26" s="386" t="s">
        <v>438</v>
      </c>
      <c r="H26" s="386"/>
      <c r="I26" s="386"/>
      <c r="J26" s="386"/>
      <c r="K26" s="387"/>
    </row>
    <row r="27" spans="2:11" ht="20.100000000000001" customHeight="1">
      <c r="B27" s="663"/>
      <c r="C27" s="664"/>
      <c r="D27" s="664"/>
      <c r="E27" s="665"/>
      <c r="F27" s="112">
        <f>IF(EMF2_CHECK, 1, 0)</f>
        <v>0</v>
      </c>
      <c r="G27" s="386" t="s">
        <v>439</v>
      </c>
      <c r="H27" s="386"/>
      <c r="I27" s="386"/>
      <c r="J27" s="386"/>
      <c r="K27" s="387"/>
    </row>
    <row r="28" spans="2:11" ht="20.100000000000001" customHeight="1">
      <c r="B28" s="552"/>
      <c r="C28" s="553"/>
      <c r="D28" s="553"/>
      <c r="E28" s="554"/>
      <c r="F28" s="112">
        <f>IF(EMF3_CHECK, 1, 0)</f>
        <v>0</v>
      </c>
      <c r="G28" s="386" t="s">
        <v>440</v>
      </c>
      <c r="H28" s="386"/>
      <c r="I28" s="386"/>
      <c r="J28" s="386"/>
      <c r="K28" s="387"/>
    </row>
    <row r="29" spans="2:11" ht="20.100000000000001" customHeight="1">
      <c r="B29" s="361" t="s">
        <v>138</v>
      </c>
      <c r="C29" s="362"/>
      <c r="D29" s="362"/>
      <c r="E29" s="363"/>
      <c r="F29" s="93">
        <v>0</v>
      </c>
      <c r="G29" s="364"/>
      <c r="H29" s="364"/>
      <c r="I29" s="364"/>
      <c r="J29" s="364"/>
      <c r="K29" s="365"/>
    </row>
    <row r="30" spans="2:11" ht="20.100000000000001" customHeight="1">
      <c r="B30" s="361" t="s">
        <v>139</v>
      </c>
      <c r="C30" s="362"/>
      <c r="D30" s="362"/>
      <c r="E30" s="363"/>
      <c r="F30" s="93">
        <v>0</v>
      </c>
      <c r="G30" s="364"/>
      <c r="H30" s="364"/>
      <c r="I30" s="364"/>
      <c r="J30" s="364"/>
      <c r="K30" s="365"/>
    </row>
    <row r="31" spans="2:11" ht="20.100000000000001" customHeight="1">
      <c r="B31" s="366" t="s">
        <v>17</v>
      </c>
      <c r="C31" s="367"/>
      <c r="D31" s="367"/>
      <c r="E31" s="367"/>
      <c r="F31" s="367"/>
      <c r="G31" s="367"/>
      <c r="H31" s="367"/>
      <c r="I31" s="367"/>
      <c r="J31" s="367"/>
      <c r="K31" s="368"/>
    </row>
    <row r="32" spans="2:11" ht="44.25" customHeight="1">
      <c r="B32" s="369"/>
      <c r="C32" s="370"/>
      <c r="D32" s="370"/>
      <c r="E32" s="370"/>
      <c r="F32" s="370"/>
      <c r="G32" s="370"/>
      <c r="H32" s="370"/>
      <c r="I32" s="370"/>
      <c r="J32" s="370"/>
      <c r="K32" s="371"/>
    </row>
    <row r="33" spans="2:13" ht="9.9499999999999993" customHeight="1"/>
    <row r="34" spans="2:13" ht="13.5" customHeight="1">
      <c r="B34" s="4" t="s">
        <v>130</v>
      </c>
      <c r="D34" s="93">
        <v>0</v>
      </c>
    </row>
    <row r="35" spans="2:13" ht="16.5" customHeight="1">
      <c r="B35" s="355" t="s">
        <v>179</v>
      </c>
      <c r="C35" s="356"/>
      <c r="D35" s="356"/>
      <c r="E35" s="356"/>
      <c r="F35" s="356"/>
      <c r="G35" s="356"/>
      <c r="H35" s="356"/>
      <c r="I35" s="356"/>
      <c r="J35" s="356"/>
      <c r="K35" s="357"/>
    </row>
    <row r="36" spans="2:13" ht="9.9499999999999993" customHeight="1"/>
    <row r="37" spans="2:13" ht="9.9499999999999993" customHeight="1"/>
    <row r="38" spans="2:13" ht="16.5" customHeight="1">
      <c r="B38" s="353" t="s">
        <v>26</v>
      </c>
      <c r="C38" s="353"/>
      <c r="D38" s="353"/>
      <c r="E38" s="353"/>
      <c r="F38" s="353"/>
      <c r="G38" s="353"/>
      <c r="H38" s="353"/>
      <c r="I38" s="353"/>
      <c r="J38" s="353"/>
      <c r="K38" s="353"/>
    </row>
    <row r="39" spans="2:13" ht="16.5" customHeight="1">
      <c r="B39" s="71" t="s">
        <v>188</v>
      </c>
      <c r="C39" s="358"/>
      <c r="D39" s="359"/>
      <c r="E39" s="360"/>
      <c r="F39" s="351"/>
      <c r="G39" s="351"/>
      <c r="H39" s="351"/>
      <c r="I39" s="351"/>
      <c r="J39" s="351"/>
      <c r="K39" s="352"/>
      <c r="M39" s="36">
        <f>E39</f>
        <v>0</v>
      </c>
    </row>
    <row r="40" spans="2:13" ht="16.5" customHeight="1">
      <c r="B40" s="71"/>
      <c r="C40" s="102"/>
      <c r="D40" s="103"/>
      <c r="E40" s="104"/>
      <c r="F40" s="100"/>
      <c r="G40" s="100"/>
      <c r="H40" s="100"/>
      <c r="I40" s="100"/>
      <c r="J40" s="100"/>
      <c r="K40" s="101"/>
      <c r="M40" s="36"/>
    </row>
    <row r="41" spans="2:13" ht="16.5" customHeight="1">
      <c r="B41" s="350" t="s">
        <v>251</v>
      </c>
      <c r="C41" s="351"/>
      <c r="D41" s="351"/>
      <c r="E41" s="351"/>
      <c r="F41" s="351"/>
      <c r="G41" s="351"/>
      <c r="H41" s="351"/>
      <c r="I41" s="351"/>
      <c r="J41" s="351"/>
      <c r="K41" s="352"/>
    </row>
    <row r="42" spans="2:13" ht="9.9499999999999993" customHeight="1"/>
    <row r="43" spans="2:13" ht="16.5" customHeight="1">
      <c r="B43" s="353" t="s">
        <v>27</v>
      </c>
      <c r="C43" s="353"/>
      <c r="D43" s="353"/>
      <c r="E43" s="353"/>
      <c r="F43" s="353"/>
      <c r="G43" s="353"/>
      <c r="H43" s="353"/>
      <c r="I43" s="353"/>
      <c r="J43" s="353"/>
      <c r="K43" s="353"/>
    </row>
    <row r="44" spans="2:13" ht="16.5" customHeight="1">
      <c r="B44" s="56" t="s">
        <v>28</v>
      </c>
      <c r="C44" s="354" t="s">
        <v>29</v>
      </c>
      <c r="D44" s="354"/>
      <c r="E44" s="354" t="s">
        <v>30</v>
      </c>
      <c r="F44" s="354"/>
      <c r="G44" s="354" t="s">
        <v>31</v>
      </c>
      <c r="H44" s="354"/>
      <c r="I44" s="56" t="s">
        <v>32</v>
      </c>
      <c r="J44" s="56" t="s">
        <v>33</v>
      </c>
      <c r="K44" s="56" t="s">
        <v>34</v>
      </c>
    </row>
    <row r="45" spans="2:13" ht="16.5" customHeight="1">
      <c r="B45" s="58"/>
      <c r="C45" s="322"/>
      <c r="D45" s="322"/>
      <c r="E45" s="345"/>
      <c r="F45" s="345"/>
      <c r="G45" s="346"/>
      <c r="H45" s="346"/>
      <c r="I45" s="14"/>
      <c r="J45" s="14"/>
      <c r="K45" s="14"/>
    </row>
    <row r="46" spans="2:13" ht="16.5" customHeight="1">
      <c r="B46" s="58"/>
      <c r="C46" s="322"/>
      <c r="D46" s="322"/>
      <c r="E46" s="345"/>
      <c r="F46" s="345"/>
      <c r="G46" s="346"/>
      <c r="H46" s="346"/>
      <c r="I46" s="14"/>
      <c r="J46" s="14"/>
      <c r="K46" s="14"/>
    </row>
    <row r="47" spans="2:13" ht="16.5" customHeight="1">
      <c r="B47" s="347"/>
      <c r="C47" s="348"/>
      <c r="D47" s="348"/>
      <c r="E47" s="348"/>
      <c r="F47" s="348"/>
      <c r="G47" s="348"/>
      <c r="H47" s="348"/>
      <c r="I47" s="348"/>
      <c r="J47" s="348"/>
      <c r="K47" s="349"/>
    </row>
    <row r="48" spans="2:13" ht="9.9499999999999993" customHeight="1"/>
    <row r="49" spans="2:11" ht="9.9499999999999993" customHeight="1"/>
    <row r="50" spans="2:11" ht="16.5" customHeight="1">
      <c r="B50" s="326" t="s">
        <v>35</v>
      </c>
      <c r="C50" s="326"/>
      <c r="D50" s="326"/>
      <c r="E50" s="326"/>
      <c r="F50" s="326"/>
      <c r="G50" s="326"/>
      <c r="H50" s="326"/>
      <c r="I50" s="326"/>
      <c r="J50" s="326"/>
      <c r="K50" s="326"/>
    </row>
    <row r="51" spans="2:11" ht="16.5" customHeight="1">
      <c r="B51" s="337" t="s">
        <v>36</v>
      </c>
      <c r="C51" s="337"/>
      <c r="D51" s="338" t="s">
        <v>37</v>
      </c>
      <c r="E51" s="339"/>
      <c r="F51" s="327" t="s">
        <v>38</v>
      </c>
      <c r="G51" s="329"/>
      <c r="H51" s="327" t="s">
        <v>39</v>
      </c>
      <c r="I51" s="329"/>
      <c r="J51" s="327" t="s">
        <v>34</v>
      </c>
      <c r="K51" s="329"/>
    </row>
    <row r="52" spans="2:11" ht="16.5" customHeight="1">
      <c r="B52" s="330" t="str">
        <f>IF(Product_Name="", "", Product_Name)</f>
        <v/>
      </c>
      <c r="C52" s="331"/>
      <c r="D52" s="332" t="str">
        <f>IF(Model_Name="", "", Model_Name)</f>
        <v/>
      </c>
      <c r="E52" s="332"/>
      <c r="F52" s="330" t="s">
        <v>41</v>
      </c>
      <c r="G52" s="333"/>
      <c r="H52" s="334"/>
      <c r="I52" s="334"/>
      <c r="J52" s="330" t="s">
        <v>40</v>
      </c>
      <c r="K52" s="333"/>
    </row>
    <row r="53" spans="2:11" ht="16.5" customHeight="1">
      <c r="B53" s="319"/>
      <c r="C53" s="340"/>
      <c r="D53" s="341"/>
      <c r="E53" s="342"/>
      <c r="F53" s="319"/>
      <c r="G53" s="340"/>
      <c r="H53" s="343"/>
      <c r="I53" s="344"/>
      <c r="J53" s="319"/>
      <c r="K53" s="340"/>
    </row>
    <row r="54" spans="2:11" ht="9.9499999999999993" customHeight="1"/>
    <row r="55" spans="2:11" ht="16.5" customHeight="1">
      <c r="B55" s="326" t="s">
        <v>140</v>
      </c>
      <c r="C55" s="326"/>
      <c r="D55" s="326"/>
      <c r="E55" s="326"/>
      <c r="F55" s="326"/>
      <c r="G55" s="326"/>
      <c r="H55" s="326"/>
      <c r="I55" s="326"/>
      <c r="J55" s="326"/>
      <c r="K55" s="326"/>
    </row>
    <row r="56" spans="2:11" ht="16.5" customHeight="1">
      <c r="B56" s="337" t="s">
        <v>36</v>
      </c>
      <c r="C56" s="337"/>
      <c r="D56" s="338" t="s">
        <v>37</v>
      </c>
      <c r="E56" s="339"/>
      <c r="F56" s="327" t="s">
        <v>38</v>
      </c>
      <c r="G56" s="329"/>
      <c r="H56" s="327" t="s">
        <v>39</v>
      </c>
      <c r="I56" s="329"/>
      <c r="J56" s="327" t="s">
        <v>34</v>
      </c>
      <c r="K56" s="329"/>
    </row>
    <row r="57" spans="2:11" ht="16.5" customHeight="1">
      <c r="B57" s="330" t="str">
        <f>IF(Product_Name="", "", Product_Name)</f>
        <v/>
      </c>
      <c r="C57" s="331"/>
      <c r="D57" s="332" t="str">
        <f>IF(Model_Name="", "", Model_Name)</f>
        <v/>
      </c>
      <c r="E57" s="332"/>
      <c r="F57" s="330" t="s">
        <v>41</v>
      </c>
      <c r="G57" s="333"/>
      <c r="H57" s="334"/>
      <c r="I57" s="334"/>
      <c r="J57" s="330" t="s">
        <v>40</v>
      </c>
      <c r="K57" s="333"/>
    </row>
    <row r="58" spans="2:11" ht="16.5" customHeight="1">
      <c r="B58" s="319"/>
      <c r="C58" s="320"/>
      <c r="D58" s="335"/>
      <c r="E58" s="336"/>
      <c r="F58" s="335"/>
      <c r="G58" s="336"/>
      <c r="H58" s="335"/>
      <c r="I58" s="336"/>
      <c r="J58" s="335"/>
      <c r="K58" s="336"/>
    </row>
    <row r="59" spans="2:11" ht="9.9499999999999993" customHeight="1">
      <c r="B59" s="325"/>
      <c r="C59" s="325"/>
      <c r="D59" s="325"/>
      <c r="E59" s="325"/>
      <c r="F59" s="325"/>
      <c r="G59" s="325"/>
      <c r="H59" s="325"/>
      <c r="I59" s="325"/>
      <c r="J59" s="325"/>
      <c r="K59" s="325"/>
    </row>
    <row r="60" spans="2:11" ht="16.5" customHeight="1">
      <c r="B60" s="326" t="s">
        <v>42</v>
      </c>
      <c r="C60" s="326"/>
      <c r="D60" s="326"/>
      <c r="E60" s="326"/>
      <c r="F60" s="326"/>
      <c r="G60" s="326"/>
      <c r="H60" s="326"/>
      <c r="I60" s="326"/>
      <c r="J60" s="326"/>
      <c r="K60" s="326"/>
    </row>
    <row r="61" spans="2:11" ht="16.5" customHeight="1">
      <c r="B61" s="327" t="s">
        <v>43</v>
      </c>
      <c r="C61" s="328"/>
      <c r="D61" s="328"/>
      <c r="E61" s="329"/>
      <c r="F61" s="327" t="s">
        <v>44</v>
      </c>
      <c r="G61" s="328"/>
      <c r="H61" s="328"/>
      <c r="I61" s="329"/>
      <c r="J61" s="327" t="s">
        <v>45</v>
      </c>
      <c r="K61" s="329"/>
    </row>
    <row r="62" spans="2:11" ht="16.5" customHeight="1">
      <c r="B62" s="327" t="s">
        <v>46</v>
      </c>
      <c r="C62" s="329"/>
      <c r="D62" s="327" t="s">
        <v>47</v>
      </c>
      <c r="E62" s="329"/>
      <c r="F62" s="327" t="s">
        <v>46</v>
      </c>
      <c r="G62" s="329"/>
      <c r="H62" s="327" t="s">
        <v>47</v>
      </c>
      <c r="I62" s="329"/>
      <c r="J62" s="57" t="s">
        <v>48</v>
      </c>
      <c r="K62" s="57" t="s">
        <v>49</v>
      </c>
    </row>
    <row r="63" spans="2:11" ht="16.5" customHeight="1">
      <c r="B63" s="319"/>
      <c r="C63" s="320"/>
      <c r="D63" s="321"/>
      <c r="E63" s="321"/>
      <c r="F63" s="322"/>
      <c r="G63" s="322"/>
      <c r="H63" s="323"/>
      <c r="I63" s="324"/>
      <c r="J63" s="16"/>
      <c r="K63" s="17"/>
    </row>
    <row r="64" spans="2:11" ht="16.5" customHeight="1">
      <c r="B64" s="319"/>
      <c r="C64" s="320"/>
      <c r="D64" s="321"/>
      <c r="E64" s="321"/>
      <c r="F64" s="322"/>
      <c r="G64" s="322"/>
      <c r="H64" s="323"/>
      <c r="I64" s="324"/>
      <c r="J64" s="16"/>
      <c r="K64" s="17"/>
    </row>
    <row r="65" spans="2:11" ht="9.9499999999999993" customHeight="1"/>
    <row r="66" spans="2:11" ht="9.9499999999999993" customHeight="1" thickBot="1"/>
    <row r="67" spans="2:11" ht="44.25" customHeight="1" thickBot="1">
      <c r="B67" s="462" t="s">
        <v>441</v>
      </c>
      <c r="C67" s="463"/>
      <c r="D67" s="463"/>
      <c r="E67" s="463"/>
      <c r="F67" s="463"/>
      <c r="G67" s="463"/>
      <c r="H67" s="463"/>
      <c r="I67" s="463"/>
      <c r="J67" s="463"/>
      <c r="K67" s="464"/>
    </row>
    <row r="68" spans="2:11" ht="9.9499999999999993" customHeight="1"/>
    <row r="69" spans="2:11" ht="16.5" customHeight="1">
      <c r="B69" s="5" t="s">
        <v>129</v>
      </c>
      <c r="C69" s="560"/>
      <c r="D69" s="561"/>
      <c r="E69" s="561"/>
      <c r="F69" s="562"/>
      <c r="G69" s="5"/>
      <c r="H69" s="243"/>
      <c r="I69" s="244"/>
      <c r="J69" s="244"/>
      <c r="K69" s="245"/>
    </row>
    <row r="70" spans="2:11" ht="9.9499999999999993" customHeight="1"/>
    <row r="71" spans="2:11" ht="16.5" customHeight="1">
      <c r="B71" s="5" t="s">
        <v>128</v>
      </c>
      <c r="C71" s="455" t="s">
        <v>122</v>
      </c>
      <c r="D71" s="455"/>
      <c r="E71" s="455" t="s">
        <v>121</v>
      </c>
      <c r="F71" s="455"/>
      <c r="G71" s="5" t="s">
        <v>123</v>
      </c>
      <c r="H71" s="5" t="s">
        <v>124</v>
      </c>
      <c r="I71" s="5" t="s">
        <v>125</v>
      </c>
      <c r="J71" s="5" t="s">
        <v>126</v>
      </c>
      <c r="K71" s="5" t="s">
        <v>127</v>
      </c>
    </row>
    <row r="72" spans="2:11" ht="16.5" customHeight="1">
      <c r="B72" s="59">
        <v>1</v>
      </c>
      <c r="C72" s="471"/>
      <c r="D72" s="471"/>
      <c r="E72" s="508"/>
      <c r="F72" s="509"/>
      <c r="G72" s="60"/>
      <c r="H72" s="60"/>
      <c r="I72" s="61"/>
      <c r="J72" s="62"/>
      <c r="K72" s="63"/>
    </row>
    <row r="73" spans="2:11" ht="9.9499999999999993" customHeight="1"/>
    <row r="74" spans="2:11" ht="16.5" customHeight="1">
      <c r="B74" s="248" t="s">
        <v>50</v>
      </c>
      <c r="C74" s="259"/>
      <c r="D74" s="248" t="s">
        <v>5</v>
      </c>
      <c r="E74" s="259"/>
      <c r="F74" s="136" t="s">
        <v>51</v>
      </c>
      <c r="G74" s="136" t="s">
        <v>52</v>
      </c>
      <c r="H74" s="5" t="s">
        <v>815</v>
      </c>
      <c r="I74" s="5" t="s">
        <v>53</v>
      </c>
      <c r="J74" s="5" t="s">
        <v>325</v>
      </c>
      <c r="K74" s="5" t="s">
        <v>54</v>
      </c>
    </row>
    <row r="75" spans="2:11" ht="16.5" customHeight="1">
      <c r="B75" s="246"/>
      <c r="C75" s="247"/>
      <c r="D75" s="246"/>
      <c r="E75" s="247"/>
      <c r="F75" s="169"/>
      <c r="G75" s="64"/>
      <c r="H75" s="92"/>
      <c r="I75" s="92"/>
      <c r="J75" s="17"/>
      <c r="K75" s="177">
        <v>0</v>
      </c>
    </row>
    <row r="76" spans="2:11" ht="16.5" customHeight="1">
      <c r="B76" s="246"/>
      <c r="C76" s="247"/>
      <c r="D76" s="246"/>
      <c r="E76" s="247"/>
      <c r="F76" s="169"/>
      <c r="G76" s="64"/>
      <c r="H76" s="92"/>
      <c r="I76" s="92"/>
      <c r="J76" s="17"/>
      <c r="K76" s="177">
        <v>0</v>
      </c>
    </row>
    <row r="77" spans="2:11" ht="9.9499999999999993" customHeight="1"/>
    <row r="78" spans="2:11" ht="16.5" customHeight="1">
      <c r="B78" s="465" t="s">
        <v>57</v>
      </c>
      <c r="C78" s="466"/>
      <c r="D78" s="466"/>
      <c r="E78" s="466"/>
      <c r="F78" s="466"/>
      <c r="G78" s="466"/>
      <c r="H78" s="466"/>
      <c r="I78" s="466"/>
      <c r="J78" s="467"/>
      <c r="K78" s="39" t="s">
        <v>153</v>
      </c>
    </row>
    <row r="79" spans="2:11" ht="50.1" customHeight="1">
      <c r="B79" s="542" t="s">
        <v>445</v>
      </c>
      <c r="C79" s="543"/>
      <c r="D79" s="543"/>
      <c r="E79" s="543"/>
      <c r="F79" s="543"/>
      <c r="G79" s="543"/>
      <c r="H79" s="543"/>
      <c r="I79" s="543"/>
      <c r="J79" s="544"/>
      <c r="K79" s="84" t="s">
        <v>64</v>
      </c>
    </row>
    <row r="80" spans="2:11" ht="9.9499999999999993" customHeight="1"/>
    <row r="81" spans="1:11" ht="16.5" customHeight="1">
      <c r="B81" s="93">
        <v>0</v>
      </c>
      <c r="C81" s="24" t="s">
        <v>67</v>
      </c>
      <c r="D81" s="93">
        <v>0</v>
      </c>
      <c r="E81" s="24" t="s">
        <v>932</v>
      </c>
      <c r="F81" s="93">
        <v>0</v>
      </c>
      <c r="G81" s="217" t="s">
        <v>933</v>
      </c>
    </row>
    <row r="82" spans="1:11" ht="16.5" customHeight="1">
      <c r="B82" s="5" t="s">
        <v>58</v>
      </c>
      <c r="C82" s="483" t="s">
        <v>59</v>
      </c>
      <c r="D82" s="484"/>
      <c r="E82" s="485"/>
      <c r="F82" s="5" t="s">
        <v>934</v>
      </c>
      <c r="G82" s="483" t="s">
        <v>936</v>
      </c>
      <c r="H82" s="485"/>
      <c r="I82" s="5" t="s">
        <v>17</v>
      </c>
      <c r="J82" s="483" t="s">
        <v>63</v>
      </c>
      <c r="K82" s="485"/>
    </row>
    <row r="83" spans="1:11" ht="16.5" customHeight="1">
      <c r="B83" s="32" t="s">
        <v>444</v>
      </c>
      <c r="C83" s="475" t="s">
        <v>442</v>
      </c>
      <c r="D83" s="486"/>
      <c r="E83" s="476"/>
      <c r="F83" s="32">
        <v>30</v>
      </c>
      <c r="G83" s="666"/>
      <c r="H83" s="667"/>
      <c r="I83" s="32" t="s">
        <v>146</v>
      </c>
      <c r="J83" s="475"/>
      <c r="K83" s="476"/>
    </row>
    <row r="84" spans="1:11" ht="16.5" customHeight="1">
      <c r="B84" s="32" t="s">
        <v>444</v>
      </c>
      <c r="C84" s="475" t="s">
        <v>443</v>
      </c>
      <c r="D84" s="486"/>
      <c r="E84" s="476"/>
      <c r="F84" s="32">
        <v>30</v>
      </c>
      <c r="G84" s="666"/>
      <c r="H84" s="667"/>
      <c r="I84" s="32" t="s">
        <v>146</v>
      </c>
      <c r="J84" s="475"/>
      <c r="K84" s="476"/>
    </row>
    <row r="85" spans="1:11" ht="16.5" customHeight="1">
      <c r="B85" s="32" t="s">
        <v>444</v>
      </c>
      <c r="C85" s="475" t="s">
        <v>74</v>
      </c>
      <c r="D85" s="486"/>
      <c r="E85" s="476"/>
      <c r="F85" s="32">
        <v>30</v>
      </c>
      <c r="G85" s="666"/>
      <c r="H85" s="667"/>
      <c r="I85" s="32" t="s">
        <v>146</v>
      </c>
      <c r="J85" s="475"/>
      <c r="K85" s="476"/>
    </row>
    <row r="86" spans="1:11" ht="16.5" customHeight="1">
      <c r="B86" s="32" t="s">
        <v>444</v>
      </c>
      <c r="C86" s="475" t="s">
        <v>73</v>
      </c>
      <c r="D86" s="486"/>
      <c r="E86" s="476"/>
      <c r="F86" s="32">
        <v>30</v>
      </c>
      <c r="G86" s="666"/>
      <c r="H86" s="667"/>
      <c r="I86" s="32" t="s">
        <v>146</v>
      </c>
      <c r="J86" s="475"/>
      <c r="K86" s="476"/>
    </row>
    <row r="87" spans="1:11" ht="9.9499999999999993" customHeight="1"/>
    <row r="88" spans="1:11" ht="9.9499999999999993" customHeight="1"/>
    <row r="89" spans="1:11" ht="16.5" customHeight="1">
      <c r="B89" s="5" t="s">
        <v>935</v>
      </c>
      <c r="C89" s="218">
        <v>1</v>
      </c>
      <c r="D89" s="218">
        <v>2</v>
      </c>
      <c r="E89" s="218">
        <v>3</v>
      </c>
      <c r="F89" s="218">
        <v>4</v>
      </c>
      <c r="G89" s="218">
        <v>5</v>
      </c>
      <c r="H89" s="218">
        <v>6</v>
      </c>
      <c r="I89" s="218">
        <v>7</v>
      </c>
      <c r="J89" s="218">
        <v>8</v>
      </c>
      <c r="K89" s="218">
        <v>9</v>
      </c>
    </row>
    <row r="90" spans="1:11" ht="16.5" customHeight="1">
      <c r="A90" t="s">
        <v>132</v>
      </c>
      <c r="B90" s="5" t="s">
        <v>446</v>
      </c>
      <c r="C90" s="216" cm="1">
        <f t="array" aca="1" ref="C90" ca="1">MAX(IF(OFFSET(EMF_ENCLOSURE_RESULT,1,8,ROWS(EMF_ENCLOSURE_RESULT)-1,1)=C89, OFFSET(EMF_ENCLOSURE_RESULT,1,5,ROWS(EMF_ENCLOSURE_RESULT)-1,1)))</f>
        <v>0</v>
      </c>
      <c r="D90" s="216" cm="1">
        <f t="array" aca="1" ref="D90" ca="1">MAX(IF(OFFSET(EMF_ENCLOSURE_RESULT,1,8,ROWS(EMF_ENCLOSURE_RESULT)-1,1)=D89, OFFSET(EMF_ENCLOSURE_RESULT,1,5,ROWS(EMF_ENCLOSURE_RESULT)-1,1)))</f>
        <v>0</v>
      </c>
      <c r="E90" s="216" cm="1">
        <f t="array" aca="1" ref="E90" ca="1">MAX(IF(OFFSET(EMF_ENCLOSURE_RESULT,1,8,ROWS(EMF_ENCLOSURE_RESULT)-1,1)=E89, OFFSET(EMF_ENCLOSURE_RESULT,1,5,ROWS(EMF_ENCLOSURE_RESULT)-1,1)))</f>
        <v>0</v>
      </c>
      <c r="F90" s="216" cm="1">
        <f t="array" aca="1" ref="F90" ca="1">MAX(IF(OFFSET(EMF_ENCLOSURE_RESULT,1,8,ROWS(EMF_ENCLOSURE_RESULT)-1,1)=F89, OFFSET(EMF_ENCLOSURE_RESULT,1,5,ROWS(EMF_ENCLOSURE_RESULT)-1,1)))</f>
        <v>0</v>
      </c>
      <c r="G90" s="216" cm="1">
        <f t="array" aca="1" ref="G90" ca="1">MAX(IF(OFFSET(EMF_ENCLOSURE_RESULT,1,8,ROWS(EMF_ENCLOSURE_RESULT)-1,1)=G89, OFFSET(EMF_ENCLOSURE_RESULT,1,5,ROWS(EMF_ENCLOSURE_RESULT)-1,1)))</f>
        <v>0</v>
      </c>
      <c r="H90" s="216" cm="1">
        <f t="array" aca="1" ref="H90" ca="1">MAX(IF(OFFSET(EMF_ENCLOSURE_RESULT,1,8,ROWS(EMF_ENCLOSURE_RESULT)-1,1)=H89, OFFSET(EMF_ENCLOSURE_RESULT,1,5,ROWS(EMF_ENCLOSURE_RESULT)-1,1)))</f>
        <v>0</v>
      </c>
      <c r="I90" s="216" cm="1">
        <f t="array" aca="1" ref="I90" ca="1">MAX(IF(OFFSET(EMF_ENCLOSURE_RESULT,1,8,ROWS(EMF_ENCLOSURE_RESULT)-1,1)=I89, OFFSET(EMF_ENCLOSURE_RESULT,1,5,ROWS(EMF_ENCLOSURE_RESULT)-1,1)))</f>
        <v>0</v>
      </c>
      <c r="J90" s="216" cm="1">
        <f t="array" aca="1" ref="J90" ca="1">MAX(IF(OFFSET(EMF_ENCLOSURE_RESULT,1,8,ROWS(EMF_ENCLOSURE_RESULT)-1,1)=J89, OFFSET(EMF_ENCLOSURE_RESULT,1,5,ROWS(EMF_ENCLOSURE_RESULT)-1,1)))</f>
        <v>0</v>
      </c>
      <c r="K90" s="216" cm="1">
        <f t="array" aca="1" ref="K90" ca="1">MAX(IF(OFFSET(EMF_ENCLOSURE_RESULT,1,8,ROWS(EMF_ENCLOSURE_RESULT)-1,1)=K89, OFFSET(EMF_ENCLOSURE_RESULT,1,5,ROWS(EMF_ENCLOSURE_RESULT)-1,1)))</f>
        <v>0</v>
      </c>
    </row>
    <row r="91" spans="1:11" ht="16.5" customHeight="1">
      <c r="B91" s="5" t="s">
        <v>447</v>
      </c>
      <c r="C91" s="216"/>
      <c r="D91" s="216"/>
      <c r="E91" s="216"/>
      <c r="F91" s="216"/>
      <c r="G91" s="216"/>
      <c r="H91" s="216"/>
      <c r="I91" s="216"/>
      <c r="J91" s="216"/>
      <c r="K91" s="216"/>
    </row>
    <row r="92" spans="1:11" ht="9.9499999999999993" customHeight="1"/>
    <row r="93" spans="1:11" ht="16.5" customHeight="1">
      <c r="B93" s="4" t="s">
        <v>925</v>
      </c>
      <c r="C93" s="23"/>
    </row>
    <row r="94" spans="1:11" ht="26.1" customHeight="1">
      <c r="B94" s="515" t="s">
        <v>179</v>
      </c>
      <c r="C94" s="513"/>
      <c r="D94" s="513"/>
      <c r="E94" s="513"/>
      <c r="F94" s="513"/>
      <c r="G94" s="513"/>
      <c r="H94" s="513"/>
      <c r="I94" s="513"/>
      <c r="J94" s="513"/>
      <c r="K94" s="514"/>
    </row>
    <row r="95" spans="1:11" ht="9.9499999999999993" customHeight="1"/>
    <row r="96" spans="1:11"/>
    <row r="97" ht="13.5" customHeight="1"/>
    <row r="98" ht="13.5" customHeight="1"/>
    <row r="99" ht="13.5" customHeight="1"/>
    <row r="100" ht="13.5" customHeight="1"/>
    <row r="101" ht="13.5" customHeight="1"/>
    <row r="102" ht="13.5" customHeight="1"/>
    <row r="103" ht="13.5" customHeight="1"/>
    <row r="104"/>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sheetData>
  <sheetProtection selectLockedCells="1"/>
  <mergeCells count="128">
    <mergeCell ref="B76:C76"/>
    <mergeCell ref="D76:E76"/>
    <mergeCell ref="B78:J78"/>
    <mergeCell ref="B79:J79"/>
    <mergeCell ref="C82:E82"/>
    <mergeCell ref="J82:K82"/>
    <mergeCell ref="B74:C74"/>
    <mergeCell ref="D74:E74"/>
    <mergeCell ref="B75:C75"/>
    <mergeCell ref="D75:E75"/>
    <mergeCell ref="G82:H82"/>
    <mergeCell ref="C86:E86"/>
    <mergeCell ref="J86:K86"/>
    <mergeCell ref="B94:K94"/>
    <mergeCell ref="C83:E83"/>
    <mergeCell ref="J83:K83"/>
    <mergeCell ref="C84:E84"/>
    <mergeCell ref="J84:K84"/>
    <mergeCell ref="C85:E85"/>
    <mergeCell ref="J85:K85"/>
    <mergeCell ref="G83:H83"/>
    <mergeCell ref="G84:H84"/>
    <mergeCell ref="G85:H85"/>
    <mergeCell ref="G86:H86"/>
    <mergeCell ref="C69:F69"/>
    <mergeCell ref="H69:K69"/>
    <mergeCell ref="C71:D71"/>
    <mergeCell ref="E71:F71"/>
    <mergeCell ref="C72:D72"/>
    <mergeCell ref="E72:F72"/>
    <mergeCell ref="B67:K67"/>
    <mergeCell ref="B63:C63"/>
    <mergeCell ref="D63:E63"/>
    <mergeCell ref="F63:G63"/>
    <mergeCell ref="H63:I63"/>
    <mergeCell ref="B64:C64"/>
    <mergeCell ref="D64:E64"/>
    <mergeCell ref="F64:G64"/>
    <mergeCell ref="H64:I64"/>
    <mergeCell ref="B59:K59"/>
    <mergeCell ref="B60:K60"/>
    <mergeCell ref="B61:E61"/>
    <mergeCell ref="F61:I61"/>
    <mergeCell ref="J61:K61"/>
    <mergeCell ref="B62:C62"/>
    <mergeCell ref="D62:E62"/>
    <mergeCell ref="F62:G62"/>
    <mergeCell ref="H62:I62"/>
    <mergeCell ref="B57:C57"/>
    <mergeCell ref="D57:E57"/>
    <mergeCell ref="F57:G57"/>
    <mergeCell ref="H57:I57"/>
    <mergeCell ref="J57:K57"/>
    <mergeCell ref="B58:C58"/>
    <mergeCell ref="D58:E58"/>
    <mergeCell ref="F58:G58"/>
    <mergeCell ref="H58:I58"/>
    <mergeCell ref="J58:K58"/>
    <mergeCell ref="B55:K55"/>
    <mergeCell ref="B56:C56"/>
    <mergeCell ref="D56:E56"/>
    <mergeCell ref="F56:G56"/>
    <mergeCell ref="H56:I56"/>
    <mergeCell ref="J56:K56"/>
    <mergeCell ref="B52:C52"/>
    <mergeCell ref="D52:E52"/>
    <mergeCell ref="F52:G52"/>
    <mergeCell ref="H52:I52"/>
    <mergeCell ref="J52:K52"/>
    <mergeCell ref="B53:C53"/>
    <mergeCell ref="D53:E53"/>
    <mergeCell ref="F53:G53"/>
    <mergeCell ref="H53:I53"/>
    <mergeCell ref="J53:K53"/>
    <mergeCell ref="C46:D46"/>
    <mergeCell ref="E46:F46"/>
    <mergeCell ref="G46:H46"/>
    <mergeCell ref="B47:K47"/>
    <mergeCell ref="B50:K50"/>
    <mergeCell ref="B51:C51"/>
    <mergeCell ref="D51:E51"/>
    <mergeCell ref="F51:G51"/>
    <mergeCell ref="H51:I51"/>
    <mergeCell ref="J51:K51"/>
    <mergeCell ref="C44:D44"/>
    <mergeCell ref="E44:F44"/>
    <mergeCell ref="G44:H44"/>
    <mergeCell ref="C45:D45"/>
    <mergeCell ref="E45:F45"/>
    <mergeCell ref="G45:H45"/>
    <mergeCell ref="B35:K35"/>
    <mergeCell ref="B38:K38"/>
    <mergeCell ref="C39:D39"/>
    <mergeCell ref="E39:K39"/>
    <mergeCell ref="B41:K41"/>
    <mergeCell ref="B43:K43"/>
    <mergeCell ref="B29:E29"/>
    <mergeCell ref="G29:K29"/>
    <mergeCell ref="B30:E30"/>
    <mergeCell ref="G30:K30"/>
    <mergeCell ref="B31:K31"/>
    <mergeCell ref="B32:K32"/>
    <mergeCell ref="B19:K19"/>
    <mergeCell ref="B20:K20"/>
    <mergeCell ref="B22:K22"/>
    <mergeCell ref="B25:K25"/>
    <mergeCell ref="B26:E28"/>
    <mergeCell ref="G26:K26"/>
    <mergeCell ref="G27:K27"/>
    <mergeCell ref="G28:K28"/>
    <mergeCell ref="A1:L3"/>
    <mergeCell ref="C5:D5"/>
    <mergeCell ref="I5:J5"/>
    <mergeCell ref="C8:D8"/>
    <mergeCell ref="F8:G8"/>
    <mergeCell ref="C9:G9"/>
    <mergeCell ref="I9:J9"/>
    <mergeCell ref="C16:K16"/>
    <mergeCell ref="B13:B15"/>
    <mergeCell ref="C13:G13"/>
    <mergeCell ref="H13:J13"/>
    <mergeCell ref="C14:G14"/>
    <mergeCell ref="H14:J14"/>
    <mergeCell ref="C15:G15"/>
    <mergeCell ref="H15:J15"/>
    <mergeCell ref="C11:G11"/>
    <mergeCell ref="C12:G12"/>
    <mergeCell ref="H12:J12"/>
  </mergeCells>
  <phoneticPr fontId="3" type="noConversion"/>
  <dataValidations count="13">
    <dataValidation type="list" allowBlank="1" showInputMessage="1" sqref="D34 F81 B81 F26:F30 D81 K75:K76" xr:uid="{525CDA8A-51AA-4768-A98F-951A4BF92508}">
      <formula1>"1, TRUE, 0, FALSE,"</formula1>
    </dataValidation>
    <dataValidation type="list" allowBlank="1" showInputMessage="1" showErrorMessage="1" sqref="I45:J46" xr:uid="{AA72FF68-F1F5-4EB4-B48F-EA18D5CA491C}">
      <formula1>"Yes, No"</formula1>
    </dataValidation>
    <dataValidation type="list" allowBlank="1" showInputMessage="1" showErrorMessage="1" sqref="C69" xr:uid="{6C28F8CD-DC57-46EF-8AF4-D137DD0927C9}">
      <formula1>"미래동, 혁신동, 기술융합, 창의동"</formula1>
    </dataValidation>
    <dataValidation type="list" allowBlank="1" showInputMessage="1" showErrorMessage="1" sqref="G72:H72" xr:uid="{2250F3BD-032A-4CD8-A009-07E78ACA9B32}">
      <formula1>"06:00, 07:00, 08:00, 09:00, 10:00, 11:00, 12:00, 13:00, 14:00, 15:00, 16:00, 17:00, 18:00, 19:00, 20:00, 21:00, 22:00, 23:00, 00:00, 01:00, 02:00, 03:00, 04:00, 05:00, 06:00"</formula1>
    </dataValidation>
    <dataValidation type="list" allowBlank="1" showInputMessage="1" showErrorMessage="1" sqref="G30:K30" xr:uid="{5753B282-5548-4985-815F-718741B0E2F3}">
      <formula1>"구성품 이원화, 기술 변경, 기술 파생"</formula1>
    </dataValidation>
    <dataValidation type="list" allowBlank="1" showInputMessage="1" showErrorMessage="1" sqref="B83:B86" xr:uid="{63978512-1AEE-4012-AD55-EB1971BB950A}">
      <formula1>"자기장 강도, 자속밀도"</formula1>
    </dataValidation>
    <dataValidation type="list" allowBlank="1" showInputMessage="1" sqref="I83:I86" xr:uid="{61521B0F-435F-42B1-A131-9A4D867272C7}">
      <formula1>"-, 주1), 주2), 주3), 주4), 주5)"</formula1>
    </dataValidation>
    <dataValidation type="list" allowBlank="1" showInputMessage="1" showErrorMessage="1" sqref="F63:G64" xr:uid="{FD7E4724-0966-4F6A-9F7C-B5B2B9F1267E}">
      <formula1>OFFSET($B$51, 1, 0, ROWS(Total_Config)-1)</formula1>
    </dataValidation>
    <dataValidation type="list" allowBlank="1" showInputMessage="1" sqref="K63:K64" xr:uid="{26650686-A75A-4B73-8420-B67EF709D208}">
      <formula1>"차폐, 비차폐"</formula1>
    </dataValidation>
    <dataValidation type="list" allowBlank="1" showInputMessage="1" sqref="C45:D46" xr:uid="{A9601AF3-44B4-4AF8-9AB6-2827EE6AA728}">
      <formula1>"AC Input 1 phase, AC Output 1 phase, AC Input 3 phase, AC Output 3 phase, DC Input, DC Output, Internal Battery, External Battery"</formula1>
    </dataValidation>
    <dataValidation type="list" allowBlank="1" showInputMessage="1" sqref="K13:K15" xr:uid="{78430843-1D04-4F4B-976C-C677C7EB50C3}">
      <formula1>"주1), 주2), 주3), 주4), 주5), 주6), 주7), 주8), 주9), 주10)"</formula1>
    </dataValidation>
    <dataValidation type="list" allowBlank="1" showInputMessage="1" showErrorMessage="1" sqref="I5:J5" xr:uid="{FA166A83-EE17-4854-9BE3-B42D15E5DCF1}">
      <formula1>tester_list</formula1>
    </dataValidation>
    <dataValidation type="list" allowBlank="1" showInputMessage="1" showErrorMessage="1" sqref="I9:J9" xr:uid="{292A10EF-E1F7-4080-A5B3-2B8F85708835}">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&amp;LRDS-EM-114(00)250923&amp;C&amp;P / &amp;N&amp;R(주)디티앤씨 (Dt&amp;&amp;C Co., Ltd.)</oddFooter>
  </headerFooter>
  <rowBreaks count="3" manualBreakCount="3">
    <brk id="36" max="16383" man="1"/>
    <brk id="48" max="11" man="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4391" r:id="rId4" name="ESD">
              <controlPr defaultSize="0" autoFill="0" autoLine="0" autoPict="0">
                <anchor moveWithCells="1">
                  <from>
                    <xdr:col>2</xdr:col>
                    <xdr:colOff>0</xdr:colOff>
                    <xdr:row>12</xdr:row>
                    <xdr:rowOff>0</xdr:rowOff>
                  </from>
                  <to>
                    <xdr:col>5</xdr:col>
                    <xdr:colOff>95250</xdr:colOff>
                    <xdr:row>13</xdr:row>
                    <xdr:rowOff>0</xdr:rowOff>
                  </to>
                </anchor>
              </controlPr>
            </control>
          </mc:Choice>
        </mc:AlternateContent>
        <mc:AlternateContent xmlns:mc="http://schemas.openxmlformats.org/markup-compatibility/2006">
          <mc:Choice Requires="x14">
            <control shapeId="144392" r:id="rId5" name="RS">
              <controlPr defaultSize="0" autoFill="0" autoLine="0" autoPict="0">
                <anchor moveWithCells="1">
                  <from>
                    <xdr:col>2</xdr:col>
                    <xdr:colOff>0</xdr:colOff>
                    <xdr:row>13</xdr:row>
                    <xdr:rowOff>0</xdr:rowOff>
                  </from>
                  <to>
                    <xdr:col>5</xdr:col>
                    <xdr:colOff>171450</xdr:colOff>
                    <xdr:row>14</xdr:row>
                    <xdr:rowOff>0</xdr:rowOff>
                  </to>
                </anchor>
              </controlPr>
            </control>
          </mc:Choice>
        </mc:AlternateContent>
        <mc:AlternateContent xmlns:mc="http://schemas.openxmlformats.org/markup-compatibility/2006">
          <mc:Choice Requires="x14">
            <control shapeId="144393" r:id="rId6" name="EFT">
              <controlPr defaultSize="0" autoFill="0" autoLine="0" autoPict="0">
                <anchor moveWithCells="1">
                  <from>
                    <xdr:col>2</xdr:col>
                    <xdr:colOff>0</xdr:colOff>
                    <xdr:row>14</xdr:row>
                    <xdr:rowOff>0</xdr:rowOff>
                  </from>
                  <to>
                    <xdr:col>3</xdr:col>
                    <xdr:colOff>714375</xdr:colOff>
                    <xdr:row>15</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65E37-C52B-4908-A833-2F03CCD9FA99}">
  <sheetPr codeName="Sheet15"/>
  <dimension ref="A1:N296"/>
  <sheetViews>
    <sheetView showGridLines="0" view="pageBreakPreview" zoomScaleNormal="100" zoomScaleSheetLayoutView="100" workbookViewId="0">
      <pane ySplit="3" topLeftCell="A4" activePane="bottomLeft" state="frozen"/>
      <selection activeCell="G43" sqref="G43:K43"/>
      <selection pane="bottomLeft" activeCell="S13" sqref="S13"/>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2"/>
      <c r="D5" s="662"/>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324</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C 9811", "")</f>
        <v/>
      </c>
      <c r="I13" s="536"/>
      <c r="J13" s="537"/>
      <c r="K13" s="54"/>
    </row>
    <row r="14" spans="1:12" ht="20.100000000000001" customHeight="1">
      <c r="B14" s="379"/>
      <c r="C14" s="381" t="b">
        <v>0</v>
      </c>
      <c r="D14" s="382"/>
      <c r="E14" s="382"/>
      <c r="F14" s="382"/>
      <c r="G14" s="382"/>
      <c r="H14" s="532" t="str">
        <f>IF(RE_CHECK, "KS C 9811", "")</f>
        <v/>
      </c>
      <c r="I14" s="533"/>
      <c r="J14" s="534"/>
      <c r="K14" s="54"/>
    </row>
    <row r="15" spans="1:12" ht="20.100000000000001" customHeight="1">
      <c r="B15" s="378" t="s">
        <v>16</v>
      </c>
      <c r="C15" s="381" t="b">
        <v>0</v>
      </c>
      <c r="D15" s="382"/>
      <c r="E15" s="382"/>
      <c r="F15" s="382"/>
      <c r="G15" s="382"/>
      <c r="H15" s="383" t="str">
        <f>IF(ESD_CHECK, "KS C 9610-4-2", "")</f>
        <v/>
      </c>
      <c r="I15" s="384"/>
      <c r="J15" s="385"/>
      <c r="K15" s="54"/>
    </row>
    <row r="16" spans="1:12" ht="20.100000000000001" customHeight="1">
      <c r="B16" s="379"/>
      <c r="C16" s="381" t="b">
        <v>0</v>
      </c>
      <c r="D16" s="382"/>
      <c r="E16" s="382"/>
      <c r="F16" s="382"/>
      <c r="G16" s="382"/>
      <c r="H16" s="383" t="str">
        <f>IF(RS_CHECK, "KS C 9610-4-3", "")</f>
        <v/>
      </c>
      <c r="I16" s="384"/>
      <c r="J16" s="385"/>
      <c r="K16" s="54"/>
    </row>
    <row r="17" spans="2:11" ht="20.100000000000001" customHeight="1">
      <c r="B17" s="379"/>
      <c r="C17" s="381" t="b">
        <v>0</v>
      </c>
      <c r="D17" s="382"/>
      <c r="E17" s="382"/>
      <c r="F17" s="382"/>
      <c r="G17" s="382"/>
      <c r="H17" s="383" t="str">
        <f>IF(EFT_CHECK, "KS C 9610-4-4", "")</f>
        <v/>
      </c>
      <c r="I17" s="384"/>
      <c r="J17" s="385"/>
      <c r="K17" s="54"/>
    </row>
    <row r="18" spans="2:11" ht="20.100000000000001" customHeight="1">
      <c r="B18" s="379"/>
      <c r="C18" s="381" t="b">
        <v>0</v>
      </c>
      <c r="D18" s="382"/>
      <c r="E18" s="382"/>
      <c r="F18" s="382"/>
      <c r="G18" s="382"/>
      <c r="H18" s="383" t="str">
        <f>IF(SURGE_CHECK, "KS C 9610-4-5", "")</f>
        <v/>
      </c>
      <c r="I18" s="384"/>
      <c r="J18" s="385"/>
      <c r="K18" s="54"/>
    </row>
    <row r="19" spans="2:11" ht="20.100000000000001" customHeight="1">
      <c r="B19" s="379"/>
      <c r="C19" s="381" t="b">
        <v>0</v>
      </c>
      <c r="D19" s="382"/>
      <c r="E19" s="382"/>
      <c r="F19" s="382"/>
      <c r="G19" s="382"/>
      <c r="H19" s="383" t="str">
        <f>IF(CS_CHECK, "KS C 9610-4-6", "")</f>
        <v/>
      </c>
      <c r="I19" s="384"/>
      <c r="J19" s="385"/>
      <c r="K19" s="54"/>
    </row>
    <row r="20" spans="2:11" ht="20.100000000000001" customHeight="1">
      <c r="B20" s="379"/>
      <c r="C20" s="381" t="b">
        <v>0</v>
      </c>
      <c r="D20" s="382"/>
      <c r="E20" s="382"/>
      <c r="F20" s="382"/>
      <c r="G20" s="382"/>
      <c r="H20" s="383" t="str">
        <f>IF(MF_CHECK, "KS C 9610-4-8", "")</f>
        <v/>
      </c>
      <c r="I20" s="384"/>
      <c r="J20" s="385"/>
      <c r="K20" s="54"/>
    </row>
    <row r="21" spans="2:11" ht="20.100000000000001" customHeight="1">
      <c r="B21" s="380"/>
      <c r="C21" s="381" t="b">
        <v>0</v>
      </c>
      <c r="D21" s="382"/>
      <c r="E21" s="382"/>
      <c r="F21" s="382"/>
      <c r="G21" s="382"/>
      <c r="H21" s="383" t="str">
        <f>IF(DIP_CHECK, "KS C 9610-4-11", "")</f>
        <v/>
      </c>
      <c r="I21" s="384"/>
      <c r="J21" s="385"/>
      <c r="K21" s="54"/>
    </row>
    <row r="22" spans="2:11" ht="39.950000000000003" customHeight="1">
      <c r="B22" s="10" t="s">
        <v>17</v>
      </c>
      <c r="C22" s="529"/>
      <c r="D22" s="530"/>
      <c r="E22" s="530"/>
      <c r="F22" s="530"/>
      <c r="G22" s="530"/>
      <c r="H22" s="530"/>
      <c r="I22" s="530"/>
      <c r="J22" s="530"/>
      <c r="K22" s="531"/>
    </row>
    <row r="24" spans="2:11">
      <c r="B24" s="4" t="s">
        <v>18</v>
      </c>
    </row>
    <row r="25" spans="2:11" ht="20.100000000000001" customHeight="1">
      <c r="B25" s="366" t="s">
        <v>19</v>
      </c>
      <c r="C25" s="367"/>
      <c r="D25" s="367"/>
      <c r="E25" s="367"/>
      <c r="F25" s="367"/>
      <c r="G25" s="367"/>
      <c r="H25" s="367"/>
      <c r="I25" s="367"/>
      <c r="J25" s="367"/>
      <c r="K25" s="368"/>
    </row>
    <row r="26" spans="2:11" ht="20.100000000000001" customHeight="1">
      <c r="B26" s="372"/>
      <c r="C26" s="373"/>
      <c r="D26" s="373"/>
      <c r="E26" s="373"/>
      <c r="F26" s="373"/>
      <c r="G26" s="373"/>
      <c r="H26" s="373"/>
      <c r="I26" s="373"/>
      <c r="J26" s="373"/>
      <c r="K26" s="374"/>
    </row>
    <row r="28" spans="2:11">
      <c r="B28" s="353" t="s">
        <v>20</v>
      </c>
      <c r="C28" s="353"/>
      <c r="D28" s="353"/>
      <c r="E28" s="353"/>
      <c r="F28" s="353"/>
      <c r="G28" s="353"/>
      <c r="H28" s="353"/>
      <c r="I28" s="353"/>
      <c r="J28" s="353"/>
      <c r="K28" s="353"/>
    </row>
    <row r="30" spans="2:11">
      <c r="B30" s="4" t="s">
        <v>21</v>
      </c>
    </row>
    <row r="31" spans="2:11" ht="20.100000000000001" customHeight="1">
      <c r="B31" s="366" t="s">
        <v>22</v>
      </c>
      <c r="C31" s="367"/>
      <c r="D31" s="367"/>
      <c r="E31" s="367"/>
      <c r="F31" s="367"/>
      <c r="G31" s="367"/>
      <c r="H31" s="367"/>
      <c r="I31" s="367"/>
      <c r="J31" s="367"/>
      <c r="K31" s="368"/>
    </row>
    <row r="32" spans="2:11" ht="20.100000000000001" customHeight="1">
      <c r="B32" s="361" t="s">
        <v>136</v>
      </c>
      <c r="C32" s="362"/>
      <c r="D32" s="362"/>
      <c r="E32" s="363"/>
      <c r="F32" s="373"/>
      <c r="G32" s="373"/>
      <c r="H32" s="373"/>
      <c r="I32" s="373"/>
      <c r="J32" s="373"/>
      <c r="K32" s="374"/>
    </row>
    <row r="33" spans="2:13" ht="20.100000000000001" customHeight="1">
      <c r="B33" s="549" t="s">
        <v>322</v>
      </c>
      <c r="C33" s="550"/>
      <c r="D33" s="550"/>
      <c r="E33" s="551"/>
      <c r="F33" s="93">
        <v>0</v>
      </c>
      <c r="G33" s="373" t="s">
        <v>318</v>
      </c>
      <c r="H33" s="373"/>
      <c r="I33" s="93">
        <v>0</v>
      </c>
      <c r="J33" s="373" t="s">
        <v>319</v>
      </c>
      <c r="K33" s="374"/>
    </row>
    <row r="34" spans="2:13" ht="20.100000000000001" customHeight="1">
      <c r="B34" s="552"/>
      <c r="C34" s="553"/>
      <c r="D34" s="553"/>
      <c r="E34" s="554"/>
      <c r="F34" s="93">
        <v>0</v>
      </c>
      <c r="G34" s="373" t="s">
        <v>320</v>
      </c>
      <c r="H34" s="373"/>
      <c r="I34" s="93">
        <v>0</v>
      </c>
      <c r="J34" s="373" t="s">
        <v>321</v>
      </c>
      <c r="K34" s="374"/>
    </row>
    <row r="35" spans="2:13" ht="20.100000000000001" customHeight="1">
      <c r="B35" s="361" t="s">
        <v>138</v>
      </c>
      <c r="C35" s="362"/>
      <c r="D35" s="362"/>
      <c r="E35" s="363"/>
      <c r="F35" s="93">
        <v>0</v>
      </c>
      <c r="G35" s="364"/>
      <c r="H35" s="364"/>
      <c r="I35" s="364"/>
      <c r="J35" s="364"/>
      <c r="K35" s="365"/>
    </row>
    <row r="36" spans="2:13" ht="20.100000000000001" customHeight="1">
      <c r="B36" s="361" t="s">
        <v>139</v>
      </c>
      <c r="C36" s="362"/>
      <c r="D36" s="362"/>
      <c r="E36" s="363"/>
      <c r="F36" s="93">
        <v>0</v>
      </c>
      <c r="G36" s="364"/>
      <c r="H36" s="364"/>
      <c r="I36" s="364"/>
      <c r="J36" s="364"/>
      <c r="K36" s="365"/>
    </row>
    <row r="37" spans="2:13" ht="20.100000000000001" customHeight="1">
      <c r="B37" s="366" t="s">
        <v>17</v>
      </c>
      <c r="C37" s="367"/>
      <c r="D37" s="367"/>
      <c r="E37" s="367"/>
      <c r="F37" s="367"/>
      <c r="G37" s="367"/>
      <c r="H37" s="367"/>
      <c r="I37" s="367"/>
      <c r="J37" s="367"/>
      <c r="K37" s="368"/>
    </row>
    <row r="38" spans="2:13" ht="44.25" customHeight="1">
      <c r="B38" s="526"/>
      <c r="C38" s="527"/>
      <c r="D38" s="527"/>
      <c r="E38" s="527"/>
      <c r="F38" s="527"/>
      <c r="G38" s="527"/>
      <c r="H38" s="527"/>
      <c r="I38" s="527"/>
      <c r="J38" s="527"/>
      <c r="K38" s="528"/>
    </row>
    <row r="39" spans="2:13" ht="16.5" customHeight="1"/>
    <row r="40" spans="2:13" ht="13.5" customHeight="1">
      <c r="B40" s="4" t="s">
        <v>130</v>
      </c>
      <c r="D40" s="93">
        <v>0</v>
      </c>
    </row>
    <row r="41" spans="2:13" ht="16.5" customHeight="1">
      <c r="B41" s="523" t="s">
        <v>179</v>
      </c>
      <c r="C41" s="524"/>
      <c r="D41" s="524"/>
      <c r="E41" s="524"/>
      <c r="F41" s="524"/>
      <c r="G41" s="524"/>
      <c r="H41" s="524"/>
      <c r="I41" s="524"/>
      <c r="J41" s="524"/>
      <c r="K41" s="525"/>
    </row>
    <row r="42" spans="2:13" ht="16.5" customHeight="1"/>
    <row r="43" spans="2:13" ht="13.5" customHeight="1"/>
    <row r="44" spans="2:13" ht="16.5" customHeight="1">
      <c r="B44" s="353" t="s">
        <v>26</v>
      </c>
      <c r="C44" s="353"/>
      <c r="D44" s="353"/>
      <c r="E44" s="353"/>
      <c r="F44" s="353"/>
      <c r="G44" s="353"/>
      <c r="H44" s="353"/>
      <c r="I44" s="353"/>
      <c r="J44" s="353"/>
      <c r="K44" s="353"/>
    </row>
    <row r="45" spans="2:13" ht="16.5" customHeight="1">
      <c r="B45" s="71" t="s">
        <v>188</v>
      </c>
      <c r="C45" s="358"/>
      <c r="D45" s="359"/>
      <c r="E45" s="360"/>
      <c r="F45" s="351"/>
      <c r="G45" s="351"/>
      <c r="H45" s="351"/>
      <c r="I45" s="351"/>
      <c r="J45" s="351"/>
      <c r="K45" s="352"/>
      <c r="M45" s="36">
        <f>E45</f>
        <v>0</v>
      </c>
    </row>
    <row r="46" spans="2:13" ht="16.5" customHeight="1">
      <c r="B46" s="71"/>
      <c r="C46" s="358"/>
      <c r="D46" s="359"/>
      <c r="E46" s="360"/>
      <c r="F46" s="351"/>
      <c r="G46" s="351"/>
      <c r="H46" s="351"/>
      <c r="I46" s="351"/>
      <c r="J46" s="351"/>
      <c r="K46" s="352"/>
      <c r="M46" s="36">
        <f>E46</f>
        <v>0</v>
      </c>
    </row>
    <row r="47" spans="2:13" ht="16.5" customHeight="1">
      <c r="B47" s="350" t="s">
        <v>251</v>
      </c>
      <c r="C47" s="351"/>
      <c r="D47" s="351"/>
      <c r="E47" s="351"/>
      <c r="F47" s="351"/>
      <c r="G47" s="351"/>
      <c r="H47" s="351"/>
      <c r="I47" s="351"/>
      <c r="J47" s="351"/>
      <c r="K47" s="352"/>
    </row>
    <row r="48" spans="2:13" ht="16.5" customHeight="1"/>
    <row r="49" spans="2:11" ht="16.5" customHeight="1">
      <c r="B49" s="353" t="s">
        <v>27</v>
      </c>
      <c r="C49" s="353"/>
      <c r="D49" s="353"/>
      <c r="E49" s="353"/>
      <c r="F49" s="353"/>
      <c r="G49" s="353"/>
      <c r="H49" s="353"/>
      <c r="I49" s="353"/>
      <c r="J49" s="353"/>
      <c r="K49" s="353"/>
    </row>
    <row r="50" spans="2:11" ht="16.5" customHeight="1">
      <c r="B50" s="56" t="s">
        <v>28</v>
      </c>
      <c r="C50" s="354" t="s">
        <v>29</v>
      </c>
      <c r="D50" s="354"/>
      <c r="E50" s="354" t="s">
        <v>30</v>
      </c>
      <c r="F50" s="354"/>
      <c r="G50" s="354" t="s">
        <v>31</v>
      </c>
      <c r="H50" s="354"/>
      <c r="I50" s="56" t="s">
        <v>32</v>
      </c>
      <c r="J50" s="56" t="s">
        <v>33</v>
      </c>
      <c r="K50" s="56" t="s">
        <v>34</v>
      </c>
    </row>
    <row r="51" spans="2:11" ht="16.5" customHeight="1">
      <c r="B51" s="58"/>
      <c r="C51" s="322"/>
      <c r="D51" s="322"/>
      <c r="E51" s="521"/>
      <c r="F51" s="521"/>
      <c r="G51" s="522"/>
      <c r="H51" s="522"/>
      <c r="I51" s="14"/>
      <c r="J51" s="14"/>
      <c r="K51" s="14"/>
    </row>
    <row r="52" spans="2:11" ht="16.5" customHeight="1">
      <c r="B52" s="58"/>
      <c r="C52" s="322"/>
      <c r="D52" s="322"/>
      <c r="E52" s="521"/>
      <c r="F52" s="521"/>
      <c r="G52" s="522"/>
      <c r="H52" s="522"/>
      <c r="I52" s="14"/>
      <c r="J52" s="14"/>
      <c r="K52" s="14"/>
    </row>
    <row r="53" spans="2:11" ht="16.5" customHeight="1">
      <c r="B53" s="347"/>
      <c r="C53" s="348"/>
      <c r="D53" s="348"/>
      <c r="E53" s="348"/>
      <c r="F53" s="348"/>
      <c r="G53" s="348"/>
      <c r="H53" s="348"/>
      <c r="I53" s="348"/>
      <c r="J53" s="348"/>
      <c r="K53" s="349"/>
    </row>
    <row r="54" spans="2:11" ht="16.5" customHeight="1"/>
    <row r="55" spans="2:11" ht="16.5" customHeight="1">
      <c r="B55" s="326" t="s">
        <v>35</v>
      </c>
      <c r="C55" s="326"/>
      <c r="D55" s="326"/>
      <c r="E55" s="326"/>
      <c r="F55" s="326"/>
      <c r="G55" s="326"/>
      <c r="H55" s="326"/>
      <c r="I55" s="326"/>
      <c r="J55" s="326"/>
      <c r="K55" s="326"/>
    </row>
    <row r="56" spans="2:11" ht="16.5" customHeight="1">
      <c r="B56" s="337" t="s">
        <v>36</v>
      </c>
      <c r="C56" s="337"/>
      <c r="D56" s="338" t="s">
        <v>37</v>
      </c>
      <c r="E56" s="339"/>
      <c r="F56" s="327" t="s">
        <v>38</v>
      </c>
      <c r="G56" s="329"/>
      <c r="H56" s="327" t="s">
        <v>39</v>
      </c>
      <c r="I56" s="329"/>
      <c r="J56" s="327" t="s">
        <v>34</v>
      </c>
      <c r="K56" s="329"/>
    </row>
    <row r="57" spans="2:11" ht="16.5" customHeight="1">
      <c r="B57" s="330" t="str">
        <f>IF(Product_Name="", "", Product_Name)</f>
        <v/>
      </c>
      <c r="C57" s="331"/>
      <c r="D57" s="332" t="str">
        <f>IF(Model_Name="", "", Model_Name)</f>
        <v/>
      </c>
      <c r="E57" s="332"/>
      <c r="F57" s="330" t="s">
        <v>41</v>
      </c>
      <c r="G57" s="333"/>
      <c r="H57" s="334"/>
      <c r="I57" s="334"/>
      <c r="J57" s="330" t="s">
        <v>40</v>
      </c>
      <c r="K57" s="333"/>
    </row>
    <row r="58" spans="2:11" ht="16.5" customHeight="1">
      <c r="B58" s="319"/>
      <c r="C58" s="340"/>
      <c r="D58" s="341"/>
      <c r="E58" s="342"/>
      <c r="F58" s="319"/>
      <c r="G58" s="340"/>
      <c r="H58" s="343"/>
      <c r="I58" s="344"/>
      <c r="J58" s="319"/>
      <c r="K58" s="340"/>
    </row>
    <row r="59" spans="2:11" ht="16.5" customHeight="1"/>
    <row r="60" spans="2:11" ht="16.5" customHeight="1">
      <c r="B60" s="326" t="s">
        <v>140</v>
      </c>
      <c r="C60" s="326"/>
      <c r="D60" s="326"/>
      <c r="E60" s="326"/>
      <c r="F60" s="326"/>
      <c r="G60" s="326"/>
      <c r="H60" s="326"/>
      <c r="I60" s="326"/>
      <c r="J60" s="326"/>
      <c r="K60" s="326"/>
    </row>
    <row r="61" spans="2:11" ht="16.5" customHeight="1">
      <c r="B61" s="337" t="s">
        <v>36</v>
      </c>
      <c r="C61" s="337"/>
      <c r="D61" s="338" t="s">
        <v>37</v>
      </c>
      <c r="E61" s="339"/>
      <c r="F61" s="327" t="s">
        <v>38</v>
      </c>
      <c r="G61" s="329"/>
      <c r="H61" s="327" t="s">
        <v>39</v>
      </c>
      <c r="I61" s="329"/>
      <c r="J61" s="327" t="s">
        <v>34</v>
      </c>
      <c r="K61" s="329"/>
    </row>
    <row r="62" spans="2:11" ht="16.5" customHeight="1">
      <c r="B62" s="330" t="str">
        <f>IF(Product_Name="", "", Product_Name)</f>
        <v/>
      </c>
      <c r="C62" s="331"/>
      <c r="D62" s="332" t="str">
        <f>IF(Model_Name="", "", Model_Name)</f>
        <v/>
      </c>
      <c r="E62" s="332"/>
      <c r="F62" s="330" t="s">
        <v>41</v>
      </c>
      <c r="G62" s="333"/>
      <c r="H62" s="334"/>
      <c r="I62" s="334"/>
      <c r="J62" s="330" t="s">
        <v>40</v>
      </c>
      <c r="K62" s="333"/>
    </row>
    <row r="63" spans="2:11" ht="16.5" customHeight="1">
      <c r="B63" s="319"/>
      <c r="C63" s="320"/>
      <c r="D63" s="335"/>
      <c r="E63" s="336"/>
      <c r="F63" s="335"/>
      <c r="G63" s="336"/>
      <c r="H63" s="335"/>
      <c r="I63" s="336"/>
      <c r="J63" s="335"/>
      <c r="K63" s="336"/>
    </row>
    <row r="64" spans="2:11" ht="16.5" customHeight="1">
      <c r="B64" s="325"/>
      <c r="C64" s="325"/>
      <c r="D64" s="325"/>
      <c r="E64" s="325"/>
      <c r="F64" s="325"/>
      <c r="G64" s="325"/>
      <c r="H64" s="325"/>
      <c r="I64" s="325"/>
      <c r="J64" s="325"/>
      <c r="K64" s="325"/>
    </row>
    <row r="65" spans="2:11" ht="16.5" customHeight="1">
      <c r="B65" s="326" t="s">
        <v>42</v>
      </c>
      <c r="C65" s="326"/>
      <c r="D65" s="326"/>
      <c r="E65" s="326"/>
      <c r="F65" s="326"/>
      <c r="G65" s="326"/>
      <c r="H65" s="326"/>
      <c r="I65" s="326"/>
      <c r="J65" s="326"/>
      <c r="K65" s="326"/>
    </row>
    <row r="66" spans="2:11" ht="16.5" customHeight="1">
      <c r="B66" s="327" t="s">
        <v>43</v>
      </c>
      <c r="C66" s="328"/>
      <c r="D66" s="328"/>
      <c r="E66" s="329"/>
      <c r="F66" s="327" t="s">
        <v>44</v>
      </c>
      <c r="G66" s="328"/>
      <c r="H66" s="328"/>
      <c r="I66" s="329"/>
      <c r="J66" s="327" t="s">
        <v>45</v>
      </c>
      <c r="K66" s="329"/>
    </row>
    <row r="67" spans="2:11" ht="16.5" customHeight="1">
      <c r="B67" s="327" t="s">
        <v>46</v>
      </c>
      <c r="C67" s="329"/>
      <c r="D67" s="327" t="s">
        <v>47</v>
      </c>
      <c r="E67" s="329"/>
      <c r="F67" s="327" t="s">
        <v>46</v>
      </c>
      <c r="G67" s="329"/>
      <c r="H67" s="327" t="s">
        <v>47</v>
      </c>
      <c r="I67" s="329"/>
      <c r="J67" s="57" t="s">
        <v>48</v>
      </c>
      <c r="K67" s="57" t="s">
        <v>49</v>
      </c>
    </row>
    <row r="68" spans="2:11" ht="16.5" customHeight="1">
      <c r="B68" s="322"/>
      <c r="C68" s="322"/>
      <c r="D68" s="323"/>
      <c r="E68" s="324"/>
      <c r="F68" s="322"/>
      <c r="G68" s="322"/>
      <c r="H68" s="323"/>
      <c r="I68" s="324"/>
      <c r="J68" s="16"/>
      <c r="K68" s="17"/>
    </row>
    <row r="69" spans="2:11" ht="16.5" customHeight="1">
      <c r="B69" s="319"/>
      <c r="C69" s="320"/>
      <c r="D69" s="321"/>
      <c r="E69" s="321"/>
      <c r="F69" s="322"/>
      <c r="G69" s="322"/>
      <c r="H69" s="323"/>
      <c r="I69" s="324"/>
      <c r="J69" s="16"/>
      <c r="K69" s="17"/>
    </row>
    <row r="71" spans="2:11" ht="13.5" customHeight="1" thickBot="1"/>
    <row r="72" spans="2:11" ht="44.25" customHeight="1" thickBot="1">
      <c r="B72" s="446" t="s">
        <v>672</v>
      </c>
      <c r="C72" s="447"/>
      <c r="D72" s="447"/>
      <c r="E72" s="447"/>
      <c r="F72" s="447"/>
      <c r="G72" s="447"/>
      <c r="H72" s="447"/>
      <c r="I72" s="447"/>
      <c r="J72" s="447"/>
      <c r="K72" s="448"/>
    </row>
    <row r="73" spans="2:11" ht="9.9499999999999993" customHeight="1"/>
    <row r="74" spans="2:11" ht="16.5" customHeight="1">
      <c r="B74" s="5" t="s">
        <v>129</v>
      </c>
      <c r="C74" s="560"/>
      <c r="D74" s="561"/>
      <c r="E74" s="561"/>
      <c r="F74" s="562"/>
      <c r="G74" s="5"/>
      <c r="H74" s="243"/>
      <c r="I74" s="244"/>
      <c r="J74" s="244"/>
      <c r="K74" s="245"/>
    </row>
    <row r="76" spans="2:11" ht="16.5" customHeight="1">
      <c r="B76" s="5" t="s">
        <v>128</v>
      </c>
      <c r="C76" s="455" t="s">
        <v>122</v>
      </c>
      <c r="D76" s="455"/>
      <c r="E76" s="455" t="s">
        <v>121</v>
      </c>
      <c r="F76" s="455"/>
      <c r="G76" s="5" t="s">
        <v>123</v>
      </c>
      <c r="H76" s="5" t="s">
        <v>124</v>
      </c>
      <c r="I76" s="5" t="s">
        <v>125</v>
      </c>
      <c r="J76" s="5" t="s">
        <v>126</v>
      </c>
      <c r="K76" s="5" t="s">
        <v>127</v>
      </c>
    </row>
    <row r="77" spans="2:11" ht="16.5" customHeight="1">
      <c r="B77" s="59">
        <v>1</v>
      </c>
      <c r="C77" s="471"/>
      <c r="D77" s="471"/>
      <c r="E77" s="508"/>
      <c r="F77" s="509"/>
      <c r="G77" s="60"/>
      <c r="H77" s="60"/>
      <c r="I77" s="61"/>
      <c r="J77" s="62"/>
      <c r="K77" s="63"/>
    </row>
    <row r="79" spans="2:11" ht="16.5" customHeight="1">
      <c r="B79" s="248" t="s">
        <v>50</v>
      </c>
      <c r="C79" s="259"/>
      <c r="D79" s="248" t="s">
        <v>5</v>
      </c>
      <c r="E79" s="259"/>
      <c r="F79" s="136" t="s">
        <v>51</v>
      </c>
      <c r="G79" s="136" t="s">
        <v>52</v>
      </c>
      <c r="H79" s="5" t="s">
        <v>815</v>
      </c>
      <c r="I79" s="5" t="s">
        <v>53</v>
      </c>
      <c r="J79" s="5" t="s">
        <v>325</v>
      </c>
      <c r="K79" s="5" t="s">
        <v>54</v>
      </c>
    </row>
    <row r="80" spans="2:11" ht="16.5" customHeight="1">
      <c r="B80" s="246"/>
      <c r="C80" s="247"/>
      <c r="D80" s="246"/>
      <c r="E80" s="247"/>
      <c r="F80" s="169"/>
      <c r="G80" s="64"/>
      <c r="H80" s="92"/>
      <c r="I80" s="92"/>
      <c r="J80" s="17"/>
      <c r="K80" s="177">
        <v>0</v>
      </c>
    </row>
    <row r="81" spans="2:14" ht="16.5" customHeight="1">
      <c r="B81" s="246"/>
      <c r="C81" s="247"/>
      <c r="D81" s="246"/>
      <c r="E81" s="247"/>
      <c r="F81" s="169"/>
      <c r="G81" s="64"/>
      <c r="H81" s="92"/>
      <c r="I81" s="92"/>
      <c r="J81" s="17"/>
      <c r="K81" s="177">
        <v>0</v>
      </c>
    </row>
    <row r="82" spans="2:14" ht="9.9499999999999993" customHeight="1"/>
    <row r="83" spans="2:14" ht="16.5" customHeight="1">
      <c r="B83" s="353" t="s">
        <v>55</v>
      </c>
      <c r="C83" s="353"/>
      <c r="D83" s="20"/>
      <c r="E83" s="20"/>
      <c r="F83" s="21"/>
    </row>
    <row r="84" spans="2:14" ht="16.5" customHeight="1">
      <c r="B84" s="72"/>
      <c r="C84" s="519"/>
      <c r="D84" s="520"/>
      <c r="E84" s="520"/>
      <c r="F84" s="520"/>
      <c r="G84" s="520"/>
      <c r="H84" s="520"/>
      <c r="I84" s="520"/>
      <c r="J84" s="520"/>
      <c r="K84" s="520"/>
      <c r="N84" s="44">
        <f>C84</f>
        <v>0</v>
      </c>
    </row>
    <row r="85" spans="2:14" ht="9.9499999999999993" customHeight="1"/>
    <row r="86" spans="2:14" ht="13.5" customHeight="1" thickBot="1"/>
    <row r="87" spans="2:14" ht="44.25" customHeight="1" thickBot="1">
      <c r="B87" s="461" t="s">
        <v>673</v>
      </c>
      <c r="C87" s="447"/>
      <c r="D87" s="447"/>
      <c r="E87" s="447"/>
      <c r="F87" s="447"/>
      <c r="G87" s="447"/>
      <c r="H87" s="447"/>
      <c r="I87" s="447"/>
      <c r="J87" s="447"/>
      <c r="K87" s="448"/>
    </row>
    <row r="88" spans="2:14" ht="9.9499999999999993" customHeight="1"/>
    <row r="89" spans="2:14" ht="16.5" customHeight="1">
      <c r="B89" s="5" t="s">
        <v>129</v>
      </c>
      <c r="C89" s="560"/>
      <c r="D89" s="561"/>
      <c r="E89" s="561"/>
      <c r="F89" s="562"/>
      <c r="G89" s="5"/>
      <c r="H89" s="243"/>
      <c r="I89" s="244"/>
      <c r="J89" s="244"/>
      <c r="K89" s="245"/>
    </row>
    <row r="91" spans="2:14" ht="16.5" customHeight="1">
      <c r="B91" s="5" t="s">
        <v>128</v>
      </c>
      <c r="C91" s="455" t="s">
        <v>122</v>
      </c>
      <c r="D91" s="455"/>
      <c r="E91" s="455" t="s">
        <v>121</v>
      </c>
      <c r="F91" s="455"/>
      <c r="G91" s="5" t="s">
        <v>123</v>
      </c>
      <c r="H91" s="5" t="s">
        <v>124</v>
      </c>
      <c r="I91" s="5" t="s">
        <v>125</v>
      </c>
      <c r="J91" s="5" t="s">
        <v>126</v>
      </c>
      <c r="K91" s="5" t="s">
        <v>127</v>
      </c>
    </row>
    <row r="92" spans="2:14" ht="16.5" customHeight="1">
      <c r="B92" s="59">
        <v>1</v>
      </c>
      <c r="C92" s="471"/>
      <c r="D92" s="471"/>
      <c r="E92" s="508"/>
      <c r="F92" s="509"/>
      <c r="G92" s="60"/>
      <c r="H92" s="60"/>
      <c r="I92" s="61"/>
      <c r="J92" s="62"/>
      <c r="K92" s="63"/>
    </row>
    <row r="94" spans="2:14" ht="16.5" customHeight="1">
      <c r="B94" s="248" t="s">
        <v>50</v>
      </c>
      <c r="C94" s="259"/>
      <c r="D94" s="248" t="s">
        <v>5</v>
      </c>
      <c r="E94" s="259"/>
      <c r="F94" s="136" t="s">
        <v>51</v>
      </c>
      <c r="G94" s="136" t="s">
        <v>52</v>
      </c>
      <c r="H94" s="5" t="s">
        <v>815</v>
      </c>
      <c r="I94" s="5" t="s">
        <v>53</v>
      </c>
      <c r="J94" s="5" t="s">
        <v>325</v>
      </c>
      <c r="K94" s="5" t="s">
        <v>54</v>
      </c>
    </row>
    <row r="95" spans="2:14" ht="16.5" customHeight="1">
      <c r="B95" s="246"/>
      <c r="C95" s="247"/>
      <c r="D95" s="246"/>
      <c r="E95" s="247"/>
      <c r="F95" s="169"/>
      <c r="G95" s="64"/>
      <c r="H95" s="92"/>
      <c r="I95" s="92"/>
      <c r="J95" s="17"/>
      <c r="K95" s="177">
        <v>0</v>
      </c>
    </row>
    <row r="96" spans="2:14" ht="16.5" customHeight="1">
      <c r="B96" s="246"/>
      <c r="C96" s="247"/>
      <c r="D96" s="246"/>
      <c r="E96" s="247"/>
      <c r="F96" s="169"/>
      <c r="G96" s="64"/>
      <c r="H96" s="92"/>
      <c r="I96" s="92"/>
      <c r="J96" s="17"/>
      <c r="K96" s="177">
        <v>0</v>
      </c>
    </row>
    <row r="97" spans="2:11" ht="16.5" customHeight="1">
      <c r="B97" s="37"/>
      <c r="C97" s="37"/>
      <c r="D97" s="37"/>
      <c r="E97" s="37"/>
      <c r="F97" s="37"/>
      <c r="G97" s="37"/>
      <c r="H97" s="37"/>
      <c r="I97" s="37"/>
      <c r="J97" s="37"/>
      <c r="K97" s="37"/>
    </row>
    <row r="98" spans="2:11" ht="16.5" customHeight="1">
      <c r="B98" s="353" t="s">
        <v>55</v>
      </c>
      <c r="C98" s="353"/>
      <c r="D98" s="20"/>
      <c r="E98" s="20"/>
      <c r="F98" s="21"/>
    </row>
    <row r="99" spans="2:11" ht="16.5" customHeight="1">
      <c r="B99" s="72"/>
      <c r="C99" s="519"/>
      <c r="D99" s="520"/>
      <c r="E99" s="520"/>
      <c r="F99" s="520"/>
      <c r="G99" s="520"/>
      <c r="H99" s="520"/>
      <c r="I99" s="520"/>
      <c r="J99" s="520"/>
      <c r="K99" s="520"/>
    </row>
    <row r="100" spans="2:11" ht="13.5" customHeight="1"/>
    <row r="101" spans="2:11" ht="13.5" customHeight="1" thickBot="1"/>
    <row r="102" spans="2:11" ht="44.25" customHeight="1" thickBot="1">
      <c r="B102" s="462" t="s">
        <v>56</v>
      </c>
      <c r="C102" s="463"/>
      <c r="D102" s="463"/>
      <c r="E102" s="463"/>
      <c r="F102" s="463"/>
      <c r="G102" s="463"/>
      <c r="H102" s="463"/>
      <c r="I102" s="463"/>
      <c r="J102" s="463"/>
      <c r="K102" s="464"/>
    </row>
    <row r="103" spans="2:11" ht="9.9499999999999993" customHeight="1"/>
    <row r="104" spans="2:11" ht="16.5" customHeight="1">
      <c r="B104" s="5" t="s">
        <v>129</v>
      </c>
      <c r="C104" s="560"/>
      <c r="D104" s="561"/>
      <c r="E104" s="561"/>
      <c r="F104" s="562"/>
      <c r="G104" s="5"/>
      <c r="H104" s="243"/>
      <c r="I104" s="244"/>
      <c r="J104" s="244"/>
      <c r="K104" s="245"/>
    </row>
    <row r="106" spans="2:11" ht="16.5" customHeight="1">
      <c r="B106" s="5" t="s">
        <v>128</v>
      </c>
      <c r="C106" s="455" t="s">
        <v>122</v>
      </c>
      <c r="D106" s="455"/>
      <c r="E106" s="455" t="s">
        <v>121</v>
      </c>
      <c r="F106" s="455"/>
      <c r="G106" s="5" t="s">
        <v>123</v>
      </c>
      <c r="H106" s="5" t="s">
        <v>124</v>
      </c>
      <c r="I106" s="5" t="s">
        <v>125</v>
      </c>
      <c r="J106" s="5" t="s">
        <v>126</v>
      </c>
      <c r="K106" s="5" t="s">
        <v>127</v>
      </c>
    </row>
    <row r="107" spans="2:11" ht="16.5" customHeight="1">
      <c r="B107" s="59">
        <v>1</v>
      </c>
      <c r="C107" s="471"/>
      <c r="D107" s="471"/>
      <c r="E107" s="508"/>
      <c r="F107" s="509"/>
      <c r="G107" s="60"/>
      <c r="H107" s="60"/>
      <c r="I107" s="61"/>
      <c r="J107" s="62"/>
      <c r="K107" s="63"/>
    </row>
    <row r="108" spans="2:11" ht="9.9499999999999993" customHeight="1"/>
    <row r="109" spans="2:11" ht="16.5" customHeight="1">
      <c r="B109" s="248" t="s">
        <v>50</v>
      </c>
      <c r="C109" s="259"/>
      <c r="D109" s="248" t="s">
        <v>5</v>
      </c>
      <c r="E109" s="259"/>
      <c r="F109" s="136" t="s">
        <v>51</v>
      </c>
      <c r="G109" s="136" t="s">
        <v>52</v>
      </c>
      <c r="H109" s="5" t="s">
        <v>815</v>
      </c>
      <c r="I109" s="5" t="s">
        <v>53</v>
      </c>
      <c r="J109" s="5" t="s">
        <v>325</v>
      </c>
      <c r="K109" s="5" t="s">
        <v>54</v>
      </c>
    </row>
    <row r="110" spans="2:11" ht="16.5" customHeight="1">
      <c r="B110" s="246"/>
      <c r="C110" s="247"/>
      <c r="D110" s="246"/>
      <c r="E110" s="247"/>
      <c r="F110" s="169"/>
      <c r="G110" s="64"/>
      <c r="H110" s="92"/>
      <c r="I110" s="92"/>
      <c r="J110" s="17"/>
      <c r="K110" s="177">
        <v>0</v>
      </c>
    </row>
    <row r="111" spans="2:11" ht="16.5" customHeight="1">
      <c r="B111" s="246"/>
      <c r="C111" s="247"/>
      <c r="D111" s="246"/>
      <c r="E111" s="247"/>
      <c r="F111" s="169"/>
      <c r="G111" s="64"/>
      <c r="H111" s="92"/>
      <c r="I111" s="92"/>
      <c r="J111" s="17"/>
      <c r="K111" s="177">
        <v>0</v>
      </c>
    </row>
    <row r="113" spans="2:11" ht="16.5" customHeight="1">
      <c r="B113" s="465" t="s">
        <v>57</v>
      </c>
      <c r="C113" s="466"/>
      <c r="D113" s="466"/>
      <c r="E113" s="466"/>
      <c r="F113" s="466"/>
      <c r="G113" s="466"/>
      <c r="H113" s="466"/>
      <c r="I113" s="466"/>
      <c r="J113" s="467"/>
      <c r="K113" s="39" t="s">
        <v>153</v>
      </c>
    </row>
    <row r="114" spans="2:11" ht="50.1" customHeight="1">
      <c r="B114" s="468" t="s">
        <v>674</v>
      </c>
      <c r="C114" s="469"/>
      <c r="D114" s="469"/>
      <c r="E114" s="469"/>
      <c r="F114" s="469"/>
      <c r="G114" s="469"/>
      <c r="H114" s="469"/>
      <c r="I114" s="469"/>
      <c r="J114" s="470"/>
      <c r="K114" s="48" t="s">
        <v>64</v>
      </c>
    </row>
    <row r="115" spans="2:11" ht="9.9499999999999993" customHeight="1"/>
    <row r="116" spans="2:11" ht="16.5" customHeight="1">
      <c r="B116" s="93">
        <v>0</v>
      </c>
      <c r="C116" s="24" t="s">
        <v>67</v>
      </c>
    </row>
    <row r="117" spans="2:11" ht="16.5" customHeight="1">
      <c r="B117" s="5" t="s">
        <v>58</v>
      </c>
      <c r="C117" s="455" t="s">
        <v>59</v>
      </c>
      <c r="D117" s="455"/>
      <c r="E117" s="455"/>
      <c r="F117" s="5" t="s">
        <v>60</v>
      </c>
      <c r="G117" s="5" t="s">
        <v>61</v>
      </c>
      <c r="H117" s="5" t="s">
        <v>62</v>
      </c>
      <c r="I117" s="5" t="s">
        <v>17</v>
      </c>
      <c r="J117" s="455" t="s">
        <v>63</v>
      </c>
      <c r="K117" s="455"/>
    </row>
    <row r="118" spans="2:11" ht="16.5" customHeight="1">
      <c r="B118" s="32" t="s">
        <v>144</v>
      </c>
      <c r="C118" s="471" t="s">
        <v>142</v>
      </c>
      <c r="D118" s="471"/>
      <c r="E118" s="471"/>
      <c r="F118" s="32" t="s">
        <v>145</v>
      </c>
      <c r="G118" s="32" t="s">
        <v>64</v>
      </c>
      <c r="H118" s="32" t="s">
        <v>86</v>
      </c>
      <c r="I118" s="32" t="s">
        <v>146</v>
      </c>
      <c r="J118" s="475"/>
      <c r="K118" s="476"/>
    </row>
    <row r="119" spans="2:11" ht="16.5" customHeight="1">
      <c r="B119" s="32" t="s">
        <v>144</v>
      </c>
      <c r="C119" s="471" t="s">
        <v>143</v>
      </c>
      <c r="D119" s="471"/>
      <c r="E119" s="471"/>
      <c r="F119" s="32" t="s">
        <v>145</v>
      </c>
      <c r="G119" s="32" t="s">
        <v>64</v>
      </c>
      <c r="H119" s="32" t="s">
        <v>86</v>
      </c>
      <c r="I119" s="32" t="s">
        <v>146</v>
      </c>
      <c r="J119" s="471"/>
      <c r="K119" s="471"/>
    </row>
    <row r="120" spans="2:11" ht="16.5" customHeight="1">
      <c r="B120" s="32"/>
      <c r="C120" s="471"/>
      <c r="D120" s="471"/>
      <c r="E120" s="471"/>
      <c r="F120" s="32"/>
      <c r="G120" s="32"/>
      <c r="H120" s="32"/>
      <c r="I120" s="32"/>
      <c r="J120" s="471"/>
      <c r="K120" s="471"/>
    </row>
    <row r="121" spans="2:11" ht="16.5" customHeight="1">
      <c r="B121" s="32"/>
      <c r="C121" s="471"/>
      <c r="D121" s="471"/>
      <c r="E121" s="471"/>
      <c r="F121" s="32"/>
      <c r="G121" s="32"/>
      <c r="H121" s="32"/>
      <c r="I121" s="32"/>
      <c r="J121" s="471"/>
      <c r="K121" s="471"/>
    </row>
    <row r="123" spans="2:11" ht="16.5" customHeight="1">
      <c r="B123" s="4" t="s">
        <v>925</v>
      </c>
      <c r="C123" s="23"/>
    </row>
    <row r="124" spans="2:11" ht="26.1" customHeight="1">
      <c r="B124" s="516" t="s">
        <v>364</v>
      </c>
      <c r="C124" s="517"/>
      <c r="D124" s="517"/>
      <c r="E124" s="517"/>
      <c r="F124" s="517"/>
      <c r="G124" s="517"/>
      <c r="H124" s="517"/>
      <c r="I124" s="517"/>
      <c r="J124" s="517"/>
      <c r="K124" s="518"/>
    </row>
    <row r="125" spans="2:11" ht="9.9499999999999993" customHeight="1"/>
    <row r="126" spans="2:11" ht="13.5" customHeight="1" thickBot="1"/>
    <row r="127" spans="2:11" ht="42" customHeight="1" thickBot="1">
      <c r="B127" s="462" t="s">
        <v>66</v>
      </c>
      <c r="C127" s="463"/>
      <c r="D127" s="463"/>
      <c r="E127" s="463"/>
      <c r="F127" s="463"/>
      <c r="G127" s="463"/>
      <c r="H127" s="463"/>
      <c r="I127" s="463"/>
      <c r="J127" s="463"/>
      <c r="K127" s="464"/>
    </row>
    <row r="128" spans="2:11" ht="9.9499999999999993" customHeight="1"/>
    <row r="129" spans="2:11" ht="16.5" customHeight="1">
      <c r="B129" s="5" t="s">
        <v>129</v>
      </c>
      <c r="C129" s="560"/>
      <c r="D129" s="561"/>
      <c r="E129" s="561"/>
      <c r="F129" s="562"/>
      <c r="G129" s="5"/>
      <c r="H129" s="243"/>
      <c r="I129" s="244"/>
      <c r="J129" s="244"/>
      <c r="K129" s="245"/>
    </row>
    <row r="131" spans="2:11" ht="16.5" customHeight="1">
      <c r="B131" s="5" t="s">
        <v>128</v>
      </c>
      <c r="C131" s="455" t="s">
        <v>122</v>
      </c>
      <c r="D131" s="455"/>
      <c r="E131" s="455" t="s">
        <v>121</v>
      </c>
      <c r="F131" s="455"/>
      <c r="G131" s="5" t="s">
        <v>123</v>
      </c>
      <c r="H131" s="5" t="s">
        <v>124</v>
      </c>
      <c r="I131" s="5" t="s">
        <v>125</v>
      </c>
      <c r="J131" s="5" t="s">
        <v>126</v>
      </c>
      <c r="K131" s="5" t="s">
        <v>127</v>
      </c>
    </row>
    <row r="132" spans="2:11" ht="16.5" customHeight="1">
      <c r="B132" s="66">
        <v>1</v>
      </c>
      <c r="C132" s="471"/>
      <c r="D132" s="471"/>
      <c r="E132" s="508"/>
      <c r="F132" s="509"/>
      <c r="G132" s="60"/>
      <c r="H132" s="60"/>
      <c r="I132" s="61"/>
      <c r="J132" s="62"/>
      <c r="K132" s="63"/>
    </row>
    <row r="133" spans="2:11" ht="9.9499999999999993" customHeight="1"/>
    <row r="134" spans="2:11" ht="16.5" customHeight="1">
      <c r="B134" s="248" t="s">
        <v>50</v>
      </c>
      <c r="C134" s="259"/>
      <c r="D134" s="248" t="s">
        <v>5</v>
      </c>
      <c r="E134" s="259"/>
      <c r="F134" s="136" t="s">
        <v>51</v>
      </c>
      <c r="G134" s="136" t="s">
        <v>52</v>
      </c>
      <c r="H134" s="5" t="s">
        <v>815</v>
      </c>
      <c r="I134" s="5" t="s">
        <v>53</v>
      </c>
      <c r="J134" s="5" t="s">
        <v>325</v>
      </c>
      <c r="K134" s="5" t="s">
        <v>54</v>
      </c>
    </row>
    <row r="135" spans="2:11" ht="16.5" customHeight="1">
      <c r="B135" s="246"/>
      <c r="C135" s="247"/>
      <c r="D135" s="246"/>
      <c r="E135" s="247"/>
      <c r="F135" s="169"/>
      <c r="G135" s="64"/>
      <c r="H135" s="92"/>
      <c r="I135" s="92"/>
      <c r="J135" s="17"/>
      <c r="K135" s="177">
        <v>0</v>
      </c>
    </row>
    <row r="136" spans="2:11" ht="16.5" customHeight="1">
      <c r="B136" s="246"/>
      <c r="C136" s="247"/>
      <c r="D136" s="246"/>
      <c r="E136" s="247"/>
      <c r="F136" s="169"/>
      <c r="G136" s="64"/>
      <c r="H136" s="92"/>
      <c r="I136" s="92"/>
      <c r="J136" s="17"/>
      <c r="K136" s="177">
        <v>0</v>
      </c>
    </row>
    <row r="137" spans="2:11" ht="9.9499999999999993" customHeight="1"/>
    <row r="138" spans="2:11" ht="16.5" customHeight="1">
      <c r="B138" s="480" t="s">
        <v>155</v>
      </c>
      <c r="C138" s="480"/>
      <c r="D138" s="480"/>
      <c r="E138" s="480"/>
      <c r="F138" s="480"/>
      <c r="G138" s="480"/>
      <c r="H138" s="480"/>
      <c r="I138" s="480"/>
      <c r="J138" s="480"/>
      <c r="K138" s="41" t="s">
        <v>156</v>
      </c>
    </row>
    <row r="139" spans="2:11" ht="50.1" customHeight="1">
      <c r="B139" s="481" t="s">
        <v>675</v>
      </c>
      <c r="C139" s="482"/>
      <c r="D139" s="482"/>
      <c r="E139" s="482"/>
      <c r="F139" s="482"/>
      <c r="G139" s="482"/>
      <c r="H139" s="482"/>
      <c r="I139" s="482"/>
      <c r="J139" s="482"/>
      <c r="K139" s="40" t="s">
        <v>159</v>
      </c>
    </row>
    <row r="140" spans="2:11" ht="9.9499999999999993" customHeight="1"/>
    <row r="141" spans="2:11" ht="16.5" customHeight="1">
      <c r="B141" s="93">
        <v>0</v>
      </c>
      <c r="C141" s="24" t="s">
        <v>67</v>
      </c>
    </row>
    <row r="142" spans="2:11" ht="16.5" customHeight="1">
      <c r="B142" s="5" t="s">
        <v>68</v>
      </c>
      <c r="C142" s="483" t="s">
        <v>59</v>
      </c>
      <c r="D142" s="484"/>
      <c r="E142" s="484"/>
      <c r="F142" s="485"/>
      <c r="G142" s="5" t="s">
        <v>61</v>
      </c>
      <c r="H142" s="5" t="s">
        <v>69</v>
      </c>
      <c r="I142" s="5" t="s">
        <v>70</v>
      </c>
      <c r="J142" s="455" t="s">
        <v>63</v>
      </c>
      <c r="K142" s="455"/>
    </row>
    <row r="143" spans="2:11" ht="16.5" customHeight="1">
      <c r="B143" s="22" t="s">
        <v>67</v>
      </c>
      <c r="C143" s="477" t="s">
        <v>71</v>
      </c>
      <c r="D143" s="478"/>
      <c r="E143" s="478"/>
      <c r="F143" s="479"/>
      <c r="G143" s="22" t="s">
        <v>65</v>
      </c>
      <c r="H143" s="32" t="s">
        <v>86</v>
      </c>
      <c r="I143" s="32" t="s">
        <v>86</v>
      </c>
      <c r="J143" s="471"/>
      <c r="K143" s="471"/>
    </row>
    <row r="144" spans="2:11" ht="16.5" customHeight="1">
      <c r="B144" s="22" t="s">
        <v>67</v>
      </c>
      <c r="C144" s="477" t="s">
        <v>72</v>
      </c>
      <c r="D144" s="478"/>
      <c r="E144" s="478"/>
      <c r="F144" s="479"/>
      <c r="G144" s="22" t="s">
        <v>65</v>
      </c>
      <c r="H144" s="32" t="s">
        <v>86</v>
      </c>
      <c r="I144" s="32" t="s">
        <v>86</v>
      </c>
      <c r="J144" s="471"/>
      <c r="K144" s="471"/>
    </row>
    <row r="145" spans="2:11" ht="16.5" customHeight="1">
      <c r="B145" s="22" t="s">
        <v>67</v>
      </c>
      <c r="C145" s="477" t="s">
        <v>73</v>
      </c>
      <c r="D145" s="478"/>
      <c r="E145" s="478"/>
      <c r="F145" s="479"/>
      <c r="G145" s="22" t="s">
        <v>65</v>
      </c>
      <c r="H145" s="32" t="s">
        <v>86</v>
      </c>
      <c r="I145" s="32" t="s">
        <v>86</v>
      </c>
      <c r="J145" s="471"/>
      <c r="K145" s="471"/>
    </row>
    <row r="146" spans="2:11" ht="16.5" customHeight="1">
      <c r="B146" s="22" t="s">
        <v>67</v>
      </c>
      <c r="C146" s="477" t="s">
        <v>74</v>
      </c>
      <c r="D146" s="478"/>
      <c r="E146" s="478"/>
      <c r="F146" s="479"/>
      <c r="G146" s="22" t="s">
        <v>65</v>
      </c>
      <c r="H146" s="32" t="s">
        <v>86</v>
      </c>
      <c r="I146" s="32" t="s">
        <v>86</v>
      </c>
      <c r="J146" s="471"/>
      <c r="K146" s="471"/>
    </row>
    <row r="147" spans="2:11" ht="9.9499999999999993" customHeight="1"/>
    <row r="148" spans="2:11" ht="16.5" customHeight="1">
      <c r="B148" s="4" t="s">
        <v>925</v>
      </c>
      <c r="C148" s="23"/>
    </row>
    <row r="149" spans="2:11" ht="26.1" customHeight="1">
      <c r="B149" s="515" t="s">
        <v>179</v>
      </c>
      <c r="C149" s="513"/>
      <c r="D149" s="513"/>
      <c r="E149" s="513"/>
      <c r="F149" s="513"/>
      <c r="G149" s="513"/>
      <c r="H149" s="513"/>
      <c r="I149" s="513"/>
      <c r="J149" s="513"/>
      <c r="K149" s="514"/>
    </row>
    <row r="150" spans="2:11" ht="9.9499999999999993" customHeight="1"/>
    <row r="151" spans="2:11" ht="13.5" customHeight="1" thickBot="1"/>
    <row r="152" spans="2:11" ht="44.25" customHeight="1" thickBot="1">
      <c r="B152" s="462" t="s">
        <v>89</v>
      </c>
      <c r="C152" s="463"/>
      <c r="D152" s="463"/>
      <c r="E152" s="463"/>
      <c r="F152" s="463"/>
      <c r="G152" s="463"/>
      <c r="H152" s="463"/>
      <c r="I152" s="463"/>
      <c r="J152" s="463"/>
      <c r="K152" s="464"/>
    </row>
    <row r="153" spans="2:11" ht="9.9499999999999993" customHeight="1"/>
    <row r="154" spans="2:11" ht="16.5" customHeight="1">
      <c r="B154" s="5" t="s">
        <v>129</v>
      </c>
      <c r="C154" s="560"/>
      <c r="D154" s="561"/>
      <c r="E154" s="561"/>
      <c r="F154" s="562"/>
      <c r="G154" s="5"/>
      <c r="H154" s="243"/>
      <c r="I154" s="244"/>
      <c r="J154" s="244"/>
      <c r="K154" s="245"/>
    </row>
    <row r="156" spans="2:11" ht="16.5" customHeight="1">
      <c r="B156" s="5" t="s">
        <v>128</v>
      </c>
      <c r="C156" s="455" t="s">
        <v>122</v>
      </c>
      <c r="D156" s="455"/>
      <c r="E156" s="455" t="s">
        <v>121</v>
      </c>
      <c r="F156" s="455"/>
      <c r="G156" s="5" t="s">
        <v>123</v>
      </c>
      <c r="H156" s="5" t="s">
        <v>124</v>
      </c>
      <c r="I156" s="5" t="s">
        <v>125</v>
      </c>
      <c r="J156" s="5" t="s">
        <v>126</v>
      </c>
      <c r="K156" s="5" t="s">
        <v>127</v>
      </c>
    </row>
    <row r="157" spans="2:11" ht="16.5" customHeight="1">
      <c r="B157" s="59">
        <v>1</v>
      </c>
      <c r="C157" s="471"/>
      <c r="D157" s="471"/>
      <c r="E157" s="508"/>
      <c r="F157" s="509"/>
      <c r="G157" s="60"/>
      <c r="H157" s="60"/>
      <c r="I157" s="61"/>
      <c r="J157" s="62"/>
      <c r="K157" s="63"/>
    </row>
    <row r="158" spans="2:11" ht="9.9499999999999993" customHeight="1"/>
    <row r="159" spans="2:11" ht="16.5" customHeight="1">
      <c r="B159" s="248" t="s">
        <v>50</v>
      </c>
      <c r="C159" s="259"/>
      <c r="D159" s="248" t="s">
        <v>5</v>
      </c>
      <c r="E159" s="259"/>
      <c r="F159" s="136" t="s">
        <v>51</v>
      </c>
      <c r="G159" s="136" t="s">
        <v>52</v>
      </c>
      <c r="H159" s="5" t="s">
        <v>815</v>
      </c>
      <c r="I159" s="5" t="s">
        <v>53</v>
      </c>
      <c r="J159" s="5" t="s">
        <v>325</v>
      </c>
      <c r="K159" s="5" t="s">
        <v>54</v>
      </c>
    </row>
    <row r="160" spans="2:11" ht="16.5" customHeight="1">
      <c r="B160" s="246"/>
      <c r="C160" s="247"/>
      <c r="D160" s="246"/>
      <c r="E160" s="247"/>
      <c r="F160" s="169"/>
      <c r="G160" s="64"/>
      <c r="H160" s="92"/>
      <c r="I160" s="92"/>
      <c r="J160" s="17"/>
      <c r="K160" s="177">
        <v>0</v>
      </c>
    </row>
    <row r="161" spans="2:11" ht="16.5" customHeight="1">
      <c r="B161" s="246"/>
      <c r="C161" s="247"/>
      <c r="D161" s="246"/>
      <c r="E161" s="247"/>
      <c r="F161" s="169"/>
      <c r="G161" s="64"/>
      <c r="H161" s="92"/>
      <c r="I161" s="92"/>
      <c r="J161" s="17"/>
      <c r="K161" s="177">
        <v>0</v>
      </c>
    </row>
    <row r="162" spans="2:11" ht="9.9499999999999993" customHeight="1"/>
    <row r="163" spans="2:11" ht="16.5" customHeight="1">
      <c r="B163" s="480" t="s">
        <v>155</v>
      </c>
      <c r="C163" s="480"/>
      <c r="D163" s="480"/>
      <c r="E163" s="480"/>
      <c r="F163" s="480"/>
      <c r="G163" s="480"/>
      <c r="H163" s="480"/>
      <c r="I163" s="480"/>
      <c r="J163" s="480"/>
      <c r="K163" s="41" t="s">
        <v>156</v>
      </c>
    </row>
    <row r="164" spans="2:11" ht="50.1" customHeight="1">
      <c r="B164" s="481" t="s">
        <v>676</v>
      </c>
      <c r="C164" s="482"/>
      <c r="D164" s="482"/>
      <c r="E164" s="482"/>
      <c r="F164" s="482"/>
      <c r="G164" s="482"/>
      <c r="H164" s="482"/>
      <c r="I164" s="482"/>
      <c r="J164" s="482"/>
      <c r="K164" s="40" t="s">
        <v>157</v>
      </c>
    </row>
    <row r="165" spans="2:11" ht="9.9499999999999993" customHeight="1"/>
    <row r="166" spans="2:11" ht="16.5" customHeight="1">
      <c r="B166" s="93">
        <v>0</v>
      </c>
      <c r="C166" s="23" t="s">
        <v>265</v>
      </c>
    </row>
    <row r="167" spans="2:11" ht="16.5" customHeight="1">
      <c r="B167" s="5" t="s">
        <v>91</v>
      </c>
      <c r="C167" s="483" t="s">
        <v>92</v>
      </c>
      <c r="D167" s="484"/>
      <c r="E167" s="484"/>
      <c r="F167" s="485"/>
      <c r="G167" s="5" t="s">
        <v>61</v>
      </c>
      <c r="H167" s="5" t="s">
        <v>93</v>
      </c>
      <c r="I167" s="5" t="s">
        <v>94</v>
      </c>
      <c r="J167" s="455" t="s">
        <v>63</v>
      </c>
      <c r="K167" s="455"/>
    </row>
    <row r="168" spans="2:11" ht="16.5" customHeight="1">
      <c r="B168" s="32" t="s">
        <v>95</v>
      </c>
      <c r="C168" s="475" t="s">
        <v>96</v>
      </c>
      <c r="D168" s="486"/>
      <c r="E168" s="486"/>
      <c r="F168" s="476"/>
      <c r="G168" s="32" t="s">
        <v>64</v>
      </c>
      <c r="H168" s="32" t="s">
        <v>86</v>
      </c>
      <c r="I168" s="32" t="s">
        <v>86</v>
      </c>
      <c r="J168" s="475"/>
      <c r="K168" s="476"/>
    </row>
    <row r="170" spans="2:11" ht="16.5" customHeight="1">
      <c r="B170" s="93">
        <v>0</v>
      </c>
      <c r="C170" s="23" t="s">
        <v>266</v>
      </c>
    </row>
    <row r="171" spans="2:11" ht="16.5" customHeight="1">
      <c r="B171" s="5" t="s">
        <v>91</v>
      </c>
      <c r="C171" s="483" t="s">
        <v>92</v>
      </c>
      <c r="D171" s="484"/>
      <c r="E171" s="484"/>
      <c r="F171" s="485"/>
      <c r="G171" s="5" t="s">
        <v>61</v>
      </c>
      <c r="H171" s="5" t="s">
        <v>93</v>
      </c>
      <c r="I171" s="5" t="s">
        <v>94</v>
      </c>
      <c r="J171" s="455" t="s">
        <v>63</v>
      </c>
      <c r="K171" s="455"/>
    </row>
    <row r="172" spans="2:11" ht="16.5" customHeight="1">
      <c r="B172" s="32" t="s">
        <v>98</v>
      </c>
      <c r="C172" s="475" t="s">
        <v>86</v>
      </c>
      <c r="D172" s="486"/>
      <c r="E172" s="486"/>
      <c r="F172" s="476"/>
      <c r="G172" s="32" t="s">
        <v>64</v>
      </c>
      <c r="H172" s="32" t="s">
        <v>86</v>
      </c>
      <c r="I172" s="32" t="s">
        <v>86</v>
      </c>
      <c r="J172" s="475"/>
      <c r="K172" s="476"/>
    </row>
    <row r="174" spans="2:11" ht="16.5" customHeight="1">
      <c r="B174" s="93">
        <v>0</v>
      </c>
      <c r="C174" s="23" t="s">
        <v>267</v>
      </c>
    </row>
    <row r="175" spans="2:11" ht="16.5" customHeight="1">
      <c r="B175" s="5" t="s">
        <v>91</v>
      </c>
      <c r="C175" s="483" t="s">
        <v>92</v>
      </c>
      <c r="D175" s="484"/>
      <c r="E175" s="484"/>
      <c r="F175" s="485"/>
      <c r="G175" s="5" t="s">
        <v>61</v>
      </c>
      <c r="H175" s="5" t="s">
        <v>93</v>
      </c>
      <c r="I175" s="5" t="s">
        <v>94</v>
      </c>
      <c r="J175" s="455" t="s">
        <v>63</v>
      </c>
      <c r="K175" s="455"/>
    </row>
    <row r="176" spans="2:11" ht="16.5" customHeight="1">
      <c r="B176" s="32" t="s">
        <v>100</v>
      </c>
      <c r="C176" s="475" t="s">
        <v>86</v>
      </c>
      <c r="D176" s="486"/>
      <c r="E176" s="486"/>
      <c r="F176" s="476"/>
      <c r="G176" s="32" t="s">
        <v>64</v>
      </c>
      <c r="H176" s="32" t="s">
        <v>86</v>
      </c>
      <c r="I176" s="32" t="s">
        <v>86</v>
      </c>
      <c r="J176" s="475"/>
      <c r="K176" s="476"/>
    </row>
    <row r="178" spans="2:11" ht="16.5" customHeight="1">
      <c r="B178" s="4" t="s">
        <v>925</v>
      </c>
      <c r="C178" s="23"/>
    </row>
    <row r="179" spans="2:11" ht="26.1" customHeight="1">
      <c r="B179" s="512" t="s">
        <v>179</v>
      </c>
      <c r="C179" s="513"/>
      <c r="D179" s="513"/>
      <c r="E179" s="513"/>
      <c r="F179" s="513"/>
      <c r="G179" s="513"/>
      <c r="H179" s="513"/>
      <c r="I179" s="513"/>
      <c r="J179" s="513"/>
      <c r="K179" s="514"/>
    </row>
    <row r="181" spans="2:11" ht="13.5" customHeight="1" thickBot="1"/>
    <row r="182" spans="2:11" ht="44.25" customHeight="1" thickBot="1">
      <c r="B182" s="462" t="s">
        <v>101</v>
      </c>
      <c r="C182" s="463"/>
      <c r="D182" s="463"/>
      <c r="E182" s="463"/>
      <c r="F182" s="463"/>
      <c r="G182" s="463"/>
      <c r="H182" s="463"/>
      <c r="I182" s="463"/>
      <c r="J182" s="463"/>
      <c r="K182" s="464"/>
    </row>
    <row r="183" spans="2:11" ht="9.9499999999999993" customHeight="1"/>
    <row r="184" spans="2:11" ht="16.5" customHeight="1">
      <c r="B184" s="5" t="s">
        <v>129</v>
      </c>
      <c r="C184" s="560"/>
      <c r="D184" s="561"/>
      <c r="E184" s="561"/>
      <c r="F184" s="562"/>
      <c r="G184" s="5"/>
      <c r="H184" s="243"/>
      <c r="I184" s="244"/>
      <c r="J184" s="244"/>
      <c r="K184" s="245"/>
    </row>
    <row r="186" spans="2:11" ht="16.5" customHeight="1">
      <c r="B186" s="5" t="s">
        <v>128</v>
      </c>
      <c r="C186" s="455" t="s">
        <v>122</v>
      </c>
      <c r="D186" s="455"/>
      <c r="E186" s="455" t="s">
        <v>121</v>
      </c>
      <c r="F186" s="455"/>
      <c r="G186" s="5" t="s">
        <v>123</v>
      </c>
      <c r="H186" s="5" t="s">
        <v>124</v>
      </c>
      <c r="I186" s="5" t="s">
        <v>125</v>
      </c>
      <c r="J186" s="5" t="s">
        <v>126</v>
      </c>
      <c r="K186" s="5" t="s">
        <v>127</v>
      </c>
    </row>
    <row r="187" spans="2:11" ht="16.5" customHeight="1">
      <c r="B187" s="59">
        <v>1</v>
      </c>
      <c r="C187" s="471"/>
      <c r="D187" s="471"/>
      <c r="E187" s="508"/>
      <c r="F187" s="509"/>
      <c r="G187" s="60"/>
      <c r="H187" s="60"/>
      <c r="I187" s="61"/>
      <c r="J187" s="62"/>
      <c r="K187" s="63"/>
    </row>
    <row r="188" spans="2:11" ht="9.9499999999999993" customHeight="1"/>
    <row r="189" spans="2:11" ht="16.5" customHeight="1">
      <c r="B189" s="248" t="s">
        <v>50</v>
      </c>
      <c r="C189" s="259"/>
      <c r="D189" s="248" t="s">
        <v>5</v>
      </c>
      <c r="E189" s="259"/>
      <c r="F189" s="136" t="s">
        <v>51</v>
      </c>
      <c r="G189" s="136" t="s">
        <v>52</v>
      </c>
      <c r="H189" s="5" t="s">
        <v>815</v>
      </c>
      <c r="I189" s="5" t="s">
        <v>53</v>
      </c>
      <c r="J189" s="5" t="s">
        <v>325</v>
      </c>
      <c r="K189" s="5" t="s">
        <v>54</v>
      </c>
    </row>
    <row r="190" spans="2:11" ht="16.5" customHeight="1">
      <c r="B190" s="246"/>
      <c r="C190" s="247"/>
      <c r="D190" s="246"/>
      <c r="E190" s="247"/>
      <c r="F190" s="169"/>
      <c r="G190" s="64"/>
      <c r="H190" s="92"/>
      <c r="I190" s="92"/>
      <c r="J190" s="17"/>
      <c r="K190" s="177">
        <v>0</v>
      </c>
    </row>
    <row r="191" spans="2:11" ht="16.5" customHeight="1">
      <c r="B191" s="246"/>
      <c r="C191" s="247"/>
      <c r="D191" s="246"/>
      <c r="E191" s="247"/>
      <c r="F191" s="169"/>
      <c r="G191" s="64"/>
      <c r="H191" s="92"/>
      <c r="I191" s="92"/>
      <c r="J191" s="17"/>
      <c r="K191" s="177">
        <v>0</v>
      </c>
    </row>
    <row r="192" spans="2:11" ht="9.9499999999999993" customHeight="1"/>
    <row r="193" spans="2:11" ht="16.5" customHeight="1">
      <c r="B193" s="480" t="s">
        <v>155</v>
      </c>
      <c r="C193" s="480"/>
      <c r="D193" s="480"/>
      <c r="E193" s="480"/>
      <c r="F193" s="480"/>
      <c r="G193" s="480"/>
      <c r="H193" s="480"/>
      <c r="I193" s="480"/>
      <c r="J193" s="480"/>
      <c r="K193" s="41" t="s">
        <v>156</v>
      </c>
    </row>
    <row r="194" spans="2:11" ht="50.1" customHeight="1">
      <c r="B194" s="481" t="s">
        <v>677</v>
      </c>
      <c r="C194" s="482"/>
      <c r="D194" s="482"/>
      <c r="E194" s="482"/>
      <c r="F194" s="482"/>
      <c r="G194" s="482"/>
      <c r="H194" s="482"/>
      <c r="I194" s="482"/>
      <c r="J194" s="482"/>
      <c r="K194" s="40" t="s">
        <v>157</v>
      </c>
    </row>
    <row r="195" spans="2:11" ht="9.9499999999999993" customHeight="1"/>
    <row r="196" spans="2:11" ht="16.5" customHeight="1">
      <c r="B196" s="93">
        <v>0</v>
      </c>
      <c r="C196" s="23" t="s">
        <v>265</v>
      </c>
    </row>
    <row r="197" spans="2:11" ht="16.5" customHeight="1">
      <c r="B197" s="5" t="s">
        <v>91</v>
      </c>
      <c r="C197" s="483" t="s">
        <v>92</v>
      </c>
      <c r="D197" s="484"/>
      <c r="E197" s="484"/>
      <c r="F197" s="485"/>
      <c r="G197" s="5" t="s">
        <v>61</v>
      </c>
      <c r="H197" s="5" t="s">
        <v>93</v>
      </c>
      <c r="I197" s="5" t="s">
        <v>94</v>
      </c>
      <c r="J197" s="455" t="s">
        <v>63</v>
      </c>
      <c r="K197" s="455"/>
    </row>
    <row r="198" spans="2:11" ht="16.5" customHeight="1">
      <c r="B198" s="32" t="s">
        <v>95</v>
      </c>
      <c r="C198" s="475" t="s">
        <v>96</v>
      </c>
      <c r="D198" s="486"/>
      <c r="E198" s="486"/>
      <c r="F198" s="476"/>
      <c r="G198" s="32" t="s">
        <v>64</v>
      </c>
      <c r="H198" s="32" t="s">
        <v>86</v>
      </c>
      <c r="I198" s="32" t="s">
        <v>86</v>
      </c>
      <c r="J198" s="475"/>
      <c r="K198" s="476"/>
    </row>
    <row r="199" spans="2:11" ht="16.5" customHeight="1">
      <c r="B199" s="32" t="s">
        <v>95</v>
      </c>
      <c r="C199" s="475" t="s">
        <v>102</v>
      </c>
      <c r="D199" s="486"/>
      <c r="E199" s="486"/>
      <c r="F199" s="476"/>
      <c r="G199" s="32" t="s">
        <v>64</v>
      </c>
      <c r="H199" s="32" t="s">
        <v>86</v>
      </c>
      <c r="I199" s="32" t="s">
        <v>86</v>
      </c>
      <c r="J199" s="475"/>
      <c r="K199" s="476"/>
    </row>
    <row r="200" spans="2:11" ht="16.5" customHeight="1">
      <c r="B200" s="32" t="s">
        <v>95</v>
      </c>
      <c r="C200" s="475" t="s">
        <v>103</v>
      </c>
      <c r="D200" s="486"/>
      <c r="E200" s="486"/>
      <c r="F200" s="476"/>
      <c r="G200" s="32" t="s">
        <v>64</v>
      </c>
      <c r="H200" s="32" t="s">
        <v>86</v>
      </c>
      <c r="I200" s="32" t="s">
        <v>86</v>
      </c>
      <c r="J200" s="475"/>
      <c r="K200" s="476"/>
    </row>
    <row r="202" spans="2:11" ht="16.5" customHeight="1">
      <c r="B202" s="4" t="s">
        <v>925</v>
      </c>
      <c r="C202" s="4"/>
      <c r="D202" s="29"/>
      <c r="E202" s="29"/>
      <c r="F202" s="29"/>
      <c r="G202" s="29"/>
      <c r="H202" s="29"/>
      <c r="I202" s="29"/>
      <c r="J202" s="29"/>
      <c r="K202" s="29"/>
    </row>
    <row r="203" spans="2:11" ht="26.1" customHeight="1">
      <c r="B203" s="511" t="s">
        <v>179</v>
      </c>
      <c r="C203" s="500"/>
      <c r="D203" s="500"/>
      <c r="E203" s="500"/>
      <c r="F203" s="500"/>
      <c r="G203" s="500"/>
      <c r="H203" s="500"/>
      <c r="I203" s="500"/>
      <c r="J203" s="500"/>
      <c r="K203" s="501"/>
    </row>
    <row r="205" spans="2:11" ht="13.5" customHeight="1" thickBot="1"/>
    <row r="206" spans="2:11" ht="44.25" customHeight="1" thickBot="1">
      <c r="B206" s="462" t="s">
        <v>105</v>
      </c>
      <c r="C206" s="463"/>
      <c r="D206" s="463"/>
      <c r="E206" s="463"/>
      <c r="F206" s="463"/>
      <c r="G206" s="463"/>
      <c r="H206" s="463"/>
      <c r="I206" s="463"/>
      <c r="J206" s="463"/>
      <c r="K206" s="464"/>
    </row>
    <row r="207" spans="2:11" ht="9.9499999999999993" customHeight="1"/>
    <row r="208" spans="2:11" ht="16.5" customHeight="1">
      <c r="B208" s="5" t="s">
        <v>129</v>
      </c>
      <c r="C208" s="560"/>
      <c r="D208" s="561"/>
      <c r="E208" s="561"/>
      <c r="F208" s="562"/>
      <c r="G208" s="5"/>
      <c r="H208" s="243"/>
      <c r="I208" s="244"/>
      <c r="J208" s="244"/>
      <c r="K208" s="245"/>
    </row>
    <row r="210" spans="2:11" ht="16.5" customHeight="1">
      <c r="B210" s="5" t="s">
        <v>128</v>
      </c>
      <c r="C210" s="455" t="s">
        <v>122</v>
      </c>
      <c r="D210" s="455"/>
      <c r="E210" s="455" t="s">
        <v>121</v>
      </c>
      <c r="F210" s="455"/>
      <c r="G210" s="5" t="s">
        <v>123</v>
      </c>
      <c r="H210" s="5" t="s">
        <v>124</v>
      </c>
      <c r="I210" s="5" t="s">
        <v>125</v>
      </c>
      <c r="J210" s="5" t="s">
        <v>126</v>
      </c>
      <c r="K210" s="5" t="s">
        <v>127</v>
      </c>
    </row>
    <row r="211" spans="2:11" ht="16.5" customHeight="1">
      <c r="B211" s="59">
        <v>1</v>
      </c>
      <c r="C211" s="471"/>
      <c r="D211" s="471"/>
      <c r="E211" s="508"/>
      <c r="F211" s="509"/>
      <c r="G211" s="60"/>
      <c r="H211" s="60"/>
      <c r="I211" s="61"/>
      <c r="J211" s="62"/>
      <c r="K211" s="63"/>
    </row>
    <row r="212" spans="2:11" ht="9.9499999999999993" customHeight="1"/>
    <row r="213" spans="2:11" ht="16.5" customHeight="1">
      <c r="B213" s="248" t="s">
        <v>50</v>
      </c>
      <c r="C213" s="259"/>
      <c r="D213" s="248" t="s">
        <v>5</v>
      </c>
      <c r="E213" s="259"/>
      <c r="F213" s="136" t="s">
        <v>51</v>
      </c>
      <c r="G213" s="136" t="s">
        <v>52</v>
      </c>
      <c r="H213" s="5" t="s">
        <v>815</v>
      </c>
      <c r="I213" s="5" t="s">
        <v>53</v>
      </c>
      <c r="J213" s="5" t="s">
        <v>325</v>
      </c>
      <c r="K213" s="5" t="s">
        <v>54</v>
      </c>
    </row>
    <row r="214" spans="2:11" ht="16.5" customHeight="1">
      <c r="B214" s="246"/>
      <c r="C214" s="247"/>
      <c r="D214" s="246"/>
      <c r="E214" s="247"/>
      <c r="F214" s="169"/>
      <c r="G214" s="64"/>
      <c r="H214" s="92"/>
      <c r="I214" s="92"/>
      <c r="J214" s="17"/>
      <c r="K214" s="177">
        <v>0</v>
      </c>
    </row>
    <row r="215" spans="2:11" ht="16.5" customHeight="1">
      <c r="B215" s="246"/>
      <c r="C215" s="247"/>
      <c r="D215" s="246"/>
      <c r="E215" s="247"/>
      <c r="F215" s="169"/>
      <c r="G215" s="64"/>
      <c r="H215" s="92"/>
      <c r="I215" s="92"/>
      <c r="J215" s="17"/>
      <c r="K215" s="177">
        <v>0</v>
      </c>
    </row>
    <row r="216" spans="2:11" ht="9.9499999999999993" customHeight="1"/>
    <row r="217" spans="2:11" ht="16.5" customHeight="1">
      <c r="B217" s="480" t="s">
        <v>155</v>
      </c>
      <c r="C217" s="480"/>
      <c r="D217" s="480"/>
      <c r="E217" s="480"/>
      <c r="F217" s="480"/>
      <c r="G217" s="480"/>
      <c r="H217" s="480"/>
      <c r="I217" s="480"/>
      <c r="J217" s="480"/>
      <c r="K217" s="41" t="s">
        <v>156</v>
      </c>
    </row>
    <row r="218" spans="2:11" ht="50.1" customHeight="1">
      <c r="B218" s="481" t="s">
        <v>678</v>
      </c>
      <c r="C218" s="482"/>
      <c r="D218" s="482"/>
      <c r="E218" s="482"/>
      <c r="F218" s="482"/>
      <c r="G218" s="482"/>
      <c r="H218" s="482"/>
      <c r="I218" s="482"/>
      <c r="J218" s="482"/>
      <c r="K218" s="40" t="s">
        <v>159</v>
      </c>
    </row>
    <row r="219" spans="2:11" ht="9.9499999999999993" customHeight="1"/>
    <row r="220" spans="2:11" ht="16.5" customHeight="1">
      <c r="B220" s="93">
        <v>0</v>
      </c>
      <c r="C220" s="23" t="s">
        <v>265</v>
      </c>
    </row>
    <row r="221" spans="2:11" ht="16.5" customHeight="1">
      <c r="B221" s="5" t="s">
        <v>91</v>
      </c>
      <c r="C221" s="483" t="s">
        <v>92</v>
      </c>
      <c r="D221" s="484"/>
      <c r="E221" s="485"/>
      <c r="F221" s="19" t="s">
        <v>106</v>
      </c>
      <c r="G221" s="5" t="s">
        <v>61</v>
      </c>
      <c r="H221" s="483" t="s">
        <v>107</v>
      </c>
      <c r="I221" s="485"/>
      <c r="J221" s="455" t="s">
        <v>63</v>
      </c>
      <c r="K221" s="455"/>
    </row>
    <row r="222" spans="2:11" ht="16.5" customHeight="1">
      <c r="B222" s="32" t="s">
        <v>95</v>
      </c>
      <c r="C222" s="475" t="s">
        <v>108</v>
      </c>
      <c r="D222" s="486"/>
      <c r="E222" s="476"/>
      <c r="F222" s="54" t="s">
        <v>86</v>
      </c>
      <c r="G222" s="32" t="s">
        <v>65</v>
      </c>
      <c r="H222" s="475" t="s">
        <v>86</v>
      </c>
      <c r="I222" s="476"/>
      <c r="J222" s="475"/>
      <c r="K222" s="476"/>
    </row>
    <row r="224" spans="2:11" ht="16.5" customHeight="1">
      <c r="B224" s="93">
        <v>0</v>
      </c>
      <c r="C224" s="23" t="s">
        <v>266</v>
      </c>
    </row>
    <row r="225" spans="2:11" ht="16.5" customHeight="1">
      <c r="B225" s="5" t="s">
        <v>91</v>
      </c>
      <c r="C225" s="483" t="s">
        <v>92</v>
      </c>
      <c r="D225" s="484"/>
      <c r="E225" s="485"/>
      <c r="F225" s="19" t="s">
        <v>106</v>
      </c>
      <c r="G225" s="5" t="s">
        <v>61</v>
      </c>
      <c r="H225" s="483" t="s">
        <v>107</v>
      </c>
      <c r="I225" s="485"/>
      <c r="J225" s="455" t="s">
        <v>63</v>
      </c>
      <c r="K225" s="455"/>
    </row>
    <row r="226" spans="2:11" ht="16.5" customHeight="1">
      <c r="B226" s="32" t="s">
        <v>98</v>
      </c>
      <c r="C226" s="475" t="s">
        <v>86</v>
      </c>
      <c r="D226" s="486"/>
      <c r="E226" s="476"/>
      <c r="F226" s="54" t="s">
        <v>86</v>
      </c>
      <c r="G226" s="32" t="s">
        <v>65</v>
      </c>
      <c r="H226" s="475" t="s">
        <v>86</v>
      </c>
      <c r="I226" s="476"/>
      <c r="J226" s="475"/>
      <c r="K226" s="476"/>
    </row>
    <row r="228" spans="2:11" ht="16.5" customHeight="1">
      <c r="B228" s="93">
        <v>0</v>
      </c>
      <c r="C228" s="23" t="s">
        <v>267</v>
      </c>
    </row>
    <row r="229" spans="2:11" ht="16.5" customHeight="1">
      <c r="B229" s="5" t="s">
        <v>91</v>
      </c>
      <c r="C229" s="483" t="s">
        <v>92</v>
      </c>
      <c r="D229" s="484"/>
      <c r="E229" s="485"/>
      <c r="F229" s="19" t="s">
        <v>106</v>
      </c>
      <c r="G229" s="5" t="s">
        <v>61</v>
      </c>
      <c r="H229" s="483" t="s">
        <v>107</v>
      </c>
      <c r="I229" s="485"/>
      <c r="J229" s="455" t="s">
        <v>63</v>
      </c>
      <c r="K229" s="455"/>
    </row>
    <row r="230" spans="2:11" ht="16.5" customHeight="1">
      <c r="B230" s="32" t="s">
        <v>109</v>
      </c>
      <c r="C230" s="475" t="s">
        <v>86</v>
      </c>
      <c r="D230" s="486"/>
      <c r="E230" s="476"/>
      <c r="F230" s="54" t="s">
        <v>86</v>
      </c>
      <c r="G230" s="32" t="s">
        <v>65</v>
      </c>
      <c r="H230" s="475" t="s">
        <v>86</v>
      </c>
      <c r="I230" s="476"/>
      <c r="J230" s="475"/>
      <c r="K230" s="476"/>
    </row>
    <row r="232" spans="2:11" ht="16.5" customHeight="1">
      <c r="B232" s="4" t="s">
        <v>925</v>
      </c>
      <c r="C232" s="4"/>
      <c r="D232" s="29"/>
      <c r="E232" s="29"/>
      <c r="F232" s="29"/>
      <c r="G232" s="29"/>
      <c r="H232" s="29"/>
      <c r="I232" s="29"/>
      <c r="J232" s="29"/>
      <c r="K232" s="29"/>
    </row>
    <row r="233" spans="2:11" ht="26.1" customHeight="1">
      <c r="B233" s="511" t="s">
        <v>179</v>
      </c>
      <c r="C233" s="500"/>
      <c r="D233" s="500"/>
      <c r="E233" s="500"/>
      <c r="F233" s="500"/>
      <c r="G233" s="500"/>
      <c r="H233" s="500"/>
      <c r="I233" s="500"/>
      <c r="J233" s="500"/>
      <c r="K233" s="501"/>
    </row>
    <row r="234" spans="2:11" ht="9.9499999999999993" customHeight="1"/>
    <row r="235" spans="2:11" ht="9.9499999999999993" customHeight="1" thickBot="1"/>
    <row r="236" spans="2:11" ht="44.25" customHeight="1" thickBot="1">
      <c r="B236" s="462" t="s">
        <v>113</v>
      </c>
      <c r="C236" s="463"/>
      <c r="D236" s="463"/>
      <c r="E236" s="463"/>
      <c r="F236" s="463"/>
      <c r="G236" s="463"/>
      <c r="H236" s="463"/>
      <c r="I236" s="463"/>
      <c r="J236" s="463"/>
      <c r="K236" s="464"/>
    </row>
    <row r="237" spans="2:11" ht="9.9499999999999993" customHeight="1"/>
    <row r="238" spans="2:11" ht="16.5" customHeight="1">
      <c r="B238" s="5" t="s">
        <v>129</v>
      </c>
      <c r="C238" s="560"/>
      <c r="D238" s="561"/>
      <c r="E238" s="561"/>
      <c r="F238" s="562"/>
      <c r="G238" s="5"/>
      <c r="H238" s="243"/>
      <c r="I238" s="244"/>
      <c r="J238" s="244"/>
      <c r="K238" s="245"/>
    </row>
    <row r="240" spans="2:11" ht="16.5" customHeight="1">
      <c r="B240" s="5" t="s">
        <v>128</v>
      </c>
      <c r="C240" s="455" t="s">
        <v>122</v>
      </c>
      <c r="D240" s="455"/>
      <c r="E240" s="455" t="s">
        <v>121</v>
      </c>
      <c r="F240" s="455"/>
      <c r="G240" s="5" t="s">
        <v>123</v>
      </c>
      <c r="H240" s="5" t="s">
        <v>124</v>
      </c>
      <c r="I240" s="5" t="s">
        <v>125</v>
      </c>
      <c r="J240" s="5" t="s">
        <v>126</v>
      </c>
      <c r="K240" s="5" t="s">
        <v>127</v>
      </c>
    </row>
    <row r="241" spans="2:11" ht="16.5" customHeight="1">
      <c r="B241" s="59">
        <v>1</v>
      </c>
      <c r="C241" s="471"/>
      <c r="D241" s="471"/>
      <c r="E241" s="508"/>
      <c r="F241" s="509"/>
      <c r="G241" s="60"/>
      <c r="H241" s="60"/>
      <c r="I241" s="61"/>
      <c r="J241" s="62"/>
      <c r="K241" s="63"/>
    </row>
    <row r="242" spans="2:11" ht="9.9499999999999993" customHeight="1"/>
    <row r="243" spans="2:11" ht="16.5" customHeight="1">
      <c r="B243" s="248" t="s">
        <v>50</v>
      </c>
      <c r="C243" s="259"/>
      <c r="D243" s="248" t="s">
        <v>5</v>
      </c>
      <c r="E243" s="259"/>
      <c r="F243" s="136" t="s">
        <v>51</v>
      </c>
      <c r="G243" s="136" t="s">
        <v>52</v>
      </c>
      <c r="H243" s="5" t="s">
        <v>815</v>
      </c>
      <c r="I243" s="5" t="s">
        <v>53</v>
      </c>
      <c r="J243" s="5" t="s">
        <v>325</v>
      </c>
      <c r="K243" s="5" t="s">
        <v>54</v>
      </c>
    </row>
    <row r="244" spans="2:11" ht="16.5" customHeight="1">
      <c r="B244" s="246"/>
      <c r="C244" s="247"/>
      <c r="D244" s="246"/>
      <c r="E244" s="247"/>
      <c r="F244" s="169"/>
      <c r="G244" s="64"/>
      <c r="H244" s="92"/>
      <c r="I244" s="92"/>
      <c r="J244" s="17"/>
      <c r="K244" s="177">
        <v>0</v>
      </c>
    </row>
    <row r="245" spans="2:11" ht="16.5" customHeight="1">
      <c r="B245" s="246"/>
      <c r="C245" s="247"/>
      <c r="D245" s="246"/>
      <c r="E245" s="247"/>
      <c r="F245" s="169"/>
      <c r="G245" s="64"/>
      <c r="H245" s="92"/>
      <c r="I245" s="92"/>
      <c r="J245" s="17"/>
      <c r="K245" s="177">
        <v>0</v>
      </c>
    </row>
    <row r="246" spans="2:11" ht="9.9499999999999993" customHeight="1"/>
    <row r="247" spans="2:11" ht="16.5" customHeight="1">
      <c r="B247" s="480" t="s">
        <v>155</v>
      </c>
      <c r="C247" s="480"/>
      <c r="D247" s="480"/>
      <c r="E247" s="480"/>
      <c r="F247" s="480"/>
      <c r="G247" s="480"/>
      <c r="H247" s="480"/>
      <c r="I247" s="480"/>
      <c r="J247" s="480"/>
      <c r="K247" s="41" t="s">
        <v>156</v>
      </c>
    </row>
    <row r="248" spans="2:11" ht="50.1" customHeight="1">
      <c r="B248" s="481" t="s">
        <v>679</v>
      </c>
      <c r="C248" s="482"/>
      <c r="D248" s="482"/>
      <c r="E248" s="482"/>
      <c r="F248" s="482"/>
      <c r="G248" s="482"/>
      <c r="H248" s="482"/>
      <c r="I248" s="482"/>
      <c r="J248" s="482"/>
      <c r="K248" s="40" t="s">
        <v>160</v>
      </c>
    </row>
    <row r="249" spans="2:11" ht="9.9499999999999993" customHeight="1"/>
    <row r="250" spans="2:11" ht="16.5" customHeight="1">
      <c r="B250" s="93">
        <v>0</v>
      </c>
      <c r="C250" t="s">
        <v>67</v>
      </c>
    </row>
    <row r="251" spans="2:11" ht="16.5" customHeight="1">
      <c r="B251" s="5" t="s">
        <v>68</v>
      </c>
      <c r="C251" s="483" t="s">
        <v>59</v>
      </c>
      <c r="D251" s="484"/>
      <c r="E251" s="484"/>
      <c r="F251" s="485"/>
      <c r="G251" s="5" t="s">
        <v>61</v>
      </c>
      <c r="H251" s="483" t="s">
        <v>107</v>
      </c>
      <c r="I251" s="485"/>
      <c r="J251" s="455" t="s">
        <v>63</v>
      </c>
      <c r="K251" s="455"/>
    </row>
    <row r="252" spans="2:11" ht="16.5" customHeight="1">
      <c r="B252" s="32" t="s">
        <v>67</v>
      </c>
      <c r="C252" s="475" t="s">
        <v>114</v>
      </c>
      <c r="D252" s="486"/>
      <c r="E252" s="486"/>
      <c r="F252" s="476"/>
      <c r="G252" s="32" t="s">
        <v>65</v>
      </c>
      <c r="H252" s="475" t="s">
        <v>86</v>
      </c>
      <c r="I252" s="476"/>
      <c r="J252" s="471"/>
      <c r="K252" s="471"/>
    </row>
    <row r="253" spans="2:11" ht="16.5" customHeight="1">
      <c r="B253" s="32" t="s">
        <v>67</v>
      </c>
      <c r="C253" s="475" t="s">
        <v>115</v>
      </c>
      <c r="D253" s="486"/>
      <c r="E253" s="486"/>
      <c r="F253" s="476"/>
      <c r="G253" s="32" t="s">
        <v>65</v>
      </c>
      <c r="H253" s="475" t="s">
        <v>86</v>
      </c>
      <c r="I253" s="476"/>
      <c r="J253" s="471"/>
      <c r="K253" s="471"/>
    </row>
    <row r="254" spans="2:11" ht="16.5" customHeight="1">
      <c r="B254" s="32" t="s">
        <v>67</v>
      </c>
      <c r="C254" s="475" t="s">
        <v>116</v>
      </c>
      <c r="D254" s="486"/>
      <c r="E254" s="486"/>
      <c r="F254" s="476"/>
      <c r="G254" s="32" t="s">
        <v>65</v>
      </c>
      <c r="H254" s="475" t="s">
        <v>86</v>
      </c>
      <c r="I254" s="476"/>
      <c r="J254" s="471"/>
      <c r="K254" s="471"/>
    </row>
    <row r="256" spans="2:11" ht="16.5" customHeight="1">
      <c r="B256" s="4" t="s">
        <v>925</v>
      </c>
      <c r="C256" s="4"/>
      <c r="D256" s="29"/>
      <c r="E256" s="29"/>
      <c r="F256" s="29"/>
      <c r="G256" s="29"/>
      <c r="H256" s="29"/>
      <c r="I256" s="29"/>
      <c r="J256" s="29"/>
      <c r="K256" s="29"/>
    </row>
    <row r="257" spans="2:11" ht="26.1" customHeight="1">
      <c r="B257" s="510" t="s">
        <v>179</v>
      </c>
      <c r="C257" s="500"/>
      <c r="D257" s="500"/>
      <c r="E257" s="500"/>
      <c r="F257" s="500"/>
      <c r="G257" s="500"/>
      <c r="H257" s="500"/>
      <c r="I257" s="500"/>
      <c r="J257" s="500"/>
      <c r="K257" s="501"/>
    </row>
    <row r="259" spans="2:11" ht="13.5" customHeight="1" thickBot="1"/>
    <row r="260" spans="2:11" ht="44.25" customHeight="1" thickBot="1">
      <c r="B260" s="462" t="s">
        <v>117</v>
      </c>
      <c r="C260" s="463"/>
      <c r="D260" s="463"/>
      <c r="E260" s="463"/>
      <c r="F260" s="463"/>
      <c r="G260" s="463"/>
      <c r="H260" s="463"/>
      <c r="I260" s="463"/>
      <c r="J260" s="463"/>
      <c r="K260" s="464"/>
    </row>
    <row r="261" spans="2:11" ht="9.9499999999999993" customHeight="1"/>
    <row r="262" spans="2:11" ht="16.5" customHeight="1">
      <c r="B262" s="5" t="s">
        <v>129</v>
      </c>
      <c r="C262" s="560"/>
      <c r="D262" s="561"/>
      <c r="E262" s="561"/>
      <c r="F262" s="562"/>
      <c r="G262" s="5"/>
      <c r="H262" s="243"/>
      <c r="I262" s="244"/>
      <c r="J262" s="244"/>
      <c r="K262" s="245"/>
    </row>
    <row r="264" spans="2:11" ht="16.5" customHeight="1">
      <c r="B264" s="5" t="s">
        <v>128</v>
      </c>
      <c r="C264" s="455" t="s">
        <v>122</v>
      </c>
      <c r="D264" s="455"/>
      <c r="E264" s="455" t="s">
        <v>121</v>
      </c>
      <c r="F264" s="455"/>
      <c r="G264" s="5" t="s">
        <v>123</v>
      </c>
      <c r="H264" s="5" t="s">
        <v>124</v>
      </c>
      <c r="I264" s="5" t="s">
        <v>125</v>
      </c>
      <c r="J264" s="5" t="s">
        <v>126</v>
      </c>
      <c r="K264" s="5" t="s">
        <v>127</v>
      </c>
    </row>
    <row r="265" spans="2:11" ht="16.5" customHeight="1">
      <c r="B265" s="59">
        <v>1</v>
      </c>
      <c r="C265" s="471"/>
      <c r="D265" s="471"/>
      <c r="E265" s="508"/>
      <c r="F265" s="509"/>
      <c r="G265" s="60"/>
      <c r="H265" s="60"/>
      <c r="I265" s="61"/>
      <c r="J265" s="62"/>
      <c r="K265" s="63"/>
    </row>
    <row r="266" spans="2:11" ht="9.9499999999999993" customHeight="1"/>
    <row r="267" spans="2:11" ht="16.5" customHeight="1">
      <c r="B267" s="248" t="s">
        <v>50</v>
      </c>
      <c r="C267" s="259"/>
      <c r="D267" s="248" t="s">
        <v>5</v>
      </c>
      <c r="E267" s="259"/>
      <c r="F267" s="136" t="s">
        <v>51</v>
      </c>
      <c r="G267" s="136" t="s">
        <v>52</v>
      </c>
      <c r="H267" s="5" t="s">
        <v>815</v>
      </c>
      <c r="I267" s="5" t="s">
        <v>53</v>
      </c>
      <c r="J267" s="5" t="s">
        <v>325</v>
      </c>
      <c r="K267" s="5" t="s">
        <v>54</v>
      </c>
    </row>
    <row r="268" spans="2:11" ht="16.5" customHeight="1">
      <c r="B268" s="246"/>
      <c r="C268" s="247"/>
      <c r="D268" s="246"/>
      <c r="E268" s="247"/>
      <c r="F268" s="169"/>
      <c r="G268" s="64"/>
      <c r="H268" s="92"/>
      <c r="I268" s="92"/>
      <c r="J268" s="17"/>
      <c r="K268" s="177">
        <v>0</v>
      </c>
    </row>
    <row r="269" spans="2:11" ht="16.5" customHeight="1">
      <c r="B269" s="246"/>
      <c r="C269" s="247"/>
      <c r="D269" s="246"/>
      <c r="E269" s="247"/>
      <c r="F269" s="169"/>
      <c r="G269" s="64"/>
      <c r="H269" s="92"/>
      <c r="I269" s="92"/>
      <c r="J269" s="17"/>
      <c r="K269" s="177">
        <v>0</v>
      </c>
    </row>
    <row r="270" spans="2:11" ht="9.9499999999999993" customHeight="1"/>
    <row r="271" spans="2:11" ht="16.5" customHeight="1">
      <c r="B271" s="480" t="s">
        <v>155</v>
      </c>
      <c r="C271" s="480"/>
      <c r="D271" s="480"/>
      <c r="E271" s="480"/>
      <c r="F271" s="480"/>
      <c r="G271" s="480"/>
      <c r="H271" s="480"/>
      <c r="I271" s="480"/>
      <c r="J271" s="480"/>
      <c r="K271" s="41" t="s">
        <v>156</v>
      </c>
    </row>
    <row r="272" spans="2:11" ht="13.5" customHeight="1">
      <c r="B272" s="568" t="s">
        <v>682</v>
      </c>
      <c r="C272" s="569"/>
      <c r="D272" s="569"/>
      <c r="E272" s="569"/>
      <c r="F272" s="569"/>
      <c r="G272" s="569"/>
      <c r="H272" s="569"/>
      <c r="I272" s="569"/>
      <c r="J272" s="569"/>
      <c r="K272" s="118" t="s">
        <v>683</v>
      </c>
    </row>
    <row r="273" spans="2:11" ht="13.5" customHeight="1">
      <c r="B273" s="599" t="s">
        <v>684</v>
      </c>
      <c r="C273" s="600"/>
      <c r="D273" s="600"/>
      <c r="E273" s="600"/>
      <c r="F273" s="600"/>
      <c r="G273" s="600"/>
      <c r="H273" s="600"/>
      <c r="I273" s="600"/>
      <c r="J273" s="601"/>
      <c r="K273" s="119" t="s">
        <v>683</v>
      </c>
    </row>
    <row r="274" spans="2:11" ht="13.5" customHeight="1">
      <c r="B274" s="570" t="s">
        <v>686</v>
      </c>
      <c r="C274" s="571"/>
      <c r="D274" s="571"/>
      <c r="E274" s="571"/>
      <c r="F274" s="571"/>
      <c r="G274" s="571"/>
      <c r="H274" s="571"/>
      <c r="I274" s="571"/>
      <c r="J274" s="571"/>
      <c r="K274" s="119" t="s">
        <v>104</v>
      </c>
    </row>
    <row r="275" spans="2:11" ht="13.5" customHeight="1">
      <c r="B275" s="570" t="s">
        <v>685</v>
      </c>
      <c r="C275" s="571"/>
      <c r="D275" s="571"/>
      <c r="E275" s="571"/>
      <c r="F275" s="571"/>
      <c r="G275" s="571"/>
      <c r="H275" s="571"/>
      <c r="I275" s="571"/>
      <c r="J275" s="571"/>
      <c r="K275" s="119" t="s">
        <v>689</v>
      </c>
    </row>
    <row r="276" spans="2:11" ht="13.5" customHeight="1">
      <c r="B276" s="570" t="s">
        <v>688</v>
      </c>
      <c r="C276" s="571"/>
      <c r="D276" s="571"/>
      <c r="E276" s="571"/>
      <c r="F276" s="571"/>
      <c r="G276" s="571"/>
      <c r="H276" s="571"/>
      <c r="I276" s="571"/>
      <c r="J276" s="571"/>
      <c r="K276" s="119" t="s">
        <v>104</v>
      </c>
    </row>
    <row r="277" spans="2:11" ht="13.5" customHeight="1">
      <c r="B277" s="572" t="s">
        <v>687</v>
      </c>
      <c r="C277" s="573"/>
      <c r="D277" s="573"/>
      <c r="E277" s="573"/>
      <c r="F277" s="573"/>
      <c r="G277" s="573"/>
      <c r="H277" s="573"/>
      <c r="I277" s="573"/>
      <c r="J277" s="573"/>
      <c r="K277" s="120" t="s">
        <v>689</v>
      </c>
    </row>
    <row r="278" spans="2:11" ht="9.9499999999999993" customHeight="1"/>
    <row r="279" spans="2:11" ht="16.5" customHeight="1">
      <c r="B279" s="93">
        <v>0</v>
      </c>
      <c r="C279" t="s">
        <v>680</v>
      </c>
    </row>
    <row r="280" spans="2:11" ht="16.5" customHeight="1">
      <c r="B280" s="5" t="s">
        <v>91</v>
      </c>
      <c r="C280" s="483" t="s">
        <v>339</v>
      </c>
      <c r="D280" s="484"/>
      <c r="E280" s="485"/>
      <c r="F280" s="19" t="s">
        <v>118</v>
      </c>
      <c r="G280" s="5" t="s">
        <v>61</v>
      </c>
      <c r="H280" s="483" t="s">
        <v>62</v>
      </c>
      <c r="I280" s="485"/>
      <c r="J280" s="455" t="s">
        <v>63</v>
      </c>
      <c r="K280" s="455"/>
    </row>
    <row r="281" spans="2:11" ht="16.5" customHeight="1">
      <c r="B281" s="32" t="s">
        <v>95</v>
      </c>
      <c r="C281" s="502" t="s">
        <v>254</v>
      </c>
      <c r="D281" s="503"/>
      <c r="E281" s="504"/>
      <c r="F281" s="54">
        <v>0.5</v>
      </c>
      <c r="G281" s="32" t="s">
        <v>64</v>
      </c>
      <c r="H281" s="475" t="s">
        <v>86</v>
      </c>
      <c r="I281" s="476"/>
      <c r="J281" s="475"/>
      <c r="K281" s="476"/>
    </row>
    <row r="282" spans="2:11" ht="16.5" customHeight="1">
      <c r="B282" s="32" t="s">
        <v>95</v>
      </c>
      <c r="C282" s="502" t="s">
        <v>254</v>
      </c>
      <c r="D282" s="503"/>
      <c r="E282" s="504"/>
      <c r="F282" s="54">
        <v>1</v>
      </c>
      <c r="G282" s="32" t="s">
        <v>64</v>
      </c>
      <c r="H282" s="475" t="s">
        <v>86</v>
      </c>
      <c r="I282" s="476"/>
      <c r="J282" s="475"/>
      <c r="K282" s="476"/>
    </row>
    <row r="283" spans="2:11" ht="16.5" customHeight="1">
      <c r="B283" s="32" t="s">
        <v>95</v>
      </c>
      <c r="C283" s="502" t="s">
        <v>253</v>
      </c>
      <c r="D283" s="503"/>
      <c r="E283" s="504"/>
      <c r="F283" s="54">
        <v>30</v>
      </c>
      <c r="G283" s="32" t="s">
        <v>104</v>
      </c>
      <c r="H283" s="475" t="s">
        <v>86</v>
      </c>
      <c r="I283" s="476"/>
      <c r="J283" s="475"/>
      <c r="K283" s="476"/>
    </row>
    <row r="284" spans="2:11" ht="16.5" customHeight="1">
      <c r="B284" s="32" t="s">
        <v>95</v>
      </c>
      <c r="C284" s="502" t="s">
        <v>254</v>
      </c>
      <c r="D284" s="503"/>
      <c r="E284" s="504"/>
      <c r="F284" s="54">
        <v>300</v>
      </c>
      <c r="G284" s="32" t="s">
        <v>104</v>
      </c>
      <c r="H284" s="475" t="s">
        <v>86</v>
      </c>
      <c r="I284" s="476"/>
      <c r="J284" s="475"/>
      <c r="K284" s="476"/>
    </row>
    <row r="285" spans="2:11" ht="9.9499999999999993" customHeight="1"/>
    <row r="286" spans="2:11" ht="16.5" customHeight="1">
      <c r="B286" s="93">
        <v>0</v>
      </c>
      <c r="C286" t="s">
        <v>681</v>
      </c>
    </row>
    <row r="287" spans="2:11" ht="16.5" customHeight="1">
      <c r="B287" s="5" t="s">
        <v>91</v>
      </c>
      <c r="C287" s="483" t="s">
        <v>339</v>
      </c>
      <c r="D287" s="484"/>
      <c r="E287" s="485"/>
      <c r="F287" s="19" t="s">
        <v>118</v>
      </c>
      <c r="G287" s="5" t="s">
        <v>61</v>
      </c>
      <c r="H287" s="483" t="s">
        <v>62</v>
      </c>
      <c r="I287" s="485"/>
      <c r="J287" s="455" t="s">
        <v>63</v>
      </c>
      <c r="K287" s="455"/>
    </row>
    <row r="288" spans="2:11" ht="16.5" customHeight="1">
      <c r="B288" s="32" t="s">
        <v>95</v>
      </c>
      <c r="C288" s="502" t="s">
        <v>254</v>
      </c>
      <c r="D288" s="503"/>
      <c r="E288" s="504"/>
      <c r="F288" s="54">
        <v>0.5</v>
      </c>
      <c r="G288" s="32" t="s">
        <v>64</v>
      </c>
      <c r="H288" s="475" t="s">
        <v>86</v>
      </c>
      <c r="I288" s="476"/>
      <c r="J288" s="475"/>
      <c r="K288" s="476"/>
    </row>
    <row r="289" spans="2:11" ht="16.5" customHeight="1">
      <c r="B289" s="32" t="s">
        <v>95</v>
      </c>
      <c r="C289" s="502" t="s">
        <v>254</v>
      </c>
      <c r="D289" s="503"/>
      <c r="E289" s="504"/>
      <c r="F289" s="54">
        <v>1</v>
      </c>
      <c r="G289" s="32" t="s">
        <v>64</v>
      </c>
      <c r="H289" s="475" t="s">
        <v>86</v>
      </c>
      <c r="I289" s="476"/>
      <c r="J289" s="475"/>
      <c r="K289" s="476"/>
    </row>
    <row r="290" spans="2:11" ht="16.5" customHeight="1">
      <c r="B290" s="32" t="s">
        <v>95</v>
      </c>
      <c r="C290" s="502" t="s">
        <v>252</v>
      </c>
      <c r="D290" s="503"/>
      <c r="E290" s="504"/>
      <c r="F290" s="54">
        <v>12</v>
      </c>
      <c r="G290" s="32" t="s">
        <v>104</v>
      </c>
      <c r="H290" s="475" t="s">
        <v>86</v>
      </c>
      <c r="I290" s="476"/>
      <c r="J290" s="475"/>
      <c r="K290" s="476"/>
    </row>
    <row r="291" spans="2:11" ht="16.5" customHeight="1">
      <c r="B291" s="32" t="s">
        <v>95</v>
      </c>
      <c r="C291" s="502" t="s">
        <v>253</v>
      </c>
      <c r="D291" s="503"/>
      <c r="E291" s="504"/>
      <c r="F291" s="54">
        <v>30</v>
      </c>
      <c r="G291" s="32" t="s">
        <v>104</v>
      </c>
      <c r="H291" s="475" t="s">
        <v>86</v>
      </c>
      <c r="I291" s="476"/>
      <c r="J291" s="475"/>
      <c r="K291" s="476"/>
    </row>
    <row r="292" spans="2:11" ht="16.5" customHeight="1">
      <c r="B292" s="32" t="s">
        <v>95</v>
      </c>
      <c r="C292" s="502" t="s">
        <v>323</v>
      </c>
      <c r="D292" s="503"/>
      <c r="E292" s="504"/>
      <c r="F292" s="54">
        <v>300</v>
      </c>
      <c r="G292" s="32" t="s">
        <v>104</v>
      </c>
      <c r="H292" s="475" t="s">
        <v>86</v>
      </c>
      <c r="I292" s="476"/>
      <c r="J292" s="475"/>
      <c r="K292" s="476"/>
    </row>
    <row r="293" spans="2:11" ht="16.5" customHeight="1">
      <c r="B293" s="32" t="s">
        <v>95</v>
      </c>
      <c r="C293" s="502" t="s">
        <v>254</v>
      </c>
      <c r="D293" s="503"/>
      <c r="E293" s="504"/>
      <c r="F293" s="54">
        <v>300</v>
      </c>
      <c r="G293" s="32" t="s">
        <v>104</v>
      </c>
      <c r="H293" s="475" t="s">
        <v>86</v>
      </c>
      <c r="I293" s="476"/>
      <c r="J293" s="475"/>
      <c r="K293" s="476"/>
    </row>
    <row r="295" spans="2:11" ht="16.5" customHeight="1">
      <c r="B295" s="4" t="s">
        <v>925</v>
      </c>
      <c r="C295" s="4"/>
      <c r="D295" s="29"/>
      <c r="E295" s="29"/>
      <c r="F295" s="29"/>
      <c r="G295" s="29"/>
      <c r="H295" s="29"/>
      <c r="I295" s="29"/>
      <c r="J295" s="29"/>
      <c r="K295" s="29"/>
    </row>
    <row r="296" spans="2:11" ht="26.1" customHeight="1">
      <c r="B296" s="499" t="s">
        <v>179</v>
      </c>
      <c r="C296" s="500"/>
      <c r="D296" s="500"/>
      <c r="E296" s="500"/>
      <c r="F296" s="500"/>
      <c r="G296" s="500"/>
      <c r="H296" s="500"/>
      <c r="I296" s="500"/>
      <c r="J296" s="500"/>
      <c r="K296" s="501"/>
    </row>
  </sheetData>
  <sheetProtection selectLockedCells="1"/>
  <mergeCells count="368">
    <mergeCell ref="C287:E287"/>
    <mergeCell ref="H287:I287"/>
    <mergeCell ref="J287:K287"/>
    <mergeCell ref="C288:E288"/>
    <mergeCell ref="C293:E293"/>
    <mergeCell ref="H293:I293"/>
    <mergeCell ref="J293:K293"/>
    <mergeCell ref="C289:E289"/>
    <mergeCell ref="C292:E292"/>
    <mergeCell ref="H289:I289"/>
    <mergeCell ref="H292:I292"/>
    <mergeCell ref="J289:K289"/>
    <mergeCell ref="J292:K292"/>
    <mergeCell ref="C290:E290"/>
    <mergeCell ref="H290:I290"/>
    <mergeCell ref="J290:K290"/>
    <mergeCell ref="C291:E291"/>
    <mergeCell ref="H291:I291"/>
    <mergeCell ref="J291:K291"/>
    <mergeCell ref="H288:I288"/>
    <mergeCell ref="J288:K288"/>
    <mergeCell ref="B268:C268"/>
    <mergeCell ref="D268:E268"/>
    <mergeCell ref="B269:C269"/>
    <mergeCell ref="D269:E269"/>
    <mergeCell ref="B273:J273"/>
    <mergeCell ref="B274:J274"/>
    <mergeCell ref="B275:J275"/>
    <mergeCell ref="B276:J276"/>
    <mergeCell ref="B277:J277"/>
    <mergeCell ref="C264:D264"/>
    <mergeCell ref="E264:F264"/>
    <mergeCell ref="C265:D265"/>
    <mergeCell ref="E265:F265"/>
    <mergeCell ref="B267:C267"/>
    <mergeCell ref="D267:E267"/>
    <mergeCell ref="C254:F254"/>
    <mergeCell ref="B257:K257"/>
    <mergeCell ref="B260:K260"/>
    <mergeCell ref="C262:F262"/>
    <mergeCell ref="H262:K262"/>
    <mergeCell ref="H254:I254"/>
    <mergeCell ref="J254:K254"/>
    <mergeCell ref="C284:E284"/>
    <mergeCell ref="H284:I284"/>
    <mergeCell ref="J284:K284"/>
    <mergeCell ref="B296:K296"/>
    <mergeCell ref="B33:E34"/>
    <mergeCell ref="G33:H33"/>
    <mergeCell ref="J33:K33"/>
    <mergeCell ref="G34:H34"/>
    <mergeCell ref="C282:E282"/>
    <mergeCell ref="H282:I282"/>
    <mergeCell ref="J282:K282"/>
    <mergeCell ref="C283:E283"/>
    <mergeCell ref="H283:I283"/>
    <mergeCell ref="J283:K283"/>
    <mergeCell ref="B271:J271"/>
    <mergeCell ref="B272:J272"/>
    <mergeCell ref="C280:E280"/>
    <mergeCell ref="H280:I280"/>
    <mergeCell ref="J280:K280"/>
    <mergeCell ref="C281:E281"/>
    <mergeCell ref="H281:I281"/>
    <mergeCell ref="J281:K281"/>
    <mergeCell ref="C252:F252"/>
    <mergeCell ref="H252:I252"/>
    <mergeCell ref="J252:K252"/>
    <mergeCell ref="C253:F253"/>
    <mergeCell ref="H253:I253"/>
    <mergeCell ref="J253:K253"/>
    <mergeCell ref="B245:C245"/>
    <mergeCell ref="D245:E245"/>
    <mergeCell ref="B247:J247"/>
    <mergeCell ref="B248:J248"/>
    <mergeCell ref="C251:F251"/>
    <mergeCell ref="H251:I251"/>
    <mergeCell ref="J251:K251"/>
    <mergeCell ref="C241:D241"/>
    <mergeCell ref="E241:F241"/>
    <mergeCell ref="B243:C243"/>
    <mergeCell ref="D243:E243"/>
    <mergeCell ref="B244:C244"/>
    <mergeCell ref="D244:E244"/>
    <mergeCell ref="B233:K233"/>
    <mergeCell ref="B236:K236"/>
    <mergeCell ref="C238:F238"/>
    <mergeCell ref="H238:K238"/>
    <mergeCell ref="C240:D240"/>
    <mergeCell ref="E240:F240"/>
    <mergeCell ref="C229:E229"/>
    <mergeCell ref="H229:I229"/>
    <mergeCell ref="J229:K229"/>
    <mergeCell ref="C230:E230"/>
    <mergeCell ref="H230:I230"/>
    <mergeCell ref="J230:K230"/>
    <mergeCell ref="C225:E225"/>
    <mergeCell ref="H225:I225"/>
    <mergeCell ref="J225:K225"/>
    <mergeCell ref="C226:E226"/>
    <mergeCell ref="H226:I226"/>
    <mergeCell ref="J226:K226"/>
    <mergeCell ref="B217:J217"/>
    <mergeCell ref="B218:J218"/>
    <mergeCell ref="C221:E221"/>
    <mergeCell ref="H221:I221"/>
    <mergeCell ref="J221:K221"/>
    <mergeCell ref="C222:E222"/>
    <mergeCell ref="H222:I222"/>
    <mergeCell ref="J222:K222"/>
    <mergeCell ref="B214:C214"/>
    <mergeCell ref="D214:E214"/>
    <mergeCell ref="B215:C215"/>
    <mergeCell ref="D215:E215"/>
    <mergeCell ref="C210:D210"/>
    <mergeCell ref="E210:F210"/>
    <mergeCell ref="C211:D211"/>
    <mergeCell ref="E211:F211"/>
    <mergeCell ref="B213:C213"/>
    <mergeCell ref="D213:E213"/>
    <mergeCell ref="B203:K203"/>
    <mergeCell ref="B206:K206"/>
    <mergeCell ref="C208:F208"/>
    <mergeCell ref="H208:K208"/>
    <mergeCell ref="C198:F198"/>
    <mergeCell ref="J198:K198"/>
    <mergeCell ref="C199:F199"/>
    <mergeCell ref="J199:K199"/>
    <mergeCell ref="C200:F200"/>
    <mergeCell ref="J200:K200"/>
    <mergeCell ref="B191:C191"/>
    <mergeCell ref="D191:E191"/>
    <mergeCell ref="B193:J193"/>
    <mergeCell ref="B194:J194"/>
    <mergeCell ref="C197:F197"/>
    <mergeCell ref="J197:K197"/>
    <mergeCell ref="B189:C189"/>
    <mergeCell ref="D189:E189"/>
    <mergeCell ref="B190:C190"/>
    <mergeCell ref="D190:E190"/>
    <mergeCell ref="C184:F184"/>
    <mergeCell ref="H184:K184"/>
    <mergeCell ref="C186:D186"/>
    <mergeCell ref="E186:F186"/>
    <mergeCell ref="C187:D187"/>
    <mergeCell ref="E187:F187"/>
    <mergeCell ref="C175:F175"/>
    <mergeCell ref="J175:K175"/>
    <mergeCell ref="C176:F176"/>
    <mergeCell ref="J176:K176"/>
    <mergeCell ref="B179:K179"/>
    <mergeCell ref="B182:K182"/>
    <mergeCell ref="C168:F168"/>
    <mergeCell ref="J168:K168"/>
    <mergeCell ref="C171:F171"/>
    <mergeCell ref="J171:K171"/>
    <mergeCell ref="C172:F172"/>
    <mergeCell ref="J172:K172"/>
    <mergeCell ref="B161:C161"/>
    <mergeCell ref="D161:E161"/>
    <mergeCell ref="B163:J163"/>
    <mergeCell ref="B164:J164"/>
    <mergeCell ref="C167:F167"/>
    <mergeCell ref="J167:K167"/>
    <mergeCell ref="C157:D157"/>
    <mergeCell ref="E157:F157"/>
    <mergeCell ref="B159:C159"/>
    <mergeCell ref="D159:E159"/>
    <mergeCell ref="B160:C160"/>
    <mergeCell ref="D160:E160"/>
    <mergeCell ref="B149:K149"/>
    <mergeCell ref="B152:K152"/>
    <mergeCell ref="C154:F154"/>
    <mergeCell ref="H154:K154"/>
    <mergeCell ref="C156:D156"/>
    <mergeCell ref="E156:F156"/>
    <mergeCell ref="C144:F144"/>
    <mergeCell ref="J144:K144"/>
    <mergeCell ref="C145:F145"/>
    <mergeCell ref="J145:K145"/>
    <mergeCell ref="C146:F146"/>
    <mergeCell ref="J146:K146"/>
    <mergeCell ref="B138:J138"/>
    <mergeCell ref="B139:J139"/>
    <mergeCell ref="C142:F142"/>
    <mergeCell ref="J142:K142"/>
    <mergeCell ref="C143:F143"/>
    <mergeCell ref="J143:K143"/>
    <mergeCell ref="B135:C135"/>
    <mergeCell ref="D135:E135"/>
    <mergeCell ref="B136:C136"/>
    <mergeCell ref="D136:E136"/>
    <mergeCell ref="C131:D131"/>
    <mergeCell ref="E131:F131"/>
    <mergeCell ref="C132:D132"/>
    <mergeCell ref="E132:F132"/>
    <mergeCell ref="B134:C134"/>
    <mergeCell ref="D134:E134"/>
    <mergeCell ref="C121:E121"/>
    <mergeCell ref="J121:K121"/>
    <mergeCell ref="B124:K124"/>
    <mergeCell ref="B127:K127"/>
    <mergeCell ref="C129:F129"/>
    <mergeCell ref="H129:K129"/>
    <mergeCell ref="C118:E118"/>
    <mergeCell ref="J118:K118"/>
    <mergeCell ref="C119:E119"/>
    <mergeCell ref="J119:K119"/>
    <mergeCell ref="C120:E120"/>
    <mergeCell ref="J120:K120"/>
    <mergeCell ref="B111:C111"/>
    <mergeCell ref="D111:E111"/>
    <mergeCell ref="B113:J113"/>
    <mergeCell ref="B114:J114"/>
    <mergeCell ref="C117:E117"/>
    <mergeCell ref="J117:K117"/>
    <mergeCell ref="B109:C109"/>
    <mergeCell ref="D109:E109"/>
    <mergeCell ref="B110:C110"/>
    <mergeCell ref="D110:E110"/>
    <mergeCell ref="C104:F104"/>
    <mergeCell ref="H104:K104"/>
    <mergeCell ref="C106:D106"/>
    <mergeCell ref="E106:F106"/>
    <mergeCell ref="C107:D107"/>
    <mergeCell ref="E107:F107"/>
    <mergeCell ref="B102:K102"/>
    <mergeCell ref="B96:C96"/>
    <mergeCell ref="D96:E96"/>
    <mergeCell ref="B98:C98"/>
    <mergeCell ref="C99:K99"/>
    <mergeCell ref="B94:C94"/>
    <mergeCell ref="D94:E94"/>
    <mergeCell ref="B95:C95"/>
    <mergeCell ref="D95:E95"/>
    <mergeCell ref="C89:F89"/>
    <mergeCell ref="H89:K89"/>
    <mergeCell ref="C91:D91"/>
    <mergeCell ref="E91:F91"/>
    <mergeCell ref="C92:D92"/>
    <mergeCell ref="E92:F92"/>
    <mergeCell ref="B87:K87"/>
    <mergeCell ref="B81:C81"/>
    <mergeCell ref="D81:E81"/>
    <mergeCell ref="B83:C83"/>
    <mergeCell ref="C84:K84"/>
    <mergeCell ref="B79:C79"/>
    <mergeCell ref="D79:E79"/>
    <mergeCell ref="B80:C80"/>
    <mergeCell ref="D80:E80"/>
    <mergeCell ref="B72:K72"/>
    <mergeCell ref="C74:F74"/>
    <mergeCell ref="H74:K74"/>
    <mergeCell ref="C76:D76"/>
    <mergeCell ref="E76:F76"/>
    <mergeCell ref="C77:D77"/>
    <mergeCell ref="E77:F77"/>
    <mergeCell ref="B68:C68"/>
    <mergeCell ref="D68:E68"/>
    <mergeCell ref="F68:G68"/>
    <mergeCell ref="H68:I68"/>
    <mergeCell ref="B69:C69"/>
    <mergeCell ref="D69:E69"/>
    <mergeCell ref="F69:G69"/>
    <mergeCell ref="H69:I69"/>
    <mergeCell ref="B64:K64"/>
    <mergeCell ref="B65:K65"/>
    <mergeCell ref="B66:E66"/>
    <mergeCell ref="F66:I66"/>
    <mergeCell ref="J66:K66"/>
    <mergeCell ref="B67:C67"/>
    <mergeCell ref="D67:E67"/>
    <mergeCell ref="F67:G67"/>
    <mergeCell ref="H67:I67"/>
    <mergeCell ref="B62:C62"/>
    <mergeCell ref="D62:E62"/>
    <mergeCell ref="F62:G62"/>
    <mergeCell ref="H62:I62"/>
    <mergeCell ref="J62:K62"/>
    <mergeCell ref="B63:C63"/>
    <mergeCell ref="D63:E63"/>
    <mergeCell ref="F63:G63"/>
    <mergeCell ref="H63:I63"/>
    <mergeCell ref="J63:K63"/>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C52:D52"/>
    <mergeCell ref="E52:F52"/>
    <mergeCell ref="G52:H52"/>
    <mergeCell ref="B53:K53"/>
    <mergeCell ref="B55:K55"/>
    <mergeCell ref="B56:C56"/>
    <mergeCell ref="D56:E56"/>
    <mergeCell ref="F56:G56"/>
    <mergeCell ref="H56:I56"/>
    <mergeCell ref="J56:K56"/>
    <mergeCell ref="B47:K47"/>
    <mergeCell ref="B49:K49"/>
    <mergeCell ref="C50:D50"/>
    <mergeCell ref="E50:F50"/>
    <mergeCell ref="G50:H50"/>
    <mergeCell ref="C51:D51"/>
    <mergeCell ref="E51:F51"/>
    <mergeCell ref="G51:H51"/>
    <mergeCell ref="B41:K41"/>
    <mergeCell ref="B44:K44"/>
    <mergeCell ref="C45:D45"/>
    <mergeCell ref="E45:K45"/>
    <mergeCell ref="C46:D46"/>
    <mergeCell ref="E46:K46"/>
    <mergeCell ref="B35:E35"/>
    <mergeCell ref="G35:K35"/>
    <mergeCell ref="B36:E36"/>
    <mergeCell ref="G36:K36"/>
    <mergeCell ref="B37:K37"/>
    <mergeCell ref="B38:K38"/>
    <mergeCell ref="C22:K22"/>
    <mergeCell ref="B25:K25"/>
    <mergeCell ref="B26:K26"/>
    <mergeCell ref="B28:K28"/>
    <mergeCell ref="B31:K31"/>
    <mergeCell ref="B32:E32"/>
    <mergeCell ref="F32:K32"/>
    <mergeCell ref="J34:K34"/>
    <mergeCell ref="H18:J18"/>
    <mergeCell ref="C19:G19"/>
    <mergeCell ref="H19:J19"/>
    <mergeCell ref="C20:G20"/>
    <mergeCell ref="H20:J20"/>
    <mergeCell ref="C21:G21"/>
    <mergeCell ref="H21:J21"/>
    <mergeCell ref="B15:B21"/>
    <mergeCell ref="C15:G15"/>
    <mergeCell ref="H15:J15"/>
    <mergeCell ref="C16:G16"/>
    <mergeCell ref="H16:J16"/>
    <mergeCell ref="C17:G17"/>
    <mergeCell ref="H17:J17"/>
    <mergeCell ref="C18:G18"/>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s>
  <phoneticPr fontId="3" type="noConversion"/>
  <dataValidations count="41">
    <dataValidation type="list" allowBlank="1" showInputMessage="1" showErrorMessage="1" sqref="I51:J52" xr:uid="{A69B98DF-282D-4724-99D9-6338CCB5B0F9}">
      <formula1>"Yes, No"</formula1>
    </dataValidation>
    <dataValidation type="list" allowBlank="1" showInputMessage="1" showErrorMessage="1" sqref="C74 C262 C104 C238 C154 C184 C208" xr:uid="{E9F99B81-AA1C-4DB0-8055-7608B5728F02}">
      <formula1>"미래동, 혁신동, 기술융합, 창의동"</formula1>
    </dataValidation>
    <dataValidation type="list" allowBlank="1" showInputMessage="1" sqref="F32:K32" xr:uid="{EBA94757-83A0-480F-A4BC-B89D2FDA8677}">
      <formula1>"탁상형, 바닥형, 조합형"</formula1>
    </dataValidation>
    <dataValidation type="list" allowBlank="1" showInputMessage="1" showErrorMessage="1" sqref="C89:F89" xr:uid="{F8894DD6-2FC0-408E-8C0B-853890BD400B}">
      <formula1>"미래동, 열정동, 기술융합, 창의동"</formula1>
    </dataValidation>
    <dataValidation type="list" allowBlank="1" showInputMessage="1" showErrorMessage="1" sqref="G198:G200 G168 G172 G176 G281:G282 G118:G121 G288:G289" xr:uid="{AC684616-A699-4F56-A883-04033577D776}">
      <formula1>"B"</formula1>
    </dataValidation>
    <dataValidation type="list" allowBlank="1" showInputMessage="1" sqref="B84 B99" xr:uid="{0FA7E353-6E9A-4A44-85C7-5411CD03EBA4}">
      <formula1>OFFSET($B$45, 0, 0, ROWS(OPERATING_MODE))</formula1>
    </dataValidation>
    <dataValidation type="list" allowBlank="1" showInputMessage="1" showErrorMessage="1" sqref="G77:H77 G92:H92 G107:H107 G132:H132 G157:H157 G187:H187 G211:H211 G241:H241 G265:H265" xr:uid="{1B3972A5-0C66-4FB4-8CB3-FE8649333EBE}">
      <formula1>"06:00, 07:00, 08:00, 09:00, 10:00, 11:00, 12:00, 13:00, 14:00, 15:00, 16:00, 17:00, 18:00, 19:00, 20:00, 21:00, 22:00, 23:00, 00:00, 01:00, 02:00, 03:00, 04:00, 05:00, 06:00"</formula1>
    </dataValidation>
    <dataValidation type="list" allowBlank="1" showInputMessage="1" showErrorMessage="1" sqref="B68:C68 F68:G69" xr:uid="{1EC9364B-95FB-44F8-A725-CF8D110E707A}">
      <formula1>OFFSET($B$56, 1, 0, ROWS(Total_Config)-1)</formula1>
    </dataValidation>
    <dataValidation type="list" allowBlank="1" showInputMessage="1" sqref="K68:K69" xr:uid="{C94A4715-131C-41D3-849F-A4A4DF128404}">
      <formula1>"차폐, 비차폐"</formula1>
    </dataValidation>
    <dataValidation type="list" allowBlank="1" showInputMessage="1" showErrorMessage="1" sqref="B198:B200 B168" xr:uid="{2391A66C-D3D2-40F4-A63A-D985935B54D1}">
      <formula1>"AC"</formula1>
    </dataValidation>
    <dataValidation type="list" allowBlank="1" showInputMessage="1" sqref="C198:F200" xr:uid="{4BE45325-13D5-4447-A671-F053E9D717D5}">
      <formula1>"N - L, N - PE, L - PE"</formula1>
    </dataValidation>
    <dataValidation type="list" allowBlank="1" showInputMessage="1" sqref="H198:I200" xr:uid="{4C2531A5-F680-4243-9722-F372EBAD5D62}">
      <formula1>"A, B, B 주1), B 주2), 해당무"</formula1>
    </dataValidation>
    <dataValidation type="list" allowBlank="1" showInputMessage="1" showErrorMessage="1" sqref="B172" xr:uid="{DF285DA9-399D-4CAC-9F18-AAB2EEE3A970}">
      <formula1>"DC"</formula1>
    </dataValidation>
    <dataValidation type="list" allowBlank="1" showInputMessage="1" showErrorMessage="1" sqref="G283:G284 G290:G293" xr:uid="{EBAA40E8-FB7F-48EC-9F86-8E37DB3D659C}">
      <formula1>"C"</formula1>
    </dataValidation>
    <dataValidation type="list" allowBlank="1" showInputMessage="1" showErrorMessage="1" sqref="B176" xr:uid="{E6AFAC94-F716-4FDC-B1C0-CEBA76636A55}">
      <formula1>"I/O"</formula1>
    </dataValidation>
    <dataValidation type="list" allowBlank="1" showInputMessage="1" sqref="F226 F222" xr:uid="{4AC19EF4-1FBA-40EB-AAF8-72D4AE219379}">
      <formula1>"해당무, CDN M2, CDN M3,  CDN M4, ,  CDN M5,  EM CLAMP"</formula1>
    </dataValidation>
    <dataValidation type="list" allowBlank="1" showInputMessage="1" sqref="F230" xr:uid="{36A16C39-EDFD-42D4-AC5A-14CED3B9283A}">
      <formula1>"해당무, CDN T8, CDN T4,  CDN T2, EM CLAMP, BCI CLAMP"</formula1>
    </dataValidation>
    <dataValidation type="list" allowBlank="1" showInputMessage="1" showErrorMessage="1" sqref="G252:G254 G230 G226 G222 G143:G146" xr:uid="{2BD1364C-16B4-41E3-91B4-26CB9D319E8D}">
      <formula1>"A"</formula1>
    </dataValidation>
    <dataValidation type="list" allowBlank="1" showInputMessage="1" showErrorMessage="1" sqref="H222:I222 H226:I226 H230:I230" xr:uid="{625A5721-1041-4E5D-A7A9-9D3193B8AB25}">
      <formula1>"A, B, C, 해당무"</formula1>
    </dataValidation>
    <dataValidation type="list" allowBlank="1" showInputMessage="1" sqref="C222:E222" xr:uid="{4C7295E2-525F-4AD5-A2EA-516A6BB8ABFA}">
      <formula1>"주 전원 포트"</formula1>
    </dataValidation>
    <dataValidation type="list" allowBlank="1" showInputMessage="1" sqref="C226:E226" xr:uid="{0F09310C-9021-46C5-A83F-633848516506}">
      <formula1>"해당무, 주 전원 포트, 직류 전원 입력 포트, DC 입력 포트"</formula1>
    </dataValidation>
    <dataValidation type="list" allowBlank="1" showInputMessage="1" sqref="C230:E230" xr:uid="{8A1D4C51-928F-41E4-9711-13FD4D682B8A}">
      <formula1>"해당무, LAN, RJ 45, HDMI, DVI"</formula1>
    </dataValidation>
    <dataValidation type="list" allowBlank="1" showInputMessage="1" sqref="H252:I254" xr:uid="{AEACF692-C4E8-44A9-A812-4DBF9F8A29F8}">
      <formula1>"A, B, C, 해당무"</formula1>
    </dataValidation>
    <dataValidation type="list" allowBlank="1" showInputMessage="1" showErrorMessage="1" sqref="H281:I284 H288:I293" xr:uid="{1C2B7AB2-A064-4B81-BC59-7845E91839AD}">
      <formula1>"A, B 주1), B 주2), B 주3), C 주1),  C 주2), C 주3), 해당무"</formula1>
    </dataValidation>
    <dataValidation type="list" allowBlank="1" showInputMessage="1" showErrorMessage="1" sqref="C143:F146" xr:uid="{8258B9E4-8930-430C-9221-F980D9AC6B70}">
      <formula1>"전  면, 후  면, 우측면, 좌측면"</formula1>
    </dataValidation>
    <dataValidation type="list" allowBlank="1" showInputMessage="1" sqref="H143:I146" xr:uid="{2F5C97E0-8F0B-4B5E-A013-C9287D0DAB2C}">
      <formula1>"A, 해당무"</formula1>
    </dataValidation>
    <dataValidation type="list" allowBlank="1" showInputMessage="1" sqref="C168:F168" xr:uid="{25AEFE41-308F-4930-86B3-8DEEF5C15C54}">
      <formula1>"N - L1, N - L1 - PE, L1 - L2 - L3, L1 - L2 - L3 - N, L1 - L2 - L3 - PE, L1 - L2 - L3 - N - PE"</formula1>
    </dataValidation>
    <dataValidation type="list" allowBlank="1" showInputMessage="1" showErrorMessage="1" sqref="H168:I168 H172:I172 H176:I176" xr:uid="{B08BF8D8-8ECE-42F2-9E79-7C5D036ADE06}">
      <formula1>"A, B 주1), B 주2), B 주3), 해당무"</formula1>
    </dataValidation>
    <dataValidation type="list" allowBlank="1" showInputMessage="1" sqref="C172:F172" xr:uid="{1EFA263F-02C1-4DAB-B1CD-50DBAAAF5279}">
      <formula1>"DC (+) - DC (-), DC (+) - DC (-) - PE, 해당무"</formula1>
    </dataValidation>
    <dataValidation type="list" allowBlank="1" showInputMessage="1" sqref="C176:F176" xr:uid="{5B7A41BC-90BA-496C-9945-7811DEF6C4AE}">
      <formula1>"해당무, LAN, RJ45, HDMI, DP,"</formula1>
    </dataValidation>
    <dataValidation type="list" allowBlank="1" showInputMessage="1" showErrorMessage="1" sqref="G36:K36" xr:uid="{0ECF0885-BC77-4F62-A1FD-2AA21EE4A42B}">
      <formula1>"구성품 이원화, 기술 변경, 기술 파생"</formula1>
    </dataValidation>
    <dataValidation type="list" allowBlank="1" showInputMessage="1" showErrorMessage="1" sqref="B118:B121" xr:uid="{D628C483-F7C1-41FA-A355-8C99416C6219}">
      <formula1>"간접인가, 직접인가"</formula1>
    </dataValidation>
    <dataValidation type="list" allowBlank="1" showInputMessage="1" showErrorMessage="1" sqref="F118:F121" xr:uid="{01941DC9-ECFE-4AB4-83FC-4D51FDBEA05D}">
      <formula1>"접촉방전, 기중방전"</formula1>
    </dataValidation>
    <dataValidation type="list" allowBlank="1" showInputMessage="1" sqref="I118:I121" xr:uid="{6276D229-A456-453E-AA2D-4ECD56FD9034}">
      <formula1>"-, 주1), 주2), 주3), 주4), 주5)"</formula1>
    </dataValidation>
    <dataValidation type="list" allowBlank="1" showInputMessage="1" showErrorMessage="1" sqref="H118:H121" xr:uid="{D461C674-E684-4060-9261-12E3235819EE}">
      <formula1>"해당무, A, B, C, ,"</formula1>
    </dataValidation>
    <dataValidation type="list" allowBlank="1" showInputMessage="1" showErrorMessage="1" sqref="D129:F129" xr:uid="{8A97BD4F-0A3C-4D96-92B6-F1C20F9D6DCB}">
      <formula1>"미래동, 미래동RS, 기술융합, 혁신동, 우정동"</formula1>
    </dataValidation>
    <dataValidation type="list" allowBlank="1" showInputMessage="1" sqref="K13:K21" xr:uid="{8C70D28D-B714-4CE2-9F07-EFE0DE0BA4A4}">
      <formula1>"주1), 주2), 주3), 주4), 주5), 주6), 주7), 주8), 주9), 주10)"</formula1>
    </dataValidation>
    <dataValidation type="list" allowBlank="1" showInputMessage="1" showErrorMessage="1" sqref="C129" xr:uid="{F74DCE16-D8CA-4AE8-BA72-FBD726902EFC}">
      <formula1>"미래동,미래동RS,기술융합,혁신동,우정동"</formula1>
    </dataValidation>
    <dataValidation type="list" allowBlank="1" showInputMessage="1" sqref="B279 B286 B250 B220 B224 B228 B196 B174 B170 B166 B141 B116 D40 F33:F36 I33:I34 K244:K245 K80:K81 K95:K96 K110:K111 K135:K136 K160:K161 K190:K191 K214:K215 K268:K269" xr:uid="{F7BD199E-ECB3-4946-BD05-1EA0899D50B0}">
      <formula1>"1, TRUE, 0, FALSE,"</formula1>
    </dataValidation>
    <dataValidation type="list" allowBlank="1" showInputMessage="1" showErrorMessage="1" sqref="I5:J5" xr:uid="{55C53782-B234-4AE5-B12A-F019345F8ED9}">
      <formula1>tester_list</formula1>
    </dataValidation>
    <dataValidation type="list" allowBlank="1" showInputMessage="1" showErrorMessage="1" sqref="I9:J9" xr:uid="{6DB98802-E1DF-416E-B140-AFD6361DA394}">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&amp;LRDS-EM-115(00)260205&amp;C&amp;P / &amp;N&amp;R(주)디티앤씨 (Dt&amp;&amp;C Co., Ltd.)</oddFooter>
  </headerFooter>
  <rowBreaks count="11" manualBreakCount="11">
    <brk id="42" max="16383" man="1"/>
    <brk id="54" max="16383" man="1"/>
    <brk id="70" max="16383" man="1"/>
    <brk id="85" max="16383" man="1"/>
    <brk id="100" max="16383" man="1"/>
    <brk id="125" max="16383" man="1"/>
    <brk id="150" max="16383" man="1"/>
    <brk id="180" max="16383" man="1"/>
    <brk id="204" max="16383" man="1"/>
    <brk id="234" max="16383" man="1"/>
    <brk id="2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71683"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71685"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71686"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71687"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71688"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71689"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71690" r:id="rId11" name="MF">
              <controlPr defaultSize="0" autoFill="0" autoLine="0" autoPict="0">
                <anchor moveWithCells="1">
                  <from>
                    <xdr:col>2</xdr:col>
                    <xdr:colOff>0</xdr:colOff>
                    <xdr:row>19</xdr:row>
                    <xdr:rowOff>0</xdr:rowOff>
                  </from>
                  <to>
                    <xdr:col>3</xdr:col>
                    <xdr:colOff>647700</xdr:colOff>
                    <xdr:row>20</xdr:row>
                    <xdr:rowOff>0</xdr:rowOff>
                  </to>
                </anchor>
              </controlPr>
            </control>
          </mc:Choice>
        </mc:AlternateContent>
        <mc:AlternateContent xmlns:mc="http://schemas.openxmlformats.org/markup-compatibility/2006">
          <mc:Choice Requires="x14">
            <control shapeId="71691" r:id="rId12" name="DIP">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EBBD6-A33D-48B5-BC6B-0EF82CF9228F}">
  <sheetPr codeName="Sheet29"/>
  <dimension ref="A1:N224"/>
  <sheetViews>
    <sheetView showGridLines="0" view="pageBreakPreview" zoomScaleNormal="100" zoomScaleSheetLayoutView="100" workbookViewId="0">
      <pane ySplit="3" topLeftCell="A4" activePane="bottomLeft" state="frozen"/>
      <selection activeCell="G43" sqref="G43:K43"/>
      <selection pane="bottomLeft" activeCell="I31" sqref="I31"/>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2"/>
      <c r="D5" s="662"/>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1111</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C 9811", "")</f>
        <v/>
      </c>
      <c r="I13" s="536"/>
      <c r="J13" s="537"/>
      <c r="K13" s="54"/>
    </row>
    <row r="14" spans="1:12" ht="20.100000000000001" customHeight="1">
      <c r="B14" s="379"/>
      <c r="C14" s="381" t="b">
        <v>0</v>
      </c>
      <c r="D14" s="382"/>
      <c r="E14" s="382"/>
      <c r="F14" s="382"/>
      <c r="G14" s="382"/>
      <c r="H14" s="532" t="str">
        <f>IF(RE_CHECK, "KS C 9811", "")</f>
        <v/>
      </c>
      <c r="I14" s="533"/>
      <c r="J14" s="534"/>
      <c r="K14" s="54"/>
    </row>
    <row r="15" spans="1:12" ht="20.100000000000001" customHeight="1">
      <c r="B15" s="378" t="s">
        <v>16</v>
      </c>
      <c r="C15" s="381" t="b">
        <v>0</v>
      </c>
      <c r="D15" s="382"/>
      <c r="E15" s="382"/>
      <c r="F15" s="382"/>
      <c r="G15" s="382"/>
      <c r="H15" s="383" t="str">
        <f>IF(ESD_CHECK, "KS C 9610-4-2", "")</f>
        <v/>
      </c>
      <c r="I15" s="384"/>
      <c r="J15" s="385"/>
      <c r="K15" s="54"/>
    </row>
    <row r="16" spans="1:12" ht="20.100000000000001" customHeight="1">
      <c r="B16" s="379"/>
      <c r="C16" s="381" t="b">
        <v>0</v>
      </c>
      <c r="D16" s="382"/>
      <c r="E16" s="382"/>
      <c r="F16" s="382"/>
      <c r="G16" s="382"/>
      <c r="H16" s="383" t="str">
        <f>IF(RS_CHECK, "KS C 9610-4-3", "")</f>
        <v/>
      </c>
      <c r="I16" s="384"/>
      <c r="J16" s="385"/>
      <c r="K16" s="54"/>
    </row>
    <row r="17" spans="2:11" ht="20.100000000000001" customHeight="1">
      <c r="B17" s="379"/>
      <c r="C17" s="381" t="b">
        <v>0</v>
      </c>
      <c r="D17" s="382"/>
      <c r="E17" s="382"/>
      <c r="F17" s="382"/>
      <c r="G17" s="382"/>
      <c r="H17" s="383" t="str">
        <f>IF(EFT_CHECK, "KS C 9610-4-4", "")</f>
        <v/>
      </c>
      <c r="I17" s="384"/>
      <c r="J17" s="385"/>
      <c r="K17" s="54"/>
    </row>
    <row r="18" spans="2:11" ht="20.100000000000001" customHeight="1">
      <c r="B18" s="379"/>
      <c r="C18" s="381" t="b">
        <v>0</v>
      </c>
      <c r="D18" s="382"/>
      <c r="E18" s="382"/>
      <c r="F18" s="382"/>
      <c r="G18" s="382"/>
      <c r="H18" s="383" t="str">
        <f>IF(SURGE_CHECK, "KS C 9610-4-5", "")</f>
        <v/>
      </c>
      <c r="I18" s="384"/>
      <c r="J18" s="385"/>
      <c r="K18" s="54"/>
    </row>
    <row r="19" spans="2:11" ht="20.100000000000001" customHeight="1">
      <c r="B19" s="379"/>
      <c r="C19" s="381" t="b">
        <v>0</v>
      </c>
      <c r="D19" s="382"/>
      <c r="E19" s="382"/>
      <c r="F19" s="382"/>
      <c r="G19" s="382"/>
      <c r="H19" s="383" t="str">
        <f>IF(CS_CHECK, "KS C 9610-4-6", "")</f>
        <v/>
      </c>
      <c r="I19" s="384"/>
      <c r="J19" s="385"/>
      <c r="K19" s="54"/>
    </row>
    <row r="20" spans="2:11" ht="39.950000000000003" customHeight="1">
      <c r="B20" s="10" t="s">
        <v>17</v>
      </c>
      <c r="C20" s="529"/>
      <c r="D20" s="530"/>
      <c r="E20" s="530"/>
      <c r="F20" s="530"/>
      <c r="G20" s="530"/>
      <c r="H20" s="530"/>
      <c r="I20" s="530"/>
      <c r="J20" s="530"/>
      <c r="K20" s="531"/>
    </row>
    <row r="22" spans="2:11">
      <c r="B22" s="4" t="s">
        <v>18</v>
      </c>
    </row>
    <row r="23" spans="2:11" ht="20.100000000000001" customHeight="1">
      <c r="B23" s="366" t="s">
        <v>19</v>
      </c>
      <c r="C23" s="367"/>
      <c r="D23" s="367"/>
      <c r="E23" s="367"/>
      <c r="F23" s="367"/>
      <c r="G23" s="367"/>
      <c r="H23" s="367"/>
      <c r="I23" s="367"/>
      <c r="J23" s="367"/>
      <c r="K23" s="368"/>
    </row>
    <row r="24" spans="2:11" ht="20.100000000000001" customHeight="1">
      <c r="B24" s="372"/>
      <c r="C24" s="373"/>
      <c r="D24" s="373"/>
      <c r="E24" s="373"/>
      <c r="F24" s="373"/>
      <c r="G24" s="373"/>
      <c r="H24" s="373"/>
      <c r="I24" s="373"/>
      <c r="J24" s="373"/>
      <c r="K24" s="374"/>
    </row>
    <row r="26" spans="2:11">
      <c r="B26" s="353" t="s">
        <v>20</v>
      </c>
      <c r="C26" s="353"/>
      <c r="D26" s="353"/>
      <c r="E26" s="353"/>
      <c r="F26" s="353"/>
      <c r="G26" s="353"/>
      <c r="H26" s="353"/>
      <c r="I26" s="353"/>
      <c r="J26" s="353"/>
      <c r="K26" s="353"/>
    </row>
    <row r="28" spans="2:11">
      <c r="B28" s="4" t="s">
        <v>21</v>
      </c>
    </row>
    <row r="29" spans="2:11" ht="20.100000000000001" customHeight="1">
      <c r="B29" s="366" t="s">
        <v>22</v>
      </c>
      <c r="C29" s="367"/>
      <c r="D29" s="367"/>
      <c r="E29" s="367"/>
      <c r="F29" s="367"/>
      <c r="G29" s="367"/>
      <c r="H29" s="367"/>
      <c r="I29" s="367"/>
      <c r="J29" s="367"/>
      <c r="K29" s="368"/>
    </row>
    <row r="30" spans="2:11" ht="20.100000000000001" customHeight="1">
      <c r="B30" s="361" t="s">
        <v>136</v>
      </c>
      <c r="C30" s="362"/>
      <c r="D30" s="362"/>
      <c r="E30" s="363"/>
      <c r="F30" s="373"/>
      <c r="G30" s="373"/>
      <c r="H30" s="373"/>
      <c r="I30" s="373"/>
      <c r="J30" s="373"/>
      <c r="K30" s="374"/>
    </row>
    <row r="31" spans="2:11" ht="20.100000000000001" customHeight="1">
      <c r="B31" s="552" t="s">
        <v>322</v>
      </c>
      <c r="C31" s="553"/>
      <c r="D31" s="553"/>
      <c r="E31" s="554"/>
      <c r="F31" s="93">
        <v>0</v>
      </c>
      <c r="G31" s="373" t="s">
        <v>320</v>
      </c>
      <c r="H31" s="373"/>
      <c r="I31" s="93">
        <v>0</v>
      </c>
      <c r="J31" s="373" t="s">
        <v>321</v>
      </c>
      <c r="K31" s="374"/>
    </row>
    <row r="32" spans="2:11" ht="20.100000000000001" customHeight="1">
      <c r="B32" s="361" t="s">
        <v>138</v>
      </c>
      <c r="C32" s="362"/>
      <c r="D32" s="362"/>
      <c r="E32" s="363"/>
      <c r="F32" s="93">
        <v>0</v>
      </c>
      <c r="G32" s="364"/>
      <c r="H32" s="364"/>
      <c r="I32" s="364"/>
      <c r="J32" s="364"/>
      <c r="K32" s="365"/>
    </row>
    <row r="33" spans="2:13" ht="20.100000000000001" customHeight="1">
      <c r="B33" s="361" t="s">
        <v>139</v>
      </c>
      <c r="C33" s="362"/>
      <c r="D33" s="362"/>
      <c r="E33" s="363"/>
      <c r="F33" s="93">
        <v>0</v>
      </c>
      <c r="G33" s="364"/>
      <c r="H33" s="364"/>
      <c r="I33" s="364"/>
      <c r="J33" s="364"/>
      <c r="K33" s="365"/>
    </row>
    <row r="34" spans="2:13" ht="20.100000000000001" customHeight="1">
      <c r="B34" s="366" t="s">
        <v>17</v>
      </c>
      <c r="C34" s="367"/>
      <c r="D34" s="367"/>
      <c r="E34" s="367"/>
      <c r="F34" s="367"/>
      <c r="G34" s="367"/>
      <c r="H34" s="367"/>
      <c r="I34" s="367"/>
      <c r="J34" s="367"/>
      <c r="K34" s="368"/>
    </row>
    <row r="35" spans="2:13" ht="44.25" customHeight="1">
      <c r="B35" s="526"/>
      <c r="C35" s="527"/>
      <c r="D35" s="527"/>
      <c r="E35" s="527"/>
      <c r="F35" s="527"/>
      <c r="G35" s="527"/>
      <c r="H35" s="527"/>
      <c r="I35" s="527"/>
      <c r="J35" s="527"/>
      <c r="K35" s="528"/>
    </row>
    <row r="36" spans="2:13" ht="16.5" customHeight="1"/>
    <row r="37" spans="2:13" ht="13.5" customHeight="1">
      <c r="B37" s="4" t="s">
        <v>130</v>
      </c>
      <c r="D37" s="93">
        <v>0</v>
      </c>
    </row>
    <row r="38" spans="2:13" ht="16.5" customHeight="1">
      <c r="B38" s="523" t="s">
        <v>179</v>
      </c>
      <c r="C38" s="524"/>
      <c r="D38" s="524"/>
      <c r="E38" s="524"/>
      <c r="F38" s="524"/>
      <c r="G38" s="524"/>
      <c r="H38" s="524"/>
      <c r="I38" s="524"/>
      <c r="J38" s="524"/>
      <c r="K38" s="525"/>
    </row>
    <row r="39" spans="2:13" ht="16.5" customHeight="1"/>
    <row r="40" spans="2:13" ht="13.5" customHeight="1"/>
    <row r="41" spans="2:13" ht="16.5" customHeight="1">
      <c r="B41" s="353" t="s">
        <v>26</v>
      </c>
      <c r="C41" s="353"/>
      <c r="D41" s="353"/>
      <c r="E41" s="353"/>
      <c r="F41" s="353"/>
      <c r="G41" s="353"/>
      <c r="H41" s="353"/>
      <c r="I41" s="353"/>
      <c r="J41" s="353"/>
      <c r="K41" s="353"/>
    </row>
    <row r="42" spans="2:13" ht="16.5" customHeight="1">
      <c r="B42" s="71" t="s">
        <v>188</v>
      </c>
      <c r="C42" s="358"/>
      <c r="D42" s="359"/>
      <c r="E42" s="360"/>
      <c r="F42" s="351"/>
      <c r="G42" s="351"/>
      <c r="H42" s="351"/>
      <c r="I42" s="351"/>
      <c r="J42" s="351"/>
      <c r="K42" s="352"/>
      <c r="M42" s="36">
        <f>E42</f>
        <v>0</v>
      </c>
    </row>
    <row r="43" spans="2:13" ht="16.5" customHeight="1">
      <c r="B43" s="71"/>
      <c r="C43" s="358"/>
      <c r="D43" s="359"/>
      <c r="E43" s="360"/>
      <c r="F43" s="351"/>
      <c r="G43" s="351"/>
      <c r="H43" s="351"/>
      <c r="I43" s="351"/>
      <c r="J43" s="351"/>
      <c r="K43" s="352"/>
      <c r="M43" s="36">
        <f>E43</f>
        <v>0</v>
      </c>
    </row>
    <row r="44" spans="2:13" ht="16.5" customHeight="1">
      <c r="B44" s="350" t="s">
        <v>251</v>
      </c>
      <c r="C44" s="351"/>
      <c r="D44" s="351"/>
      <c r="E44" s="351"/>
      <c r="F44" s="351"/>
      <c r="G44" s="351"/>
      <c r="H44" s="351"/>
      <c r="I44" s="351"/>
      <c r="J44" s="351"/>
      <c r="K44" s="352"/>
    </row>
    <row r="45" spans="2:13" ht="16.5" customHeight="1"/>
    <row r="46" spans="2:13" ht="16.5" customHeight="1">
      <c r="B46" s="353" t="s">
        <v>27</v>
      </c>
      <c r="C46" s="353"/>
      <c r="D46" s="353"/>
      <c r="E46" s="353"/>
      <c r="F46" s="353"/>
      <c r="G46" s="353"/>
      <c r="H46" s="353"/>
      <c r="I46" s="353"/>
      <c r="J46" s="353"/>
      <c r="K46" s="353"/>
    </row>
    <row r="47" spans="2:13" ht="16.5" customHeight="1">
      <c r="B47" s="56" t="s">
        <v>28</v>
      </c>
      <c r="C47" s="354" t="s">
        <v>29</v>
      </c>
      <c r="D47" s="354"/>
      <c r="E47" s="354" t="s">
        <v>30</v>
      </c>
      <c r="F47" s="354"/>
      <c r="G47" s="354" t="s">
        <v>31</v>
      </c>
      <c r="H47" s="354"/>
      <c r="I47" s="56" t="s">
        <v>32</v>
      </c>
      <c r="J47" s="56" t="s">
        <v>33</v>
      </c>
      <c r="K47" s="56" t="s">
        <v>34</v>
      </c>
    </row>
    <row r="48" spans="2:13" ht="16.5" customHeight="1">
      <c r="B48" s="58"/>
      <c r="C48" s="322"/>
      <c r="D48" s="322"/>
      <c r="E48" s="521"/>
      <c r="F48" s="521"/>
      <c r="G48" s="522"/>
      <c r="H48" s="522"/>
      <c r="I48" s="14"/>
      <c r="J48" s="14"/>
      <c r="K48" s="14"/>
    </row>
    <row r="49" spans="2:11" ht="16.5" customHeight="1">
      <c r="B49" s="58"/>
      <c r="C49" s="322"/>
      <c r="D49" s="322"/>
      <c r="E49" s="521"/>
      <c r="F49" s="521"/>
      <c r="G49" s="522"/>
      <c r="H49" s="522"/>
      <c r="I49" s="14"/>
      <c r="J49" s="14"/>
      <c r="K49" s="14"/>
    </row>
    <row r="50" spans="2:11" ht="16.5" customHeight="1">
      <c r="B50" s="347"/>
      <c r="C50" s="348"/>
      <c r="D50" s="348"/>
      <c r="E50" s="348"/>
      <c r="F50" s="348"/>
      <c r="G50" s="348"/>
      <c r="H50" s="348"/>
      <c r="I50" s="348"/>
      <c r="J50" s="348"/>
      <c r="K50" s="349"/>
    </row>
    <row r="51" spans="2:11" ht="16.5" customHeight="1"/>
    <row r="52" spans="2:11" ht="16.5" customHeight="1">
      <c r="B52" s="326" t="s">
        <v>35</v>
      </c>
      <c r="C52" s="326"/>
      <c r="D52" s="326"/>
      <c r="E52" s="326"/>
      <c r="F52" s="326"/>
      <c r="G52" s="326"/>
      <c r="H52" s="326"/>
      <c r="I52" s="326"/>
      <c r="J52" s="326"/>
      <c r="K52" s="326"/>
    </row>
    <row r="53" spans="2:11" ht="16.5" customHeight="1">
      <c r="B53" s="337" t="s">
        <v>36</v>
      </c>
      <c r="C53" s="337"/>
      <c r="D53" s="338" t="s">
        <v>37</v>
      </c>
      <c r="E53" s="339"/>
      <c r="F53" s="327" t="s">
        <v>38</v>
      </c>
      <c r="G53" s="329"/>
      <c r="H53" s="327" t="s">
        <v>39</v>
      </c>
      <c r="I53" s="329"/>
      <c r="J53" s="327" t="s">
        <v>34</v>
      </c>
      <c r="K53" s="329"/>
    </row>
    <row r="54" spans="2:11" ht="16.5" customHeight="1">
      <c r="B54" s="330" t="str">
        <f>IF(Product_Name="", "", Product_Name)</f>
        <v/>
      </c>
      <c r="C54" s="331"/>
      <c r="D54" s="332" t="str">
        <f>IF(Model_Name="", "", Model_Name)</f>
        <v/>
      </c>
      <c r="E54" s="332"/>
      <c r="F54" s="330" t="s">
        <v>41</v>
      </c>
      <c r="G54" s="333"/>
      <c r="H54" s="334"/>
      <c r="I54" s="334"/>
      <c r="J54" s="330" t="s">
        <v>40</v>
      </c>
      <c r="K54" s="333"/>
    </row>
    <row r="55" spans="2:11" ht="16.5" customHeight="1">
      <c r="B55" s="319"/>
      <c r="C55" s="340"/>
      <c r="D55" s="341"/>
      <c r="E55" s="342"/>
      <c r="F55" s="319"/>
      <c r="G55" s="340"/>
      <c r="H55" s="343"/>
      <c r="I55" s="344"/>
      <c r="J55" s="319"/>
      <c r="K55" s="340"/>
    </row>
    <row r="56" spans="2:11" ht="16.5" customHeight="1"/>
    <row r="57" spans="2:11" ht="16.5" customHeight="1">
      <c r="B57" s="326" t="s">
        <v>140</v>
      </c>
      <c r="C57" s="326"/>
      <c r="D57" s="326"/>
      <c r="E57" s="326"/>
      <c r="F57" s="326"/>
      <c r="G57" s="326"/>
      <c r="H57" s="326"/>
      <c r="I57" s="326"/>
      <c r="J57" s="326"/>
      <c r="K57" s="326"/>
    </row>
    <row r="58" spans="2:11" ht="16.5" customHeight="1">
      <c r="B58" s="337" t="s">
        <v>36</v>
      </c>
      <c r="C58" s="337"/>
      <c r="D58" s="338" t="s">
        <v>37</v>
      </c>
      <c r="E58" s="339"/>
      <c r="F58" s="327" t="s">
        <v>38</v>
      </c>
      <c r="G58" s="329"/>
      <c r="H58" s="327" t="s">
        <v>39</v>
      </c>
      <c r="I58" s="329"/>
      <c r="J58" s="327" t="s">
        <v>34</v>
      </c>
      <c r="K58" s="329"/>
    </row>
    <row r="59" spans="2:11" ht="16.5" customHeight="1">
      <c r="B59" s="330" t="str">
        <f>IF(Product_Name="", "", Product_Name)</f>
        <v/>
      </c>
      <c r="C59" s="331"/>
      <c r="D59" s="332" t="str">
        <f>IF(Model_Name="", "", Model_Name)</f>
        <v/>
      </c>
      <c r="E59" s="332"/>
      <c r="F59" s="330" t="s">
        <v>41</v>
      </c>
      <c r="G59" s="333"/>
      <c r="H59" s="334"/>
      <c r="I59" s="334"/>
      <c r="J59" s="330" t="s">
        <v>40</v>
      </c>
      <c r="K59" s="333"/>
    </row>
    <row r="60" spans="2:11" ht="16.5" customHeight="1">
      <c r="B60" s="319"/>
      <c r="C60" s="320"/>
      <c r="D60" s="335"/>
      <c r="E60" s="336"/>
      <c r="F60" s="335"/>
      <c r="G60" s="336"/>
      <c r="H60" s="335"/>
      <c r="I60" s="336"/>
      <c r="J60" s="335"/>
      <c r="K60" s="336"/>
    </row>
    <row r="61" spans="2:11" ht="16.5" customHeight="1">
      <c r="B61" s="325"/>
      <c r="C61" s="325"/>
      <c r="D61" s="325"/>
      <c r="E61" s="325"/>
      <c r="F61" s="325"/>
      <c r="G61" s="325"/>
      <c r="H61" s="325"/>
      <c r="I61" s="325"/>
      <c r="J61" s="325"/>
      <c r="K61" s="325"/>
    </row>
    <row r="62" spans="2:11" ht="16.5" customHeight="1">
      <c r="B62" s="326" t="s">
        <v>42</v>
      </c>
      <c r="C62" s="326"/>
      <c r="D62" s="326"/>
      <c r="E62" s="326"/>
      <c r="F62" s="326"/>
      <c r="G62" s="326"/>
      <c r="H62" s="326"/>
      <c r="I62" s="326"/>
      <c r="J62" s="326"/>
      <c r="K62" s="326"/>
    </row>
    <row r="63" spans="2:11" ht="16.5" customHeight="1">
      <c r="B63" s="327" t="s">
        <v>43</v>
      </c>
      <c r="C63" s="328"/>
      <c r="D63" s="328"/>
      <c r="E63" s="329"/>
      <c r="F63" s="327" t="s">
        <v>44</v>
      </c>
      <c r="G63" s="328"/>
      <c r="H63" s="328"/>
      <c r="I63" s="329"/>
      <c r="J63" s="327" t="s">
        <v>45</v>
      </c>
      <c r="K63" s="329"/>
    </row>
    <row r="64" spans="2:11" ht="16.5" customHeight="1">
      <c r="B64" s="327" t="s">
        <v>46</v>
      </c>
      <c r="C64" s="329"/>
      <c r="D64" s="327" t="s">
        <v>47</v>
      </c>
      <c r="E64" s="329"/>
      <c r="F64" s="327" t="s">
        <v>46</v>
      </c>
      <c r="G64" s="329"/>
      <c r="H64" s="327" t="s">
        <v>47</v>
      </c>
      <c r="I64" s="329"/>
      <c r="J64" s="57" t="s">
        <v>48</v>
      </c>
      <c r="K64" s="57" t="s">
        <v>49</v>
      </c>
    </row>
    <row r="65" spans="2:11" ht="16.5" customHeight="1">
      <c r="B65" s="322"/>
      <c r="C65" s="322"/>
      <c r="D65" s="323"/>
      <c r="E65" s="324"/>
      <c r="F65" s="322"/>
      <c r="G65" s="322"/>
      <c r="H65" s="323"/>
      <c r="I65" s="324"/>
      <c r="J65" s="16"/>
      <c r="K65" s="17"/>
    </row>
    <row r="66" spans="2:11" ht="16.5" customHeight="1">
      <c r="B66" s="319"/>
      <c r="C66" s="320"/>
      <c r="D66" s="321"/>
      <c r="E66" s="321"/>
      <c r="F66" s="322"/>
      <c r="G66" s="322"/>
      <c r="H66" s="323"/>
      <c r="I66" s="324"/>
      <c r="J66" s="16"/>
      <c r="K66" s="17"/>
    </row>
    <row r="68" spans="2:11" ht="13.5" customHeight="1" thickBot="1"/>
    <row r="69" spans="2:11" ht="44.25" customHeight="1" thickBot="1">
      <c r="B69" s="446" t="s">
        <v>672</v>
      </c>
      <c r="C69" s="447"/>
      <c r="D69" s="447"/>
      <c r="E69" s="447"/>
      <c r="F69" s="447"/>
      <c r="G69" s="447"/>
      <c r="H69" s="447"/>
      <c r="I69" s="447"/>
      <c r="J69" s="447"/>
      <c r="K69" s="448"/>
    </row>
    <row r="70" spans="2:11" ht="9.9499999999999993" customHeight="1"/>
    <row r="71" spans="2:11" ht="16.5" customHeight="1">
      <c r="B71" s="5" t="s">
        <v>129</v>
      </c>
      <c r="C71" s="560"/>
      <c r="D71" s="561"/>
      <c r="E71" s="561"/>
      <c r="F71" s="562"/>
      <c r="G71" s="5"/>
      <c r="H71" s="243"/>
      <c r="I71" s="244"/>
      <c r="J71" s="244"/>
      <c r="K71" s="245"/>
    </row>
    <row r="73" spans="2:11" ht="16.5" customHeight="1">
      <c r="B73" s="5" t="s">
        <v>128</v>
      </c>
      <c r="C73" s="455" t="s">
        <v>122</v>
      </c>
      <c r="D73" s="455"/>
      <c r="E73" s="455" t="s">
        <v>121</v>
      </c>
      <c r="F73" s="455"/>
      <c r="G73" s="5" t="s">
        <v>123</v>
      </c>
      <c r="H73" s="5" t="s">
        <v>124</v>
      </c>
      <c r="I73" s="5" t="s">
        <v>125</v>
      </c>
      <c r="J73" s="5" t="s">
        <v>126</v>
      </c>
      <c r="K73" s="5" t="s">
        <v>127</v>
      </c>
    </row>
    <row r="74" spans="2:11" ht="16.5" customHeight="1">
      <c r="B74" s="59">
        <v>1</v>
      </c>
      <c r="C74" s="471"/>
      <c r="D74" s="471"/>
      <c r="E74" s="508"/>
      <c r="F74" s="509"/>
      <c r="G74" s="60"/>
      <c r="H74" s="60"/>
      <c r="I74" s="61"/>
      <c r="J74" s="62"/>
      <c r="K74" s="63"/>
    </row>
    <row r="76" spans="2:11" ht="16.5" customHeight="1">
      <c r="B76" s="248" t="s">
        <v>50</v>
      </c>
      <c r="C76" s="259"/>
      <c r="D76" s="248" t="s">
        <v>5</v>
      </c>
      <c r="E76" s="259"/>
      <c r="F76" s="136" t="s">
        <v>51</v>
      </c>
      <c r="G76" s="136" t="s">
        <v>52</v>
      </c>
      <c r="H76" s="5" t="s">
        <v>815</v>
      </c>
      <c r="I76" s="5" t="s">
        <v>53</v>
      </c>
      <c r="J76" s="5" t="s">
        <v>325</v>
      </c>
      <c r="K76" s="5" t="s">
        <v>54</v>
      </c>
    </row>
    <row r="77" spans="2:11" ht="16.5" customHeight="1">
      <c r="B77" s="246"/>
      <c r="C77" s="247"/>
      <c r="D77" s="246"/>
      <c r="E77" s="247"/>
      <c r="F77" s="169"/>
      <c r="G77" s="64"/>
      <c r="H77" s="92"/>
      <c r="I77" s="92"/>
      <c r="J77" s="17"/>
      <c r="K77" s="177">
        <v>0</v>
      </c>
    </row>
    <row r="78" spans="2:11" ht="16.5" customHeight="1">
      <c r="B78" s="246"/>
      <c r="C78" s="247"/>
      <c r="D78" s="246"/>
      <c r="E78" s="247"/>
      <c r="F78" s="169"/>
      <c r="G78" s="64"/>
      <c r="H78" s="92"/>
      <c r="I78" s="92"/>
      <c r="J78" s="17"/>
      <c r="K78" s="177">
        <v>0</v>
      </c>
    </row>
    <row r="79" spans="2:11" ht="9.9499999999999993" customHeight="1"/>
    <row r="80" spans="2:11" ht="16.5" customHeight="1">
      <c r="B80" s="353" t="s">
        <v>55</v>
      </c>
      <c r="C80" s="353"/>
      <c r="D80" s="20"/>
      <c r="E80" s="20"/>
      <c r="F80" s="21"/>
    </row>
    <row r="81" spans="2:14" ht="16.5" customHeight="1">
      <c r="B81" s="72"/>
      <c r="C81" s="519"/>
      <c r="D81" s="520"/>
      <c r="E81" s="520"/>
      <c r="F81" s="520"/>
      <c r="G81" s="520"/>
      <c r="H81" s="520"/>
      <c r="I81" s="520"/>
      <c r="J81" s="520"/>
      <c r="K81" s="520"/>
      <c r="N81" s="44">
        <f>C81</f>
        <v>0</v>
      </c>
    </row>
    <row r="82" spans="2:14" ht="9.9499999999999993" customHeight="1"/>
    <row r="83" spans="2:14" ht="13.5" customHeight="1" thickBot="1"/>
    <row r="84" spans="2:14" ht="44.25" customHeight="1" thickBot="1">
      <c r="B84" s="461" t="s">
        <v>673</v>
      </c>
      <c r="C84" s="447"/>
      <c r="D84" s="447"/>
      <c r="E84" s="447"/>
      <c r="F84" s="447"/>
      <c r="G84" s="447"/>
      <c r="H84" s="447"/>
      <c r="I84" s="447"/>
      <c r="J84" s="447"/>
      <c r="K84" s="448"/>
    </row>
    <row r="85" spans="2:14" ht="9.9499999999999993" customHeight="1"/>
    <row r="86" spans="2:14" ht="16.5" customHeight="1">
      <c r="B86" s="5" t="s">
        <v>129</v>
      </c>
      <c r="C86" s="560"/>
      <c r="D86" s="561"/>
      <c r="E86" s="561"/>
      <c r="F86" s="562"/>
      <c r="G86" s="5"/>
      <c r="H86" s="243"/>
      <c r="I86" s="244"/>
      <c r="J86" s="244"/>
      <c r="K86" s="245"/>
    </row>
    <row r="88" spans="2:14" ht="16.5" customHeight="1">
      <c r="B88" s="5" t="s">
        <v>128</v>
      </c>
      <c r="C88" s="455" t="s">
        <v>122</v>
      </c>
      <c r="D88" s="455"/>
      <c r="E88" s="455" t="s">
        <v>121</v>
      </c>
      <c r="F88" s="455"/>
      <c r="G88" s="5" t="s">
        <v>123</v>
      </c>
      <c r="H88" s="5" t="s">
        <v>124</v>
      </c>
      <c r="I88" s="5" t="s">
        <v>125</v>
      </c>
      <c r="J88" s="5" t="s">
        <v>126</v>
      </c>
      <c r="K88" s="5" t="s">
        <v>127</v>
      </c>
    </row>
    <row r="89" spans="2:14" ht="16.5" customHeight="1">
      <c r="B89" s="59">
        <v>1</v>
      </c>
      <c r="C89" s="471"/>
      <c r="D89" s="471"/>
      <c r="E89" s="508"/>
      <c r="F89" s="509"/>
      <c r="G89" s="60"/>
      <c r="H89" s="60"/>
      <c r="I89" s="61"/>
      <c r="J89" s="62"/>
      <c r="K89" s="63"/>
    </row>
    <row r="91" spans="2:14" ht="16.5" customHeight="1">
      <c r="B91" s="248" t="s">
        <v>50</v>
      </c>
      <c r="C91" s="259"/>
      <c r="D91" s="248" t="s">
        <v>5</v>
      </c>
      <c r="E91" s="259"/>
      <c r="F91" s="136" t="s">
        <v>51</v>
      </c>
      <c r="G91" s="136" t="s">
        <v>52</v>
      </c>
      <c r="H91" s="5" t="s">
        <v>815</v>
      </c>
      <c r="I91" s="5" t="s">
        <v>53</v>
      </c>
      <c r="J91" s="5" t="s">
        <v>325</v>
      </c>
      <c r="K91" s="5" t="s">
        <v>54</v>
      </c>
    </row>
    <row r="92" spans="2:14" ht="16.5" customHeight="1">
      <c r="B92" s="246"/>
      <c r="C92" s="247"/>
      <c r="D92" s="246"/>
      <c r="E92" s="247"/>
      <c r="F92" s="169"/>
      <c r="G92" s="64"/>
      <c r="H92" s="92"/>
      <c r="I92" s="92"/>
      <c r="J92" s="17"/>
      <c r="K92" s="177">
        <v>0</v>
      </c>
    </row>
    <row r="93" spans="2:14" ht="16.5" customHeight="1">
      <c r="B93" s="246"/>
      <c r="C93" s="247"/>
      <c r="D93" s="246"/>
      <c r="E93" s="247"/>
      <c r="F93" s="169"/>
      <c r="G93" s="64"/>
      <c r="H93" s="92"/>
      <c r="I93" s="92"/>
      <c r="J93" s="17"/>
      <c r="K93" s="177">
        <v>0</v>
      </c>
    </row>
    <row r="94" spans="2:14" ht="16.5" customHeight="1">
      <c r="B94" s="37"/>
      <c r="C94" s="37"/>
      <c r="D94" s="37"/>
      <c r="E94" s="37"/>
      <c r="F94" s="37"/>
      <c r="G94" s="37"/>
      <c r="H94" s="37"/>
      <c r="I94" s="37"/>
      <c r="J94" s="37"/>
      <c r="K94" s="37"/>
    </row>
    <row r="95" spans="2:14" ht="16.5" customHeight="1">
      <c r="B95" s="353" t="s">
        <v>55</v>
      </c>
      <c r="C95" s="353"/>
      <c r="D95" s="20"/>
      <c r="E95" s="20"/>
      <c r="F95" s="21"/>
    </row>
    <row r="96" spans="2:14" ht="16.5" customHeight="1">
      <c r="B96" s="72"/>
      <c r="C96" s="519"/>
      <c r="D96" s="520"/>
      <c r="E96" s="520"/>
      <c r="F96" s="520"/>
      <c r="G96" s="520"/>
      <c r="H96" s="520"/>
      <c r="I96" s="520"/>
      <c r="J96" s="520"/>
      <c r="K96" s="520"/>
    </row>
    <row r="97" spans="2:11" ht="13.5" customHeight="1"/>
    <row r="98" spans="2:11" ht="13.5" customHeight="1" thickBot="1"/>
    <row r="99" spans="2:11" ht="44.25" customHeight="1" thickBot="1">
      <c r="B99" s="462" t="s">
        <v>56</v>
      </c>
      <c r="C99" s="463"/>
      <c r="D99" s="463"/>
      <c r="E99" s="463"/>
      <c r="F99" s="463"/>
      <c r="G99" s="463"/>
      <c r="H99" s="463"/>
      <c r="I99" s="463"/>
      <c r="J99" s="463"/>
      <c r="K99" s="464"/>
    </row>
    <row r="100" spans="2:11" ht="9.9499999999999993" customHeight="1"/>
    <row r="101" spans="2:11" ht="16.5" customHeight="1">
      <c r="B101" s="5" t="s">
        <v>129</v>
      </c>
      <c r="C101" s="560"/>
      <c r="D101" s="561"/>
      <c r="E101" s="561"/>
      <c r="F101" s="562"/>
      <c r="G101" s="5"/>
      <c r="H101" s="243"/>
      <c r="I101" s="244"/>
      <c r="J101" s="244"/>
      <c r="K101" s="245"/>
    </row>
    <row r="103" spans="2:11" ht="16.5" customHeight="1">
      <c r="B103" s="5" t="s">
        <v>128</v>
      </c>
      <c r="C103" s="455" t="s">
        <v>122</v>
      </c>
      <c r="D103" s="455"/>
      <c r="E103" s="455" t="s">
        <v>121</v>
      </c>
      <c r="F103" s="455"/>
      <c r="G103" s="5" t="s">
        <v>123</v>
      </c>
      <c r="H103" s="5" t="s">
        <v>124</v>
      </c>
      <c r="I103" s="5" t="s">
        <v>125</v>
      </c>
      <c r="J103" s="5" t="s">
        <v>126</v>
      </c>
      <c r="K103" s="5" t="s">
        <v>127</v>
      </c>
    </row>
    <row r="104" spans="2:11" ht="16.5" customHeight="1">
      <c r="B104" s="59">
        <v>1</v>
      </c>
      <c r="C104" s="471"/>
      <c r="D104" s="471"/>
      <c r="E104" s="508"/>
      <c r="F104" s="509"/>
      <c r="G104" s="60"/>
      <c r="H104" s="60"/>
      <c r="I104" s="61"/>
      <c r="J104" s="62"/>
      <c r="K104" s="63"/>
    </row>
    <row r="105" spans="2:11" ht="9.9499999999999993" customHeight="1"/>
    <row r="106" spans="2:11" ht="16.5" customHeight="1">
      <c r="B106" s="248" t="s">
        <v>50</v>
      </c>
      <c r="C106" s="259"/>
      <c r="D106" s="248" t="s">
        <v>5</v>
      </c>
      <c r="E106" s="259"/>
      <c r="F106" s="136" t="s">
        <v>51</v>
      </c>
      <c r="G106" s="136" t="s">
        <v>52</v>
      </c>
      <c r="H106" s="5" t="s">
        <v>815</v>
      </c>
      <c r="I106" s="5" t="s">
        <v>53</v>
      </c>
      <c r="J106" s="5" t="s">
        <v>325</v>
      </c>
      <c r="K106" s="5" t="s">
        <v>54</v>
      </c>
    </row>
    <row r="107" spans="2:11" ht="16.5" customHeight="1">
      <c r="B107" s="246"/>
      <c r="C107" s="247"/>
      <c r="D107" s="246"/>
      <c r="E107" s="247"/>
      <c r="F107" s="169"/>
      <c r="G107" s="64"/>
      <c r="H107" s="92"/>
      <c r="I107" s="92"/>
      <c r="J107" s="17"/>
      <c r="K107" s="177">
        <v>0</v>
      </c>
    </row>
    <row r="108" spans="2:11" ht="16.5" customHeight="1">
      <c r="B108" s="246"/>
      <c r="C108" s="247"/>
      <c r="D108" s="246"/>
      <c r="E108" s="247"/>
      <c r="F108" s="169"/>
      <c r="G108" s="64"/>
      <c r="H108" s="92"/>
      <c r="I108" s="92"/>
      <c r="J108" s="17"/>
      <c r="K108" s="177">
        <v>0</v>
      </c>
    </row>
    <row r="110" spans="2:11" ht="16.5" customHeight="1">
      <c r="B110" s="465" t="s">
        <v>57</v>
      </c>
      <c r="C110" s="466"/>
      <c r="D110" s="466"/>
      <c r="E110" s="466"/>
      <c r="F110" s="466"/>
      <c r="G110" s="466"/>
      <c r="H110" s="466"/>
      <c r="I110" s="466"/>
      <c r="J110" s="467"/>
      <c r="K110" s="39" t="s">
        <v>153</v>
      </c>
    </row>
    <row r="111" spans="2:11" ht="50.1" customHeight="1">
      <c r="B111" s="468" t="s">
        <v>674</v>
      </c>
      <c r="C111" s="469"/>
      <c r="D111" s="469"/>
      <c r="E111" s="469"/>
      <c r="F111" s="469"/>
      <c r="G111" s="469"/>
      <c r="H111" s="469"/>
      <c r="I111" s="469"/>
      <c r="J111" s="470"/>
      <c r="K111" s="48" t="s">
        <v>64</v>
      </c>
    </row>
    <row r="112" spans="2:11" ht="9.9499999999999993" customHeight="1"/>
    <row r="113" spans="2:11" ht="16.5" customHeight="1">
      <c r="B113" s="93">
        <v>0</v>
      </c>
      <c r="C113" s="24" t="s">
        <v>67</v>
      </c>
    </row>
    <row r="114" spans="2:11" ht="16.5" customHeight="1">
      <c r="B114" s="5" t="s">
        <v>58</v>
      </c>
      <c r="C114" s="455" t="s">
        <v>59</v>
      </c>
      <c r="D114" s="455"/>
      <c r="E114" s="455"/>
      <c r="F114" s="5" t="s">
        <v>60</v>
      </c>
      <c r="G114" s="5" t="s">
        <v>61</v>
      </c>
      <c r="H114" s="5" t="s">
        <v>62</v>
      </c>
      <c r="I114" s="5" t="s">
        <v>17</v>
      </c>
      <c r="J114" s="455" t="s">
        <v>63</v>
      </c>
      <c r="K114" s="455"/>
    </row>
    <row r="115" spans="2:11" ht="16.5" customHeight="1">
      <c r="B115" s="32" t="s">
        <v>144</v>
      </c>
      <c r="C115" s="471" t="s">
        <v>142</v>
      </c>
      <c r="D115" s="471"/>
      <c r="E115" s="471"/>
      <c r="F115" s="32" t="s">
        <v>145</v>
      </c>
      <c r="G115" s="32" t="s">
        <v>64</v>
      </c>
      <c r="H115" s="32" t="s">
        <v>86</v>
      </c>
      <c r="I115" s="32" t="s">
        <v>146</v>
      </c>
      <c r="J115" s="475"/>
      <c r="K115" s="476"/>
    </row>
    <row r="116" spans="2:11" ht="16.5" customHeight="1">
      <c r="B116" s="32" t="s">
        <v>144</v>
      </c>
      <c r="C116" s="471" t="s">
        <v>143</v>
      </c>
      <c r="D116" s="471"/>
      <c r="E116" s="471"/>
      <c r="F116" s="32" t="s">
        <v>145</v>
      </c>
      <c r="G116" s="32" t="s">
        <v>64</v>
      </c>
      <c r="H116" s="32" t="s">
        <v>86</v>
      </c>
      <c r="I116" s="32" t="s">
        <v>146</v>
      </c>
      <c r="J116" s="471"/>
      <c r="K116" s="471"/>
    </row>
    <row r="117" spans="2:11" ht="16.5" customHeight="1">
      <c r="B117" s="32"/>
      <c r="C117" s="471"/>
      <c r="D117" s="471"/>
      <c r="E117" s="471"/>
      <c r="F117" s="32"/>
      <c r="G117" s="32"/>
      <c r="H117" s="32"/>
      <c r="I117" s="32"/>
      <c r="J117" s="471"/>
      <c r="K117" s="471"/>
    </row>
    <row r="118" spans="2:11" ht="16.5" customHeight="1">
      <c r="B118" s="32"/>
      <c r="C118" s="471"/>
      <c r="D118" s="471"/>
      <c r="E118" s="471"/>
      <c r="F118" s="32"/>
      <c r="G118" s="32"/>
      <c r="H118" s="32"/>
      <c r="I118" s="32"/>
      <c r="J118" s="471"/>
      <c r="K118" s="471"/>
    </row>
    <row r="120" spans="2:11" ht="16.5" customHeight="1">
      <c r="B120" s="4" t="s">
        <v>925</v>
      </c>
      <c r="C120" s="23"/>
    </row>
    <row r="121" spans="2:11" ht="26.1" customHeight="1">
      <c r="B121" s="516" t="s">
        <v>364</v>
      </c>
      <c r="C121" s="517"/>
      <c r="D121" s="517"/>
      <c r="E121" s="517"/>
      <c r="F121" s="517"/>
      <c r="G121" s="517"/>
      <c r="H121" s="517"/>
      <c r="I121" s="517"/>
      <c r="J121" s="517"/>
      <c r="K121" s="518"/>
    </row>
    <row r="122" spans="2:11" ht="9.9499999999999993" customHeight="1"/>
    <row r="123" spans="2:11" ht="13.5" customHeight="1" thickBot="1"/>
    <row r="124" spans="2:11" ht="42" customHeight="1" thickBot="1">
      <c r="B124" s="462" t="s">
        <v>66</v>
      </c>
      <c r="C124" s="463"/>
      <c r="D124" s="463"/>
      <c r="E124" s="463"/>
      <c r="F124" s="463"/>
      <c r="G124" s="463"/>
      <c r="H124" s="463"/>
      <c r="I124" s="463"/>
      <c r="J124" s="463"/>
      <c r="K124" s="464"/>
    </row>
    <row r="125" spans="2:11" ht="9.9499999999999993" customHeight="1"/>
    <row r="126" spans="2:11" ht="16.5" customHeight="1">
      <c r="B126" s="5" t="s">
        <v>129</v>
      </c>
      <c r="C126" s="560"/>
      <c r="D126" s="561"/>
      <c r="E126" s="561"/>
      <c r="F126" s="562"/>
      <c r="G126" s="5"/>
      <c r="H126" s="243"/>
      <c r="I126" s="244"/>
      <c r="J126" s="244"/>
      <c r="K126" s="245"/>
    </row>
    <row r="128" spans="2:11" ht="16.5" customHeight="1">
      <c r="B128" s="5" t="s">
        <v>128</v>
      </c>
      <c r="C128" s="455" t="s">
        <v>122</v>
      </c>
      <c r="D128" s="455"/>
      <c r="E128" s="455" t="s">
        <v>121</v>
      </c>
      <c r="F128" s="455"/>
      <c r="G128" s="5" t="s">
        <v>123</v>
      </c>
      <c r="H128" s="5" t="s">
        <v>124</v>
      </c>
      <c r="I128" s="5" t="s">
        <v>125</v>
      </c>
      <c r="J128" s="5" t="s">
        <v>126</v>
      </c>
      <c r="K128" s="5" t="s">
        <v>127</v>
      </c>
    </row>
    <row r="129" spans="2:11" ht="16.5" customHeight="1">
      <c r="B129" s="66">
        <v>1</v>
      </c>
      <c r="C129" s="471"/>
      <c r="D129" s="471"/>
      <c r="E129" s="508"/>
      <c r="F129" s="509"/>
      <c r="G129" s="60"/>
      <c r="H129" s="60"/>
      <c r="I129" s="61"/>
      <c r="J129" s="62"/>
      <c r="K129" s="63"/>
    </row>
    <row r="130" spans="2:11" ht="9.9499999999999993" customHeight="1"/>
    <row r="131" spans="2:11" ht="16.5" customHeight="1">
      <c r="B131" s="248" t="s">
        <v>50</v>
      </c>
      <c r="C131" s="259"/>
      <c r="D131" s="248" t="s">
        <v>5</v>
      </c>
      <c r="E131" s="259"/>
      <c r="F131" s="136" t="s">
        <v>51</v>
      </c>
      <c r="G131" s="136" t="s">
        <v>52</v>
      </c>
      <c r="H131" s="5" t="s">
        <v>815</v>
      </c>
      <c r="I131" s="5" t="s">
        <v>53</v>
      </c>
      <c r="J131" s="5" t="s">
        <v>325</v>
      </c>
      <c r="K131" s="5" t="s">
        <v>54</v>
      </c>
    </row>
    <row r="132" spans="2:11" ht="16.5" customHeight="1">
      <c r="B132" s="246"/>
      <c r="C132" s="247"/>
      <c r="D132" s="246"/>
      <c r="E132" s="247"/>
      <c r="F132" s="169"/>
      <c r="G132" s="64"/>
      <c r="H132" s="92"/>
      <c r="I132" s="92"/>
      <c r="J132" s="17"/>
      <c r="K132" s="177">
        <v>0</v>
      </c>
    </row>
    <row r="133" spans="2:11" ht="16.5" customHeight="1">
      <c r="B133" s="246"/>
      <c r="C133" s="247"/>
      <c r="D133" s="246"/>
      <c r="E133" s="247"/>
      <c r="F133" s="169"/>
      <c r="G133" s="64"/>
      <c r="H133" s="92"/>
      <c r="I133" s="92"/>
      <c r="J133" s="17"/>
      <c r="K133" s="177">
        <v>0</v>
      </c>
    </row>
    <row r="134" spans="2:11" ht="9.9499999999999993" customHeight="1"/>
    <row r="135" spans="2:11" ht="16.5" customHeight="1">
      <c r="B135" s="480" t="s">
        <v>155</v>
      </c>
      <c r="C135" s="480"/>
      <c r="D135" s="480"/>
      <c r="E135" s="480"/>
      <c r="F135" s="480"/>
      <c r="G135" s="480"/>
      <c r="H135" s="480"/>
      <c r="I135" s="480"/>
      <c r="J135" s="480"/>
      <c r="K135" s="41" t="s">
        <v>156</v>
      </c>
    </row>
    <row r="136" spans="2:11" ht="50.1" customHeight="1">
      <c r="B136" s="481" t="s">
        <v>675</v>
      </c>
      <c r="C136" s="482"/>
      <c r="D136" s="482"/>
      <c r="E136" s="482"/>
      <c r="F136" s="482"/>
      <c r="G136" s="482"/>
      <c r="H136" s="482"/>
      <c r="I136" s="482"/>
      <c r="J136" s="482"/>
      <c r="K136" s="40" t="s">
        <v>159</v>
      </c>
    </row>
    <row r="137" spans="2:11" ht="9.9499999999999993" customHeight="1"/>
    <row r="138" spans="2:11" ht="16.5" customHeight="1">
      <c r="B138" s="93">
        <v>0</v>
      </c>
      <c r="C138" s="24" t="s">
        <v>67</v>
      </c>
    </row>
    <row r="139" spans="2:11" ht="16.5" customHeight="1">
      <c r="B139" s="5" t="s">
        <v>68</v>
      </c>
      <c r="C139" s="483" t="s">
        <v>59</v>
      </c>
      <c r="D139" s="484"/>
      <c r="E139" s="484"/>
      <c r="F139" s="485"/>
      <c r="G139" s="5" t="s">
        <v>61</v>
      </c>
      <c r="H139" s="5" t="s">
        <v>69</v>
      </c>
      <c r="I139" s="5" t="s">
        <v>70</v>
      </c>
      <c r="J139" s="455" t="s">
        <v>63</v>
      </c>
      <c r="K139" s="455"/>
    </row>
    <row r="140" spans="2:11" ht="16.5" customHeight="1">
      <c r="B140" s="22" t="s">
        <v>67</v>
      </c>
      <c r="C140" s="477" t="s">
        <v>71</v>
      </c>
      <c r="D140" s="478"/>
      <c r="E140" s="478"/>
      <c r="F140" s="479"/>
      <c r="G140" s="22" t="s">
        <v>65</v>
      </c>
      <c r="H140" s="32" t="s">
        <v>86</v>
      </c>
      <c r="I140" s="32" t="s">
        <v>86</v>
      </c>
      <c r="J140" s="471"/>
      <c r="K140" s="471"/>
    </row>
    <row r="141" spans="2:11" ht="16.5" customHeight="1">
      <c r="B141" s="22" t="s">
        <v>67</v>
      </c>
      <c r="C141" s="477" t="s">
        <v>72</v>
      </c>
      <c r="D141" s="478"/>
      <c r="E141" s="478"/>
      <c r="F141" s="479"/>
      <c r="G141" s="22" t="s">
        <v>65</v>
      </c>
      <c r="H141" s="32" t="s">
        <v>86</v>
      </c>
      <c r="I141" s="32" t="s">
        <v>86</v>
      </c>
      <c r="J141" s="471"/>
      <c r="K141" s="471"/>
    </row>
    <row r="142" spans="2:11" ht="16.5" customHeight="1">
      <c r="B142" s="22" t="s">
        <v>67</v>
      </c>
      <c r="C142" s="477" t="s">
        <v>73</v>
      </c>
      <c r="D142" s="478"/>
      <c r="E142" s="478"/>
      <c r="F142" s="479"/>
      <c r="G142" s="22" t="s">
        <v>65</v>
      </c>
      <c r="H142" s="32" t="s">
        <v>86</v>
      </c>
      <c r="I142" s="32" t="s">
        <v>86</v>
      </c>
      <c r="J142" s="471"/>
      <c r="K142" s="471"/>
    </row>
    <row r="143" spans="2:11" ht="16.5" customHeight="1">
      <c r="B143" s="22" t="s">
        <v>67</v>
      </c>
      <c r="C143" s="477" t="s">
        <v>74</v>
      </c>
      <c r="D143" s="478"/>
      <c r="E143" s="478"/>
      <c r="F143" s="479"/>
      <c r="G143" s="22" t="s">
        <v>65</v>
      </c>
      <c r="H143" s="32" t="s">
        <v>86</v>
      </c>
      <c r="I143" s="32" t="s">
        <v>86</v>
      </c>
      <c r="J143" s="471"/>
      <c r="K143" s="471"/>
    </row>
    <row r="144" spans="2:11" ht="9.9499999999999993" customHeight="1"/>
    <row r="145" spans="2:11" ht="16.5" customHeight="1">
      <c r="B145" s="4" t="s">
        <v>925</v>
      </c>
      <c r="C145" s="23"/>
    </row>
    <row r="146" spans="2:11" ht="26.1" customHeight="1">
      <c r="B146" s="515" t="s">
        <v>179</v>
      </c>
      <c r="C146" s="513"/>
      <c r="D146" s="513"/>
      <c r="E146" s="513"/>
      <c r="F146" s="513"/>
      <c r="G146" s="513"/>
      <c r="H146" s="513"/>
      <c r="I146" s="513"/>
      <c r="J146" s="513"/>
      <c r="K146" s="514"/>
    </row>
    <row r="147" spans="2:11" ht="9.9499999999999993" customHeight="1"/>
    <row r="148" spans="2:11" ht="13.5" customHeight="1" thickBot="1"/>
    <row r="149" spans="2:11" ht="44.25" customHeight="1" thickBot="1">
      <c r="B149" s="462" t="s">
        <v>89</v>
      </c>
      <c r="C149" s="463"/>
      <c r="D149" s="463"/>
      <c r="E149" s="463"/>
      <c r="F149" s="463"/>
      <c r="G149" s="463"/>
      <c r="H149" s="463"/>
      <c r="I149" s="463"/>
      <c r="J149" s="463"/>
      <c r="K149" s="464"/>
    </row>
    <row r="150" spans="2:11" ht="9.9499999999999993" customHeight="1"/>
    <row r="151" spans="2:11" ht="16.5" customHeight="1">
      <c r="B151" s="5" t="s">
        <v>129</v>
      </c>
      <c r="C151" s="560"/>
      <c r="D151" s="561"/>
      <c r="E151" s="561"/>
      <c r="F151" s="562"/>
      <c r="G151" s="5"/>
      <c r="H151" s="243"/>
      <c r="I151" s="244"/>
      <c r="J151" s="244"/>
      <c r="K151" s="245"/>
    </row>
    <row r="153" spans="2:11" ht="16.5" customHeight="1">
      <c r="B153" s="5" t="s">
        <v>128</v>
      </c>
      <c r="C153" s="455" t="s">
        <v>122</v>
      </c>
      <c r="D153" s="455"/>
      <c r="E153" s="455" t="s">
        <v>121</v>
      </c>
      <c r="F153" s="455"/>
      <c r="G153" s="5" t="s">
        <v>123</v>
      </c>
      <c r="H153" s="5" t="s">
        <v>124</v>
      </c>
      <c r="I153" s="5" t="s">
        <v>125</v>
      </c>
      <c r="J153" s="5" t="s">
        <v>126</v>
      </c>
      <c r="K153" s="5" t="s">
        <v>127</v>
      </c>
    </row>
    <row r="154" spans="2:11" ht="16.5" customHeight="1">
      <c r="B154" s="59">
        <v>1</v>
      </c>
      <c r="C154" s="471"/>
      <c r="D154" s="471"/>
      <c r="E154" s="508"/>
      <c r="F154" s="509"/>
      <c r="G154" s="60"/>
      <c r="H154" s="60"/>
      <c r="I154" s="61"/>
      <c r="J154" s="62"/>
      <c r="K154" s="63"/>
    </row>
    <row r="155" spans="2:11" ht="9.9499999999999993" customHeight="1"/>
    <row r="156" spans="2:11" ht="16.5" customHeight="1">
      <c r="B156" s="248" t="s">
        <v>50</v>
      </c>
      <c r="C156" s="259"/>
      <c r="D156" s="248" t="s">
        <v>5</v>
      </c>
      <c r="E156" s="259"/>
      <c r="F156" s="136" t="s">
        <v>51</v>
      </c>
      <c r="G156" s="136" t="s">
        <v>52</v>
      </c>
      <c r="H156" s="5" t="s">
        <v>815</v>
      </c>
      <c r="I156" s="5" t="s">
        <v>53</v>
      </c>
      <c r="J156" s="5" t="s">
        <v>325</v>
      </c>
      <c r="K156" s="5" t="s">
        <v>54</v>
      </c>
    </row>
    <row r="157" spans="2:11" ht="16.5" customHeight="1">
      <c r="B157" s="246"/>
      <c r="C157" s="247"/>
      <c r="D157" s="246"/>
      <c r="E157" s="247"/>
      <c r="F157" s="169"/>
      <c r="G157" s="64"/>
      <c r="H157" s="92"/>
      <c r="I157" s="92"/>
      <c r="J157" s="17"/>
      <c r="K157" s="177">
        <v>0</v>
      </c>
    </row>
    <row r="158" spans="2:11" ht="16.5" customHeight="1">
      <c r="B158" s="246"/>
      <c r="C158" s="247"/>
      <c r="D158" s="246"/>
      <c r="E158" s="247"/>
      <c r="F158" s="169"/>
      <c r="G158" s="64"/>
      <c r="H158" s="92"/>
      <c r="I158" s="92"/>
      <c r="J158" s="17"/>
      <c r="K158" s="177">
        <v>0</v>
      </c>
    </row>
    <row r="159" spans="2:11" ht="9.9499999999999993" customHeight="1"/>
    <row r="160" spans="2:11" ht="16.5" customHeight="1">
      <c r="B160" s="480" t="s">
        <v>155</v>
      </c>
      <c r="C160" s="480"/>
      <c r="D160" s="480"/>
      <c r="E160" s="480"/>
      <c r="F160" s="480"/>
      <c r="G160" s="480"/>
      <c r="H160" s="480"/>
      <c r="I160" s="480"/>
      <c r="J160" s="480"/>
      <c r="K160" s="41" t="s">
        <v>156</v>
      </c>
    </row>
    <row r="161" spans="2:11" ht="50.1" customHeight="1">
      <c r="B161" s="481" t="s">
        <v>1115</v>
      </c>
      <c r="C161" s="482"/>
      <c r="D161" s="482"/>
      <c r="E161" s="482"/>
      <c r="F161" s="482"/>
      <c r="G161" s="482"/>
      <c r="H161" s="482"/>
      <c r="I161" s="482"/>
      <c r="J161" s="482"/>
      <c r="K161" s="40" t="s">
        <v>214</v>
      </c>
    </row>
    <row r="162" spans="2:11" ht="9.9499999999999993" customHeight="1"/>
    <row r="163" spans="2:11" ht="16.5" customHeight="1">
      <c r="B163" s="93">
        <v>0</v>
      </c>
      <c r="C163" s="23" t="s">
        <v>1112</v>
      </c>
    </row>
    <row r="164" spans="2:11" ht="16.5" customHeight="1">
      <c r="B164" s="5" t="s">
        <v>91</v>
      </c>
      <c r="C164" s="483" t="s">
        <v>92</v>
      </c>
      <c r="D164" s="484"/>
      <c r="E164" s="484"/>
      <c r="F164" s="485"/>
      <c r="G164" s="5" t="s">
        <v>61</v>
      </c>
      <c r="H164" s="5" t="s">
        <v>93</v>
      </c>
      <c r="I164" s="5" t="s">
        <v>94</v>
      </c>
      <c r="J164" s="455" t="s">
        <v>63</v>
      </c>
      <c r="K164" s="455"/>
    </row>
    <row r="165" spans="2:11" ht="16.5" customHeight="1">
      <c r="B165" s="32" t="s">
        <v>95</v>
      </c>
      <c r="C165" s="475" t="s">
        <v>96</v>
      </c>
      <c r="D165" s="486"/>
      <c r="E165" s="486"/>
      <c r="F165" s="476"/>
      <c r="G165" s="32" t="s">
        <v>64</v>
      </c>
      <c r="H165" s="32" t="s">
        <v>86</v>
      </c>
      <c r="I165" s="32" t="s">
        <v>86</v>
      </c>
      <c r="J165" s="475"/>
      <c r="K165" s="476"/>
    </row>
    <row r="167" spans="2:11" ht="16.5" customHeight="1">
      <c r="B167" s="93">
        <v>0</v>
      </c>
      <c r="C167" s="23" t="s">
        <v>270</v>
      </c>
    </row>
    <row r="168" spans="2:11" ht="16.5" customHeight="1">
      <c r="B168" s="5" t="s">
        <v>91</v>
      </c>
      <c r="C168" s="483" t="s">
        <v>92</v>
      </c>
      <c r="D168" s="484"/>
      <c r="E168" s="484"/>
      <c r="F168" s="485"/>
      <c r="G168" s="5" t="s">
        <v>61</v>
      </c>
      <c r="H168" s="5" t="s">
        <v>93</v>
      </c>
      <c r="I168" s="5" t="s">
        <v>94</v>
      </c>
      <c r="J168" s="455" t="s">
        <v>63</v>
      </c>
      <c r="K168" s="455"/>
    </row>
    <row r="169" spans="2:11" ht="16.5" customHeight="1">
      <c r="B169" s="32" t="s">
        <v>100</v>
      </c>
      <c r="C169" s="475" t="s">
        <v>86</v>
      </c>
      <c r="D169" s="486"/>
      <c r="E169" s="486"/>
      <c r="F169" s="476"/>
      <c r="G169" s="32" t="s">
        <v>64</v>
      </c>
      <c r="H169" s="32" t="s">
        <v>86</v>
      </c>
      <c r="I169" s="32" t="s">
        <v>86</v>
      </c>
      <c r="J169" s="475"/>
      <c r="K169" s="476"/>
    </row>
    <row r="171" spans="2:11" ht="16.5" customHeight="1">
      <c r="B171" s="4" t="s">
        <v>925</v>
      </c>
      <c r="C171" s="23"/>
    </row>
    <row r="172" spans="2:11" ht="26.1" customHeight="1">
      <c r="B172" s="512" t="s">
        <v>179</v>
      </c>
      <c r="C172" s="513"/>
      <c r="D172" s="513"/>
      <c r="E172" s="513"/>
      <c r="F172" s="513"/>
      <c r="G172" s="513"/>
      <c r="H172" s="513"/>
      <c r="I172" s="513"/>
      <c r="J172" s="513"/>
      <c r="K172" s="514"/>
    </row>
    <row r="174" spans="2:11" ht="13.5" customHeight="1" thickBot="1"/>
    <row r="175" spans="2:11" ht="44.25" customHeight="1" thickBot="1">
      <c r="B175" s="462" t="s">
        <v>101</v>
      </c>
      <c r="C175" s="463"/>
      <c r="D175" s="463"/>
      <c r="E175" s="463"/>
      <c r="F175" s="463"/>
      <c r="G175" s="463"/>
      <c r="H175" s="463"/>
      <c r="I175" s="463"/>
      <c r="J175" s="463"/>
      <c r="K175" s="464"/>
    </row>
    <row r="176" spans="2:11" ht="9.9499999999999993" customHeight="1"/>
    <row r="177" spans="2:11" ht="16.5" customHeight="1">
      <c r="B177" s="5" t="s">
        <v>129</v>
      </c>
      <c r="C177" s="560"/>
      <c r="D177" s="561"/>
      <c r="E177" s="561"/>
      <c r="F177" s="562"/>
      <c r="G177" s="5"/>
      <c r="H177" s="243"/>
      <c r="I177" s="244"/>
      <c r="J177" s="244"/>
      <c r="K177" s="245"/>
    </row>
    <row r="179" spans="2:11" ht="16.5" customHeight="1">
      <c r="B179" s="5" t="s">
        <v>128</v>
      </c>
      <c r="C179" s="455" t="s">
        <v>122</v>
      </c>
      <c r="D179" s="455"/>
      <c r="E179" s="455" t="s">
        <v>121</v>
      </c>
      <c r="F179" s="455"/>
      <c r="G179" s="5" t="s">
        <v>123</v>
      </c>
      <c r="H179" s="5" t="s">
        <v>124</v>
      </c>
      <c r="I179" s="5" t="s">
        <v>125</v>
      </c>
      <c r="J179" s="5" t="s">
        <v>126</v>
      </c>
      <c r="K179" s="5" t="s">
        <v>127</v>
      </c>
    </row>
    <row r="180" spans="2:11" ht="16.5" customHeight="1">
      <c r="B180" s="59">
        <v>1</v>
      </c>
      <c r="C180" s="471"/>
      <c r="D180" s="471"/>
      <c r="E180" s="508"/>
      <c r="F180" s="509"/>
      <c r="G180" s="60"/>
      <c r="H180" s="60"/>
      <c r="I180" s="61"/>
      <c r="J180" s="62"/>
      <c r="K180" s="63"/>
    </row>
    <row r="181" spans="2:11" ht="9.9499999999999993" customHeight="1"/>
    <row r="182" spans="2:11" ht="16.5" customHeight="1">
      <c r="B182" s="248" t="s">
        <v>50</v>
      </c>
      <c r="C182" s="259"/>
      <c r="D182" s="248" t="s">
        <v>5</v>
      </c>
      <c r="E182" s="259"/>
      <c r="F182" s="136" t="s">
        <v>51</v>
      </c>
      <c r="G182" s="136" t="s">
        <v>52</v>
      </c>
      <c r="H182" s="5" t="s">
        <v>815</v>
      </c>
      <c r="I182" s="5" t="s">
        <v>53</v>
      </c>
      <c r="J182" s="5" t="s">
        <v>325</v>
      </c>
      <c r="K182" s="5" t="s">
        <v>54</v>
      </c>
    </row>
    <row r="183" spans="2:11" ht="16.5" customHeight="1">
      <c r="B183" s="246"/>
      <c r="C183" s="247"/>
      <c r="D183" s="246"/>
      <c r="E183" s="247"/>
      <c r="F183" s="169"/>
      <c r="G183" s="64"/>
      <c r="H183" s="92"/>
      <c r="I183" s="92"/>
      <c r="J183" s="17"/>
      <c r="K183" s="177">
        <v>0</v>
      </c>
    </row>
    <row r="184" spans="2:11" ht="16.5" customHeight="1">
      <c r="B184" s="246"/>
      <c r="C184" s="247"/>
      <c r="D184" s="246"/>
      <c r="E184" s="247"/>
      <c r="F184" s="169"/>
      <c r="G184" s="64"/>
      <c r="H184" s="92"/>
      <c r="I184" s="92"/>
      <c r="J184" s="17"/>
      <c r="K184" s="177">
        <v>0</v>
      </c>
    </row>
    <row r="185" spans="2:11" ht="9.9499999999999993" customHeight="1"/>
    <row r="186" spans="2:11" ht="16.5" customHeight="1">
      <c r="B186" s="480" t="s">
        <v>155</v>
      </c>
      <c r="C186" s="480"/>
      <c r="D186" s="480"/>
      <c r="E186" s="480"/>
      <c r="F186" s="480"/>
      <c r="G186" s="480"/>
      <c r="H186" s="480"/>
      <c r="I186" s="480"/>
      <c r="J186" s="480"/>
      <c r="K186" s="41" t="s">
        <v>156</v>
      </c>
    </row>
    <row r="187" spans="2:11" ht="50.1" customHeight="1">
      <c r="B187" s="481" t="s">
        <v>1116</v>
      </c>
      <c r="C187" s="482"/>
      <c r="D187" s="482"/>
      <c r="E187" s="482"/>
      <c r="F187" s="482"/>
      <c r="G187" s="482"/>
      <c r="H187" s="482"/>
      <c r="I187" s="482"/>
      <c r="J187" s="482"/>
      <c r="K187" s="40" t="s">
        <v>375</v>
      </c>
    </row>
    <row r="188" spans="2:11" ht="9.9499999999999993" customHeight="1"/>
    <row r="189" spans="2:11" ht="16.5" customHeight="1">
      <c r="B189" s="93">
        <v>0</v>
      </c>
      <c r="C189" s="23" t="s">
        <v>1112</v>
      </c>
    </row>
    <row r="190" spans="2:11" ht="16.5" customHeight="1">
      <c r="B190" s="5" t="s">
        <v>91</v>
      </c>
      <c r="C190" s="483" t="s">
        <v>92</v>
      </c>
      <c r="D190" s="484"/>
      <c r="E190" s="484"/>
      <c r="F190" s="485"/>
      <c r="G190" s="5" t="s">
        <v>61</v>
      </c>
      <c r="H190" s="5" t="s">
        <v>93</v>
      </c>
      <c r="I190" s="5" t="s">
        <v>94</v>
      </c>
      <c r="J190" s="455" t="s">
        <v>63</v>
      </c>
      <c r="K190" s="455"/>
    </row>
    <row r="191" spans="2:11" ht="16.5" customHeight="1">
      <c r="B191" s="32" t="s">
        <v>95</v>
      </c>
      <c r="C191" s="475" t="s">
        <v>96</v>
      </c>
      <c r="D191" s="486"/>
      <c r="E191" s="486"/>
      <c r="F191" s="476"/>
      <c r="G191" s="32" t="s">
        <v>64</v>
      </c>
      <c r="H191" s="32" t="s">
        <v>86</v>
      </c>
      <c r="I191" s="32" t="s">
        <v>86</v>
      </c>
      <c r="J191" s="475"/>
      <c r="K191" s="476"/>
    </row>
    <row r="192" spans="2:11" ht="16.5" customHeight="1">
      <c r="B192" s="32" t="s">
        <v>95</v>
      </c>
      <c r="C192" s="475" t="s">
        <v>96</v>
      </c>
      <c r="D192" s="486"/>
      <c r="E192" s="486"/>
      <c r="F192" s="476"/>
      <c r="G192" s="32" t="s">
        <v>64</v>
      </c>
      <c r="H192" s="32" t="s">
        <v>86</v>
      </c>
      <c r="I192" s="32" t="s">
        <v>86</v>
      </c>
      <c r="J192" s="475"/>
      <c r="K192" s="476"/>
    </row>
    <row r="193" spans="2:11" ht="16.5" customHeight="1">
      <c r="B193" s="32" t="s">
        <v>95</v>
      </c>
      <c r="C193" s="475" t="s">
        <v>96</v>
      </c>
      <c r="D193" s="486"/>
      <c r="E193" s="486"/>
      <c r="F193" s="476"/>
      <c r="G193" s="32" t="s">
        <v>64</v>
      </c>
      <c r="H193" s="32" t="s">
        <v>86</v>
      </c>
      <c r="I193" s="32" t="s">
        <v>86</v>
      </c>
      <c r="J193" s="475"/>
      <c r="K193" s="476"/>
    </row>
    <row r="195" spans="2:11" ht="16.5" customHeight="1">
      <c r="B195" s="4" t="s">
        <v>925</v>
      </c>
      <c r="C195" s="4"/>
      <c r="D195" s="29"/>
      <c r="E195" s="29"/>
      <c r="F195" s="29"/>
      <c r="G195" s="29"/>
      <c r="H195" s="29"/>
      <c r="I195" s="29"/>
      <c r="J195" s="29"/>
      <c r="K195" s="29"/>
    </row>
    <row r="196" spans="2:11" ht="26.1" customHeight="1">
      <c r="B196" s="511" t="s">
        <v>179</v>
      </c>
      <c r="C196" s="500"/>
      <c r="D196" s="500"/>
      <c r="E196" s="500"/>
      <c r="F196" s="500"/>
      <c r="G196" s="500"/>
      <c r="H196" s="500"/>
      <c r="I196" s="500"/>
      <c r="J196" s="500"/>
      <c r="K196" s="501"/>
    </row>
    <row r="198" spans="2:11" ht="13.5" customHeight="1" thickBot="1"/>
    <row r="199" spans="2:11" ht="44.25" customHeight="1" thickBot="1">
      <c r="B199" s="462" t="s">
        <v>105</v>
      </c>
      <c r="C199" s="463"/>
      <c r="D199" s="463"/>
      <c r="E199" s="463"/>
      <c r="F199" s="463"/>
      <c r="G199" s="463"/>
      <c r="H199" s="463"/>
      <c r="I199" s="463"/>
      <c r="J199" s="463"/>
      <c r="K199" s="464"/>
    </row>
    <row r="200" spans="2:11" ht="9.9499999999999993" customHeight="1"/>
    <row r="201" spans="2:11" ht="16.5" customHeight="1">
      <c r="B201" s="5" t="s">
        <v>129</v>
      </c>
      <c r="C201" s="560"/>
      <c r="D201" s="561"/>
      <c r="E201" s="561"/>
      <c r="F201" s="562"/>
      <c r="G201" s="5"/>
      <c r="H201" s="243"/>
      <c r="I201" s="244"/>
      <c r="J201" s="244"/>
      <c r="K201" s="245"/>
    </row>
    <row r="203" spans="2:11" ht="16.5" customHeight="1">
      <c r="B203" s="5" t="s">
        <v>128</v>
      </c>
      <c r="C203" s="455" t="s">
        <v>122</v>
      </c>
      <c r="D203" s="455"/>
      <c r="E203" s="455" t="s">
        <v>121</v>
      </c>
      <c r="F203" s="455"/>
      <c r="G203" s="5" t="s">
        <v>123</v>
      </c>
      <c r="H203" s="5" t="s">
        <v>124</v>
      </c>
      <c r="I203" s="5" t="s">
        <v>125</v>
      </c>
      <c r="J203" s="5" t="s">
        <v>126</v>
      </c>
      <c r="K203" s="5" t="s">
        <v>127</v>
      </c>
    </row>
    <row r="204" spans="2:11" ht="16.5" customHeight="1">
      <c r="B204" s="59">
        <v>1</v>
      </c>
      <c r="C204" s="471"/>
      <c r="D204" s="471"/>
      <c r="E204" s="508"/>
      <c r="F204" s="509"/>
      <c r="G204" s="60"/>
      <c r="H204" s="60"/>
      <c r="I204" s="61"/>
      <c r="J204" s="62"/>
      <c r="K204" s="63"/>
    </row>
    <row r="205" spans="2:11" ht="9.9499999999999993" customHeight="1"/>
    <row r="206" spans="2:11" ht="16.5" customHeight="1">
      <c r="B206" s="248" t="s">
        <v>50</v>
      </c>
      <c r="C206" s="259"/>
      <c r="D206" s="248" t="s">
        <v>5</v>
      </c>
      <c r="E206" s="259"/>
      <c r="F206" s="136" t="s">
        <v>51</v>
      </c>
      <c r="G206" s="136" t="s">
        <v>52</v>
      </c>
      <c r="H206" s="5" t="s">
        <v>815</v>
      </c>
      <c r="I206" s="5" t="s">
        <v>53</v>
      </c>
      <c r="J206" s="5" t="s">
        <v>325</v>
      </c>
      <c r="K206" s="5" t="s">
        <v>54</v>
      </c>
    </row>
    <row r="207" spans="2:11" ht="16.5" customHeight="1">
      <c r="B207" s="246"/>
      <c r="C207" s="247"/>
      <c r="D207" s="246"/>
      <c r="E207" s="247"/>
      <c r="F207" s="169"/>
      <c r="G207" s="64"/>
      <c r="H207" s="92"/>
      <c r="I207" s="92"/>
      <c r="J207" s="17"/>
      <c r="K207" s="177">
        <v>0</v>
      </c>
    </row>
    <row r="208" spans="2:11" ht="16.5" customHeight="1">
      <c r="B208" s="246"/>
      <c r="C208" s="247"/>
      <c r="D208" s="246"/>
      <c r="E208" s="247"/>
      <c r="F208" s="169"/>
      <c r="G208" s="64"/>
      <c r="H208" s="92"/>
      <c r="I208" s="92"/>
      <c r="J208" s="17"/>
      <c r="K208" s="177">
        <v>0</v>
      </c>
    </row>
    <row r="209" spans="2:11" ht="9.9499999999999993" customHeight="1"/>
    <row r="210" spans="2:11" ht="16.5" customHeight="1">
      <c r="B210" s="480" t="s">
        <v>155</v>
      </c>
      <c r="C210" s="480"/>
      <c r="D210" s="480"/>
      <c r="E210" s="480"/>
      <c r="F210" s="480"/>
      <c r="G210" s="480"/>
      <c r="H210" s="480"/>
      <c r="I210" s="480"/>
      <c r="J210" s="480"/>
      <c r="K210" s="41" t="s">
        <v>156</v>
      </c>
    </row>
    <row r="211" spans="2:11" ht="50.1" customHeight="1">
      <c r="B211" s="481" t="s">
        <v>1114</v>
      </c>
      <c r="C211" s="482"/>
      <c r="D211" s="482"/>
      <c r="E211" s="482"/>
      <c r="F211" s="482"/>
      <c r="G211" s="482"/>
      <c r="H211" s="482"/>
      <c r="I211" s="482"/>
      <c r="J211" s="482"/>
      <c r="K211" s="40" t="s">
        <v>1113</v>
      </c>
    </row>
    <row r="212" spans="2:11" ht="9.9499999999999993" customHeight="1"/>
    <row r="213" spans="2:11" ht="16.5" customHeight="1">
      <c r="B213" s="93">
        <v>0</v>
      </c>
      <c r="C213" s="23" t="s">
        <v>1112</v>
      </c>
    </row>
    <row r="214" spans="2:11" ht="16.5" customHeight="1">
      <c r="B214" s="5" t="s">
        <v>91</v>
      </c>
      <c r="C214" s="483" t="s">
        <v>92</v>
      </c>
      <c r="D214" s="484"/>
      <c r="E214" s="485"/>
      <c r="F214" s="19" t="s">
        <v>106</v>
      </c>
      <c r="G214" s="5" t="s">
        <v>61</v>
      </c>
      <c r="H214" s="483" t="s">
        <v>107</v>
      </c>
      <c r="I214" s="485"/>
      <c r="J214" s="455" t="s">
        <v>63</v>
      </c>
      <c r="K214" s="455"/>
    </row>
    <row r="215" spans="2:11" ht="16.5" customHeight="1">
      <c r="B215" s="32" t="s">
        <v>95</v>
      </c>
      <c r="C215" s="475" t="s">
        <v>108</v>
      </c>
      <c r="D215" s="486"/>
      <c r="E215" s="476"/>
      <c r="F215" s="54" t="s">
        <v>86</v>
      </c>
      <c r="G215" s="32" t="s">
        <v>65</v>
      </c>
      <c r="H215" s="475" t="s">
        <v>86</v>
      </c>
      <c r="I215" s="476"/>
      <c r="J215" s="475"/>
      <c r="K215" s="476"/>
    </row>
    <row r="217" spans="2:11" ht="16.5" customHeight="1">
      <c r="B217" s="93">
        <v>0</v>
      </c>
      <c r="C217" s="23" t="s">
        <v>270</v>
      </c>
    </row>
    <row r="218" spans="2:11" ht="16.5" customHeight="1">
      <c r="B218" s="5" t="s">
        <v>91</v>
      </c>
      <c r="C218" s="483" t="s">
        <v>92</v>
      </c>
      <c r="D218" s="484"/>
      <c r="E218" s="485"/>
      <c r="F218" s="19" t="s">
        <v>106</v>
      </c>
      <c r="G218" s="5" t="s">
        <v>61</v>
      </c>
      <c r="H218" s="483" t="s">
        <v>107</v>
      </c>
      <c r="I218" s="485"/>
      <c r="J218" s="455" t="s">
        <v>63</v>
      </c>
      <c r="K218" s="455"/>
    </row>
    <row r="219" spans="2:11" ht="16.5" customHeight="1">
      <c r="B219" s="32" t="s">
        <v>109</v>
      </c>
      <c r="C219" s="475" t="s">
        <v>86</v>
      </c>
      <c r="D219" s="486"/>
      <c r="E219" s="476"/>
      <c r="F219" s="54" t="s">
        <v>86</v>
      </c>
      <c r="G219" s="32" t="s">
        <v>65</v>
      </c>
      <c r="H219" s="475" t="s">
        <v>86</v>
      </c>
      <c r="I219" s="476"/>
      <c r="J219" s="475"/>
      <c r="K219" s="476"/>
    </row>
    <row r="221" spans="2:11" ht="16.5" customHeight="1">
      <c r="B221" s="4" t="s">
        <v>925</v>
      </c>
      <c r="C221" s="4"/>
      <c r="D221" s="29"/>
      <c r="E221" s="29"/>
      <c r="F221" s="29"/>
      <c r="G221" s="29"/>
      <c r="H221" s="29"/>
      <c r="I221" s="29"/>
      <c r="J221" s="29"/>
      <c r="K221" s="29"/>
    </row>
    <row r="222" spans="2:11" ht="26.1" customHeight="1">
      <c r="B222" s="511" t="s">
        <v>179</v>
      </c>
      <c r="C222" s="500"/>
      <c r="D222" s="500"/>
      <c r="E222" s="500"/>
      <c r="F222" s="500"/>
      <c r="G222" s="500"/>
      <c r="H222" s="500"/>
      <c r="I222" s="500"/>
      <c r="J222" s="500"/>
      <c r="K222" s="501"/>
    </row>
    <row r="223" spans="2:11" ht="9.9499999999999993" customHeight="1"/>
    <row r="224" spans="2:11" ht="9.9499999999999993" customHeight="1"/>
  </sheetData>
  <sheetProtection selectLockedCells="1"/>
  <mergeCells count="267">
    <mergeCell ref="B222:K222"/>
    <mergeCell ref="C218:E218"/>
    <mergeCell ref="H218:I218"/>
    <mergeCell ref="J218:K218"/>
    <mergeCell ref="C219:E219"/>
    <mergeCell ref="H219:I219"/>
    <mergeCell ref="J219:K219"/>
    <mergeCell ref="B210:J210"/>
    <mergeCell ref="B211:J211"/>
    <mergeCell ref="C214:E214"/>
    <mergeCell ref="H214:I214"/>
    <mergeCell ref="J214:K214"/>
    <mergeCell ref="C215:E215"/>
    <mergeCell ref="H215:I215"/>
    <mergeCell ref="J215:K215"/>
    <mergeCell ref="B206:C206"/>
    <mergeCell ref="D206:E206"/>
    <mergeCell ref="B207:C207"/>
    <mergeCell ref="D207:E207"/>
    <mergeCell ref="B208:C208"/>
    <mergeCell ref="D208:E208"/>
    <mergeCell ref="C201:F201"/>
    <mergeCell ref="H201:K201"/>
    <mergeCell ref="C203:D203"/>
    <mergeCell ref="E203:F203"/>
    <mergeCell ref="C204:D204"/>
    <mergeCell ref="E204:F204"/>
    <mergeCell ref="C192:F192"/>
    <mergeCell ref="J192:K192"/>
    <mergeCell ref="C193:F193"/>
    <mergeCell ref="J193:K193"/>
    <mergeCell ref="B196:K196"/>
    <mergeCell ref="B199:K199"/>
    <mergeCell ref="B186:J186"/>
    <mergeCell ref="B187:J187"/>
    <mergeCell ref="C190:F190"/>
    <mergeCell ref="J190:K190"/>
    <mergeCell ref="C191:F191"/>
    <mergeCell ref="J191:K191"/>
    <mergeCell ref="B182:C182"/>
    <mergeCell ref="D182:E182"/>
    <mergeCell ref="B183:C183"/>
    <mergeCell ref="D183:E183"/>
    <mergeCell ref="B184:C184"/>
    <mergeCell ref="D184:E184"/>
    <mergeCell ref="C177:F177"/>
    <mergeCell ref="H177:K177"/>
    <mergeCell ref="C179:D179"/>
    <mergeCell ref="E179:F179"/>
    <mergeCell ref="C180:D180"/>
    <mergeCell ref="E180:F180"/>
    <mergeCell ref="C168:F168"/>
    <mergeCell ref="J168:K168"/>
    <mergeCell ref="C169:F169"/>
    <mergeCell ref="J169:K169"/>
    <mergeCell ref="B172:K172"/>
    <mergeCell ref="B175:K175"/>
    <mergeCell ref="C165:F165"/>
    <mergeCell ref="J165:K165"/>
    <mergeCell ref="B158:C158"/>
    <mergeCell ref="D158:E158"/>
    <mergeCell ref="B160:J160"/>
    <mergeCell ref="B161:J161"/>
    <mergeCell ref="C164:F164"/>
    <mergeCell ref="J164:K164"/>
    <mergeCell ref="C154:D154"/>
    <mergeCell ref="E154:F154"/>
    <mergeCell ref="B156:C156"/>
    <mergeCell ref="D156:E156"/>
    <mergeCell ref="B157:C157"/>
    <mergeCell ref="D157:E157"/>
    <mergeCell ref="B146:K146"/>
    <mergeCell ref="B149:K149"/>
    <mergeCell ref="C151:F151"/>
    <mergeCell ref="H151:K151"/>
    <mergeCell ref="C153:D153"/>
    <mergeCell ref="E153:F153"/>
    <mergeCell ref="C141:F141"/>
    <mergeCell ref="J141:K141"/>
    <mergeCell ref="C142:F142"/>
    <mergeCell ref="J142:K142"/>
    <mergeCell ref="C143:F143"/>
    <mergeCell ref="J143:K143"/>
    <mergeCell ref="B135:J135"/>
    <mergeCell ref="B136:J136"/>
    <mergeCell ref="C139:F139"/>
    <mergeCell ref="J139:K139"/>
    <mergeCell ref="C140:F140"/>
    <mergeCell ref="J140:K140"/>
    <mergeCell ref="B131:C131"/>
    <mergeCell ref="D131:E131"/>
    <mergeCell ref="B132:C132"/>
    <mergeCell ref="D132:E132"/>
    <mergeCell ref="B133:C133"/>
    <mergeCell ref="D133:E133"/>
    <mergeCell ref="C126:F126"/>
    <mergeCell ref="H126:K126"/>
    <mergeCell ref="C128:D128"/>
    <mergeCell ref="E128:F128"/>
    <mergeCell ref="C129:D129"/>
    <mergeCell ref="E129:F129"/>
    <mergeCell ref="C117:E117"/>
    <mergeCell ref="J117:K117"/>
    <mergeCell ref="C118:E118"/>
    <mergeCell ref="J118:K118"/>
    <mergeCell ref="B121:K121"/>
    <mergeCell ref="B124:K124"/>
    <mergeCell ref="C114:E114"/>
    <mergeCell ref="J114:K114"/>
    <mergeCell ref="C115:E115"/>
    <mergeCell ref="J115:K115"/>
    <mergeCell ref="C116:E116"/>
    <mergeCell ref="J116:K116"/>
    <mergeCell ref="B107:C107"/>
    <mergeCell ref="D107:E107"/>
    <mergeCell ref="B108:C108"/>
    <mergeCell ref="D108:E108"/>
    <mergeCell ref="B110:J110"/>
    <mergeCell ref="B111:J111"/>
    <mergeCell ref="C103:D103"/>
    <mergeCell ref="E103:F103"/>
    <mergeCell ref="C104:D104"/>
    <mergeCell ref="E104:F104"/>
    <mergeCell ref="B106:C106"/>
    <mergeCell ref="D106:E106"/>
    <mergeCell ref="B93:C93"/>
    <mergeCell ref="D93:E93"/>
    <mergeCell ref="B95:C95"/>
    <mergeCell ref="C96:K96"/>
    <mergeCell ref="B99:K99"/>
    <mergeCell ref="C101:F101"/>
    <mergeCell ref="H101:K101"/>
    <mergeCell ref="C89:D89"/>
    <mergeCell ref="E89:F89"/>
    <mergeCell ref="B91:C91"/>
    <mergeCell ref="D91:E91"/>
    <mergeCell ref="B92:C92"/>
    <mergeCell ref="D92:E92"/>
    <mergeCell ref="B80:C80"/>
    <mergeCell ref="C81:K81"/>
    <mergeCell ref="B84:K84"/>
    <mergeCell ref="C86:F86"/>
    <mergeCell ref="H86:K86"/>
    <mergeCell ref="C88:D88"/>
    <mergeCell ref="E88:F88"/>
    <mergeCell ref="B76:C76"/>
    <mergeCell ref="D76:E76"/>
    <mergeCell ref="B77:C77"/>
    <mergeCell ref="D77:E77"/>
    <mergeCell ref="B78:C78"/>
    <mergeCell ref="D78:E78"/>
    <mergeCell ref="B69:K69"/>
    <mergeCell ref="C71:F71"/>
    <mergeCell ref="H71:K71"/>
    <mergeCell ref="C73:D73"/>
    <mergeCell ref="E73:F73"/>
    <mergeCell ref="C74:D74"/>
    <mergeCell ref="E74:F74"/>
    <mergeCell ref="B65:C65"/>
    <mergeCell ref="D65:E65"/>
    <mergeCell ref="F65:G65"/>
    <mergeCell ref="H65:I65"/>
    <mergeCell ref="B66:C66"/>
    <mergeCell ref="D66:E66"/>
    <mergeCell ref="F66:G66"/>
    <mergeCell ref="H66:I66"/>
    <mergeCell ref="B61:K61"/>
    <mergeCell ref="B62:K62"/>
    <mergeCell ref="B63:E63"/>
    <mergeCell ref="F63:I63"/>
    <mergeCell ref="J63:K63"/>
    <mergeCell ref="B64:C64"/>
    <mergeCell ref="D64:E64"/>
    <mergeCell ref="F64:G64"/>
    <mergeCell ref="H64:I64"/>
    <mergeCell ref="B59:C59"/>
    <mergeCell ref="D59:E59"/>
    <mergeCell ref="F59:G59"/>
    <mergeCell ref="H59:I59"/>
    <mergeCell ref="J59:K59"/>
    <mergeCell ref="B60:C60"/>
    <mergeCell ref="D60:E60"/>
    <mergeCell ref="F60:G60"/>
    <mergeCell ref="H60:I60"/>
    <mergeCell ref="J60:K60"/>
    <mergeCell ref="B57:K57"/>
    <mergeCell ref="B58:C58"/>
    <mergeCell ref="D58:E58"/>
    <mergeCell ref="F58:G58"/>
    <mergeCell ref="H58:I58"/>
    <mergeCell ref="J58:K58"/>
    <mergeCell ref="B54:C54"/>
    <mergeCell ref="D54:E54"/>
    <mergeCell ref="F54:G54"/>
    <mergeCell ref="H54:I54"/>
    <mergeCell ref="J54:K54"/>
    <mergeCell ref="B55:C55"/>
    <mergeCell ref="D55:E55"/>
    <mergeCell ref="F55:G55"/>
    <mergeCell ref="H55:I55"/>
    <mergeCell ref="J55:K55"/>
    <mergeCell ref="C49:D49"/>
    <mergeCell ref="E49:F49"/>
    <mergeCell ref="G49:H49"/>
    <mergeCell ref="B50:K50"/>
    <mergeCell ref="B52:K52"/>
    <mergeCell ref="B53:C53"/>
    <mergeCell ref="D53:E53"/>
    <mergeCell ref="F53:G53"/>
    <mergeCell ref="H53:I53"/>
    <mergeCell ref="J53:K53"/>
    <mergeCell ref="C47:D47"/>
    <mergeCell ref="E47:F47"/>
    <mergeCell ref="G47:H47"/>
    <mergeCell ref="C48:D48"/>
    <mergeCell ref="E48:F48"/>
    <mergeCell ref="G48:H48"/>
    <mergeCell ref="C42:D42"/>
    <mergeCell ref="E42:K42"/>
    <mergeCell ref="C43:D43"/>
    <mergeCell ref="E43:K43"/>
    <mergeCell ref="B44:K44"/>
    <mergeCell ref="B46:K46"/>
    <mergeCell ref="B33:E33"/>
    <mergeCell ref="G33:K33"/>
    <mergeCell ref="B34:K34"/>
    <mergeCell ref="B35:K35"/>
    <mergeCell ref="B38:K38"/>
    <mergeCell ref="B41:K41"/>
    <mergeCell ref="B31:E31"/>
    <mergeCell ref="G31:H31"/>
    <mergeCell ref="J31:K31"/>
    <mergeCell ref="B32:E32"/>
    <mergeCell ref="G32:K32"/>
    <mergeCell ref="B23:K23"/>
    <mergeCell ref="B24:K24"/>
    <mergeCell ref="B26:K26"/>
    <mergeCell ref="B29:K29"/>
    <mergeCell ref="B30:E30"/>
    <mergeCell ref="F30:K30"/>
    <mergeCell ref="H19:J19"/>
    <mergeCell ref="C20:K20"/>
    <mergeCell ref="B15:B19"/>
    <mergeCell ref="C15:G15"/>
    <mergeCell ref="H15:J15"/>
    <mergeCell ref="C16:G16"/>
    <mergeCell ref="H16:J16"/>
    <mergeCell ref="C17:G17"/>
    <mergeCell ref="H17:J17"/>
    <mergeCell ref="C18:G18"/>
    <mergeCell ref="H18:J18"/>
    <mergeCell ref="C19:G19"/>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s>
  <phoneticPr fontId="3" type="noConversion"/>
  <dataValidations count="35">
    <dataValidation type="list" allowBlank="1" showInputMessage="1" showErrorMessage="1" sqref="I9:J9" xr:uid="{224DEF0C-3CA3-4086-8782-55E262B19931}">
      <formula1>reviewer_list</formula1>
    </dataValidation>
    <dataValidation type="list" allowBlank="1" showInputMessage="1" showErrorMessage="1" sqref="I5:J5" xr:uid="{8D23FFF9-EF3A-4C4A-8B34-7378F045F8D6}">
      <formula1>tester_list</formula1>
    </dataValidation>
    <dataValidation type="list" allowBlank="1" showInputMessage="1" sqref="B213 B217 B189 B167 B163 B138 B113 D37 K77:K78 K92:K93 K107:K108 K132:K133 K157:K158 K183:K184 K207:K208 I31 F31:F33" xr:uid="{9503FAA2-3E69-4196-9D90-007A89640B0F}">
      <formula1>"1, TRUE, 0, FALSE,"</formula1>
    </dataValidation>
    <dataValidation type="list" allowBlank="1" showInputMessage="1" showErrorMessage="1" sqref="C126" xr:uid="{95A99009-0825-455A-AE67-C1B76D22A01C}">
      <formula1>"미래동,미래동RS,기술융합,혁신동,우정동"</formula1>
    </dataValidation>
    <dataValidation type="list" allowBlank="1" showInputMessage="1" sqref="K13:K19" xr:uid="{F065C52A-6022-477D-9C1C-7914EFD072D7}">
      <formula1>"주1), 주2), 주3), 주4), 주5), 주6), 주7), 주8), 주9), 주10)"</formula1>
    </dataValidation>
    <dataValidation type="list" allowBlank="1" showInputMessage="1" showErrorMessage="1" sqref="D126:F126" xr:uid="{AD897EF1-5863-4844-A8CD-E3B473400390}">
      <formula1>"미래동, 미래동RS, 기술융합, 혁신동, 우정동"</formula1>
    </dataValidation>
    <dataValidation type="list" allowBlank="1" showInputMessage="1" showErrorMessage="1" sqref="H115:H118" xr:uid="{F2AC2395-FB5A-4985-AE0A-6C281A593260}">
      <formula1>"해당무, A, B, C, ,"</formula1>
    </dataValidation>
    <dataValidation type="list" allowBlank="1" showInputMessage="1" sqref="I115:I118" xr:uid="{7F8A7F94-18E2-4CCA-983C-B2E0BB79F8A9}">
      <formula1>"-, 주1), 주2), 주3), 주4), 주5)"</formula1>
    </dataValidation>
    <dataValidation type="list" allowBlank="1" showInputMessage="1" showErrorMessage="1" sqref="F115:F118" xr:uid="{8035A27A-C1A6-4769-B2B8-4D76DD64B95D}">
      <formula1>"접촉방전, 기중방전"</formula1>
    </dataValidation>
    <dataValidation type="list" allowBlank="1" showInputMessage="1" showErrorMessage="1" sqref="B115:B118" xr:uid="{25ED47B9-1E34-455D-B614-AEC73DDDA5A4}">
      <formula1>"간접인가, 직접인가"</formula1>
    </dataValidation>
    <dataValidation type="list" allowBlank="1" showInputMessage="1" showErrorMessage="1" sqref="G33:K33" xr:uid="{5FBA8BFA-15D6-4836-A85D-DB0D9E5514AD}">
      <formula1>"구성품 이원화, 기술 변경, 기술 파생"</formula1>
    </dataValidation>
    <dataValidation type="list" allowBlank="1" showInputMessage="1" sqref="C169:F169" xr:uid="{C4F77FAD-B721-490A-81CC-E1912126D51F}">
      <formula1>"해당무, LAN, RJ45, HDMI, DP,"</formula1>
    </dataValidation>
    <dataValidation type="list" allowBlank="1" showInputMessage="1" showErrorMessage="1" sqref="H165:I165 H169:I169" xr:uid="{9DAB9A3A-7783-4DA4-B2A6-E3A5D515DC35}">
      <formula1>"A, B 주1), B 주2), B 주3), 해당무"</formula1>
    </dataValidation>
    <dataValidation type="list" allowBlank="1" showInputMessage="1" sqref="C165:F165" xr:uid="{D1C85F2C-DC84-4EC8-9CC2-F9C47273544E}">
      <formula1>"N - L1, N - L1 - PE, L1 - L2 - L3, L1 - L2 - L3 - N, L1 - L2 - L3 - PE, L1 - L2 - L3 - N - PE"</formula1>
    </dataValidation>
    <dataValidation type="list" allowBlank="1" showInputMessage="1" sqref="H140:I143" xr:uid="{2CDA1C4D-FB0E-4CFE-B41A-28EDCF7E3971}">
      <formula1>"A, 해당무"</formula1>
    </dataValidation>
    <dataValidation type="list" allowBlank="1" showInputMessage="1" showErrorMessage="1" sqref="C140:F143" xr:uid="{D076AF42-B143-4210-B154-7E32CE8C0C0D}">
      <formula1>"전  면, 후  면, 우측면, 좌측면"</formula1>
    </dataValidation>
    <dataValidation type="list" allowBlank="1" showInputMessage="1" sqref="C219:E219" xr:uid="{10109A83-4AEF-406B-8683-0E1F960582A8}">
      <formula1>"해당무, LAN, RJ 45, HDMI, DVI"</formula1>
    </dataValidation>
    <dataValidation type="list" allowBlank="1" showInputMessage="1" sqref="C215:E215" xr:uid="{428F5239-0D5A-47D6-AAC4-5662B542DC63}">
      <formula1>"주 전원 포트"</formula1>
    </dataValidation>
    <dataValidation type="list" allowBlank="1" showInputMessage="1" showErrorMessage="1" sqref="H215:I215 H219:I219" xr:uid="{15F88CFC-8013-47BC-BC54-8D27747F1DE0}">
      <formula1>"A, B, C, 해당무"</formula1>
    </dataValidation>
    <dataValidation type="list" allowBlank="1" showInputMessage="1" showErrorMessage="1" sqref="G219 G215 G140:G143" xr:uid="{74473984-EA29-4D50-8CCC-AC4A36A1FD8F}">
      <formula1>"A"</formula1>
    </dataValidation>
    <dataValidation type="list" allowBlank="1" showInputMessage="1" sqref="F219" xr:uid="{39C2765A-5B13-492F-AD0D-769B02579AC7}">
      <formula1>"해당무, CDN T8, CDN T4,  CDN T2, EM CLAMP, BCI CLAMP"</formula1>
    </dataValidation>
    <dataValidation type="list" allowBlank="1" showInputMessage="1" sqref="F215" xr:uid="{48BC7107-AECC-4445-9934-7333B53464CE}">
      <formula1>"해당무, CDN M2, CDN M3,  CDN M4, ,  CDN M5,  EM CLAMP"</formula1>
    </dataValidation>
    <dataValidation type="list" allowBlank="1" showInputMessage="1" showErrorMessage="1" sqref="B169" xr:uid="{4CFE12E1-B69B-4EDA-86DC-1F6811693B41}">
      <formula1>"I/O"</formula1>
    </dataValidation>
    <dataValidation type="list" allowBlank="1" showInputMessage="1" sqref="H191:I193" xr:uid="{A88FC594-AC4F-466B-BF0A-A903D7B3C266}">
      <formula1>"A, B, B 주1), B 주2), 해당무"</formula1>
    </dataValidation>
    <dataValidation type="list" allowBlank="1" showInputMessage="1" showErrorMessage="1" sqref="B191:B193 B165" xr:uid="{DDE072D3-34CF-4962-A1AC-4997E615E874}">
      <formula1>"AC"</formula1>
    </dataValidation>
    <dataValidation type="list" allowBlank="1" showInputMessage="1" sqref="K65:K66" xr:uid="{BA158FFB-6C0E-4683-94E3-7D99962CD306}">
      <formula1>"차폐, 비차폐"</formula1>
    </dataValidation>
    <dataValidation type="list" allowBlank="1" showInputMessage="1" showErrorMessage="1" sqref="B65:C65 F65:G66" xr:uid="{D02257BF-C8E1-4E6D-A9B0-7230246B4D8C}">
      <formula1>OFFSET($B$53, 1, 0, ROWS(Total_Config)-1)</formula1>
    </dataValidation>
    <dataValidation type="list" allowBlank="1" showInputMessage="1" showErrorMessage="1" sqref="G74:H74 G89:H89 G104:H104 G129:H129 G154:H154 G180:H180 G204:H204" xr:uid="{B5EB4AA4-86F7-4D36-AFEB-79CBE10AA037}">
      <formula1>"06:00, 07:00, 08:00, 09:00, 10:00, 11:00, 12:00, 13:00, 14:00, 15:00, 16:00, 17:00, 18:00, 19:00, 20:00, 21:00, 22:00, 23:00, 00:00, 01:00, 02:00, 03:00, 04:00, 05:00, 06:00"</formula1>
    </dataValidation>
    <dataValidation type="list" allowBlank="1" showInputMessage="1" sqref="B81 B96" xr:uid="{B3931514-64E6-4B43-B095-6C07DE0F5624}">
      <formula1>OFFSET($B$42, 0, 0, ROWS(OPERATING_MODE))</formula1>
    </dataValidation>
    <dataValidation type="list" allowBlank="1" showInputMessage="1" showErrorMessage="1" sqref="G191:G193 G165 G169 G115:G118" xr:uid="{5E61301D-187F-4484-BF89-313929DFDF53}">
      <formula1>"B"</formula1>
    </dataValidation>
    <dataValidation type="list" allowBlank="1" showInputMessage="1" showErrorMessage="1" sqref="C86:F86" xr:uid="{91882A81-F26E-41DE-817C-1CC0EEB9658E}">
      <formula1>"미래동, 열정동, 기술융합, 창의동"</formula1>
    </dataValidation>
    <dataValidation type="list" allowBlank="1" showInputMessage="1" sqref="F30:K30" xr:uid="{14E05CA6-3BDA-4799-B6F1-936E0B88912E}">
      <formula1>"탁상형, 바닥형, 조합형"</formula1>
    </dataValidation>
    <dataValidation type="list" allowBlank="1" showInputMessage="1" showErrorMessage="1" sqref="C71 C101 C151 C177 C201" xr:uid="{8772207D-975B-407F-A010-C89491333126}">
      <formula1>"미래동, 혁신동, 기술융합, 창의동"</formula1>
    </dataValidation>
    <dataValidation type="list" allowBlank="1" showInputMessage="1" showErrorMessage="1" sqref="I48:J49" xr:uid="{064AA2D9-8993-415F-8C92-4A6B8F66A992}">
      <formula1>"Yes, No"</formula1>
    </dataValidation>
    <dataValidation type="list" allowBlank="1" showInputMessage="1" sqref="C191:F193" xr:uid="{38AC6BC8-BA54-4AB4-9BC4-4E0E51801295}">
      <formula1>"N - L, N - PE, L - PE, L1 - L2, L2 - L3, L3 - L1, L1 - N, L2 - N, L3 - N, L1 - PE, L2 - PE, L3 - PE, N - PE"</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&amp;LRDS-EM-117(00)260205&amp;C&amp;P / &amp;N&amp;R(주)디티앤씨 (Dt&amp;&amp;C Co., Ltd.)</oddFooter>
  </headerFooter>
  <rowBreaks count="9" manualBreakCount="9">
    <brk id="39" max="16383" man="1"/>
    <brk id="51" max="16383" man="1"/>
    <brk id="67" max="16383" man="1"/>
    <brk id="82" max="16383" man="1"/>
    <brk id="97" max="16383" man="1"/>
    <brk id="122" max="16383" man="1"/>
    <brk id="147" max="16383" man="1"/>
    <brk id="173" max="16383" man="1"/>
    <brk id="19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61"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399362"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399363"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399364"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399365"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399366"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399367"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425D1-7924-4B10-8039-77C71BB7C4B3}">
  <sheetPr codeName="Sheet18"/>
  <dimension ref="A1:N294"/>
  <sheetViews>
    <sheetView showGridLines="0" view="pageBreakPreview" zoomScaleNormal="100" zoomScaleSheetLayoutView="100" workbookViewId="0">
      <pane ySplit="3" topLeftCell="A178" activePane="bottomLeft" state="frozen"/>
      <selection activeCell="G43" sqref="G43:K43"/>
      <selection pane="bottomLeft" activeCell="B200" sqref="B200:K204"/>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2"/>
      <c r="D5" s="662"/>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690</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C 9811", "")</f>
        <v/>
      </c>
      <c r="I13" s="536"/>
      <c r="J13" s="537"/>
      <c r="K13" s="54"/>
    </row>
    <row r="14" spans="1:12" ht="20.100000000000001" customHeight="1">
      <c r="B14" s="379"/>
      <c r="C14" s="381" t="b">
        <v>0</v>
      </c>
      <c r="D14" s="382"/>
      <c r="E14" s="382"/>
      <c r="F14" s="382"/>
      <c r="G14" s="382"/>
      <c r="H14" s="532" t="str">
        <f>IF(RE_CHECK, "KS C 9811", "")</f>
        <v/>
      </c>
      <c r="I14" s="533"/>
      <c r="J14" s="534"/>
      <c r="K14" s="54"/>
    </row>
    <row r="15" spans="1:12" ht="20.100000000000001" customHeight="1">
      <c r="B15" s="378" t="s">
        <v>16</v>
      </c>
      <c r="C15" s="381" t="b">
        <v>0</v>
      </c>
      <c r="D15" s="382"/>
      <c r="E15" s="382"/>
      <c r="F15" s="382"/>
      <c r="G15" s="382"/>
      <c r="H15" s="383" t="str">
        <f>IF(ESD_CHECK, "KS C 9610-4-2", "")</f>
        <v/>
      </c>
      <c r="I15" s="384"/>
      <c r="J15" s="385"/>
      <c r="K15" s="54"/>
    </row>
    <row r="16" spans="1:12" ht="20.100000000000001" customHeight="1">
      <c r="B16" s="379"/>
      <c r="C16" s="381" t="b">
        <v>0</v>
      </c>
      <c r="D16" s="382"/>
      <c r="E16" s="382"/>
      <c r="F16" s="382"/>
      <c r="G16" s="382"/>
      <c r="H16" s="383" t="str">
        <f>IF(RS_CHECK, "KS C 9610-4-3", "")</f>
        <v/>
      </c>
      <c r="I16" s="384"/>
      <c r="J16" s="385"/>
      <c r="K16" s="54"/>
    </row>
    <row r="17" spans="2:11" ht="20.100000000000001" customHeight="1">
      <c r="B17" s="379"/>
      <c r="C17" s="381" t="b">
        <v>0</v>
      </c>
      <c r="D17" s="382"/>
      <c r="E17" s="382"/>
      <c r="F17" s="382"/>
      <c r="G17" s="382"/>
      <c r="H17" s="383" t="str">
        <f>IF(EFT_CHECK, "KS C 9610-4-4", "")</f>
        <v/>
      </c>
      <c r="I17" s="384"/>
      <c r="J17" s="385"/>
      <c r="K17" s="54"/>
    </row>
    <row r="18" spans="2:11" ht="20.100000000000001" customHeight="1">
      <c r="B18" s="379"/>
      <c r="C18" s="381" t="b">
        <v>0</v>
      </c>
      <c r="D18" s="382"/>
      <c r="E18" s="382"/>
      <c r="F18" s="382"/>
      <c r="G18" s="382"/>
      <c r="H18" s="383" t="str">
        <f>IF(SURGE_CHECK, "KS C 9610-4-5", "")</f>
        <v/>
      </c>
      <c r="I18" s="384"/>
      <c r="J18" s="385"/>
      <c r="K18" s="54"/>
    </row>
    <row r="19" spans="2:11" ht="20.100000000000001" customHeight="1">
      <c r="B19" s="379"/>
      <c r="C19" s="381" t="b">
        <v>0</v>
      </c>
      <c r="D19" s="382"/>
      <c r="E19" s="382"/>
      <c r="F19" s="382"/>
      <c r="G19" s="382"/>
      <c r="H19" s="383" t="str">
        <f>IF(CS_CHECK, "KS C 9610-4-6", "")</f>
        <v/>
      </c>
      <c r="I19" s="384"/>
      <c r="J19" s="385"/>
      <c r="K19" s="54"/>
    </row>
    <row r="20" spans="2:11" ht="39.950000000000003" customHeight="1">
      <c r="B20" s="10" t="s">
        <v>17</v>
      </c>
      <c r="C20" s="529"/>
      <c r="D20" s="530"/>
      <c r="E20" s="530"/>
      <c r="F20" s="530"/>
      <c r="G20" s="530"/>
      <c r="H20" s="530"/>
      <c r="I20" s="530"/>
      <c r="J20" s="530"/>
      <c r="K20" s="531"/>
    </row>
    <row r="22" spans="2:11">
      <c r="B22" s="4" t="s">
        <v>18</v>
      </c>
    </row>
    <row r="23" spans="2:11" ht="20.100000000000001" customHeight="1">
      <c r="B23" s="366" t="s">
        <v>19</v>
      </c>
      <c r="C23" s="367"/>
      <c r="D23" s="367"/>
      <c r="E23" s="367"/>
      <c r="F23" s="367"/>
      <c r="G23" s="367"/>
      <c r="H23" s="367"/>
      <c r="I23" s="367"/>
      <c r="J23" s="367"/>
      <c r="K23" s="368"/>
    </row>
    <row r="24" spans="2:11" ht="20.100000000000001" customHeight="1">
      <c r="B24" s="372"/>
      <c r="C24" s="373"/>
      <c r="D24" s="373"/>
      <c r="E24" s="373"/>
      <c r="F24" s="373"/>
      <c r="G24" s="373"/>
      <c r="H24" s="373"/>
      <c r="I24" s="373"/>
      <c r="J24" s="373"/>
      <c r="K24" s="374"/>
    </row>
    <row r="26" spans="2:11">
      <c r="B26" s="353" t="s">
        <v>20</v>
      </c>
      <c r="C26" s="353"/>
      <c r="D26" s="353"/>
      <c r="E26" s="353"/>
      <c r="F26" s="353"/>
      <c r="G26" s="353"/>
      <c r="H26" s="353"/>
      <c r="I26" s="353"/>
      <c r="J26" s="353"/>
      <c r="K26" s="353"/>
    </row>
    <row r="28" spans="2:11">
      <c r="B28" s="4" t="s">
        <v>21</v>
      </c>
    </row>
    <row r="29" spans="2:11" ht="20.100000000000001" customHeight="1">
      <c r="B29" s="366" t="s">
        <v>22</v>
      </c>
      <c r="C29" s="367"/>
      <c r="D29" s="367"/>
      <c r="E29" s="367"/>
      <c r="F29" s="367"/>
      <c r="G29" s="367"/>
      <c r="H29" s="367"/>
      <c r="I29" s="367"/>
      <c r="J29" s="367"/>
      <c r="K29" s="368"/>
    </row>
    <row r="30" spans="2:11" ht="20.100000000000001" customHeight="1">
      <c r="B30" s="361" t="s">
        <v>136</v>
      </c>
      <c r="C30" s="362"/>
      <c r="D30" s="362"/>
      <c r="E30" s="363"/>
      <c r="F30" s="373"/>
      <c r="G30" s="373"/>
      <c r="H30" s="373"/>
      <c r="I30" s="373"/>
      <c r="J30" s="373"/>
      <c r="K30" s="374"/>
    </row>
    <row r="31" spans="2:11" ht="20.100000000000001" customHeight="1">
      <c r="B31" s="549" t="s">
        <v>322</v>
      </c>
      <c r="C31" s="550"/>
      <c r="D31" s="550"/>
      <c r="E31" s="551"/>
      <c r="F31" s="93">
        <v>0</v>
      </c>
      <c r="G31" s="373" t="s">
        <v>318</v>
      </c>
      <c r="H31" s="373"/>
      <c r="I31" s="93">
        <v>0</v>
      </c>
      <c r="J31" s="373" t="s">
        <v>319</v>
      </c>
      <c r="K31" s="374"/>
    </row>
    <row r="32" spans="2:11" ht="20.100000000000001" customHeight="1">
      <c r="B32" s="361" t="s">
        <v>138</v>
      </c>
      <c r="C32" s="362"/>
      <c r="D32" s="362"/>
      <c r="E32" s="363"/>
      <c r="F32" s="93">
        <v>0</v>
      </c>
      <c r="G32" s="364"/>
      <c r="H32" s="364"/>
      <c r="I32" s="364"/>
      <c r="J32" s="364"/>
      <c r="K32" s="365"/>
    </row>
    <row r="33" spans="2:13" ht="20.100000000000001" customHeight="1">
      <c r="B33" s="361" t="s">
        <v>139</v>
      </c>
      <c r="C33" s="362"/>
      <c r="D33" s="362"/>
      <c r="E33" s="363"/>
      <c r="F33" s="93">
        <v>0</v>
      </c>
      <c r="G33" s="364"/>
      <c r="H33" s="364"/>
      <c r="I33" s="364"/>
      <c r="J33" s="364"/>
      <c r="K33" s="365"/>
    </row>
    <row r="34" spans="2:13" ht="20.100000000000001" customHeight="1">
      <c r="B34" s="366" t="s">
        <v>17</v>
      </c>
      <c r="C34" s="367"/>
      <c r="D34" s="367"/>
      <c r="E34" s="367"/>
      <c r="F34" s="367"/>
      <c r="G34" s="367"/>
      <c r="H34" s="367"/>
      <c r="I34" s="367"/>
      <c r="J34" s="367"/>
      <c r="K34" s="368"/>
    </row>
    <row r="35" spans="2:13" ht="44.25" customHeight="1">
      <c r="B35" s="526"/>
      <c r="C35" s="527"/>
      <c r="D35" s="527"/>
      <c r="E35" s="527"/>
      <c r="F35" s="527"/>
      <c r="G35" s="527"/>
      <c r="H35" s="527"/>
      <c r="I35" s="527"/>
      <c r="J35" s="527"/>
      <c r="K35" s="528"/>
    </row>
    <row r="36" spans="2:13" ht="16.5" customHeight="1"/>
    <row r="37" spans="2:13" ht="13.5" customHeight="1">
      <c r="B37" s="4" t="s">
        <v>130</v>
      </c>
      <c r="D37" s="93">
        <v>0</v>
      </c>
    </row>
    <row r="38" spans="2:13" ht="16.5" customHeight="1">
      <c r="B38" s="523" t="s">
        <v>179</v>
      </c>
      <c r="C38" s="524"/>
      <c r="D38" s="524"/>
      <c r="E38" s="524"/>
      <c r="F38" s="524"/>
      <c r="G38" s="524"/>
      <c r="H38" s="524"/>
      <c r="I38" s="524"/>
      <c r="J38" s="524"/>
      <c r="K38" s="525"/>
    </row>
    <row r="39" spans="2:13" ht="16.5" customHeight="1"/>
    <row r="40" spans="2:13" ht="13.5" customHeight="1"/>
    <row r="41" spans="2:13" ht="16.5" customHeight="1">
      <c r="B41" s="353" t="s">
        <v>26</v>
      </c>
      <c r="C41" s="353"/>
      <c r="D41" s="353"/>
      <c r="E41" s="353"/>
      <c r="F41" s="353"/>
      <c r="G41" s="353"/>
      <c r="H41" s="353"/>
      <c r="I41" s="353"/>
      <c r="J41" s="353"/>
      <c r="K41" s="353"/>
    </row>
    <row r="42" spans="2:13" ht="16.5" customHeight="1">
      <c r="B42" s="71" t="s">
        <v>188</v>
      </c>
      <c r="C42" s="358"/>
      <c r="D42" s="359"/>
      <c r="E42" s="360"/>
      <c r="F42" s="351"/>
      <c r="G42" s="351"/>
      <c r="H42" s="351"/>
      <c r="I42" s="351"/>
      <c r="J42" s="351"/>
      <c r="K42" s="352"/>
      <c r="M42" s="36">
        <f>E42</f>
        <v>0</v>
      </c>
    </row>
    <row r="43" spans="2:13" ht="16.5" customHeight="1">
      <c r="B43" s="71"/>
      <c r="C43" s="358"/>
      <c r="D43" s="359"/>
      <c r="E43" s="360"/>
      <c r="F43" s="351"/>
      <c r="G43" s="351"/>
      <c r="H43" s="351"/>
      <c r="I43" s="351"/>
      <c r="J43" s="351"/>
      <c r="K43" s="352"/>
      <c r="M43" s="36">
        <f>E43</f>
        <v>0</v>
      </c>
    </row>
    <row r="44" spans="2:13" ht="16.5" customHeight="1">
      <c r="B44" s="350" t="s">
        <v>251</v>
      </c>
      <c r="C44" s="351"/>
      <c r="D44" s="351"/>
      <c r="E44" s="351"/>
      <c r="F44" s="351"/>
      <c r="G44" s="351"/>
      <c r="H44" s="351"/>
      <c r="I44" s="351"/>
      <c r="J44" s="351"/>
      <c r="K44" s="352"/>
    </row>
    <row r="45" spans="2:13" ht="16.5" customHeight="1"/>
    <row r="46" spans="2:13" ht="16.5" customHeight="1">
      <c r="B46" s="353" t="s">
        <v>27</v>
      </c>
      <c r="C46" s="353"/>
      <c r="D46" s="353"/>
      <c r="E46" s="353"/>
      <c r="F46" s="353"/>
      <c r="G46" s="353"/>
      <c r="H46" s="353"/>
      <c r="I46" s="353"/>
      <c r="J46" s="353"/>
      <c r="K46" s="353"/>
    </row>
    <row r="47" spans="2:13" ht="16.5" customHeight="1">
      <c r="B47" s="56" t="s">
        <v>28</v>
      </c>
      <c r="C47" s="354" t="s">
        <v>29</v>
      </c>
      <c r="D47" s="354"/>
      <c r="E47" s="354" t="s">
        <v>30</v>
      </c>
      <c r="F47" s="354"/>
      <c r="G47" s="354" t="s">
        <v>31</v>
      </c>
      <c r="H47" s="354"/>
      <c r="I47" s="56" t="s">
        <v>32</v>
      </c>
      <c r="J47" s="56" t="s">
        <v>33</v>
      </c>
      <c r="K47" s="56" t="s">
        <v>34</v>
      </c>
    </row>
    <row r="48" spans="2:13" ht="16.5" customHeight="1">
      <c r="B48" s="58"/>
      <c r="C48" s="322"/>
      <c r="D48" s="322"/>
      <c r="E48" s="521"/>
      <c r="F48" s="521"/>
      <c r="G48" s="522"/>
      <c r="H48" s="522"/>
      <c r="I48" s="14"/>
      <c r="J48" s="14"/>
      <c r="K48" s="14"/>
    </row>
    <row r="49" spans="2:11" ht="16.5" customHeight="1">
      <c r="B49" s="58"/>
      <c r="C49" s="322"/>
      <c r="D49" s="322"/>
      <c r="E49" s="521"/>
      <c r="F49" s="521"/>
      <c r="G49" s="522"/>
      <c r="H49" s="522"/>
      <c r="I49" s="14"/>
      <c r="J49" s="14"/>
      <c r="K49" s="14"/>
    </row>
    <row r="50" spans="2:11" ht="16.5" customHeight="1">
      <c r="B50" s="347"/>
      <c r="C50" s="348"/>
      <c r="D50" s="348"/>
      <c r="E50" s="348"/>
      <c r="F50" s="348"/>
      <c r="G50" s="348"/>
      <c r="H50" s="348"/>
      <c r="I50" s="348"/>
      <c r="J50" s="348"/>
      <c r="K50" s="349"/>
    </row>
    <row r="51" spans="2:11" ht="16.5" customHeight="1"/>
    <row r="52" spans="2:11" ht="16.5" customHeight="1">
      <c r="B52" s="326" t="s">
        <v>35</v>
      </c>
      <c r="C52" s="326"/>
      <c r="D52" s="326"/>
      <c r="E52" s="326"/>
      <c r="F52" s="326"/>
      <c r="G52" s="326"/>
      <c r="H52" s="326"/>
      <c r="I52" s="326"/>
      <c r="J52" s="326"/>
      <c r="K52" s="326"/>
    </row>
    <row r="53" spans="2:11" ht="16.5" customHeight="1">
      <c r="B53" s="337" t="s">
        <v>36</v>
      </c>
      <c r="C53" s="337"/>
      <c r="D53" s="338" t="s">
        <v>37</v>
      </c>
      <c r="E53" s="339"/>
      <c r="F53" s="327" t="s">
        <v>38</v>
      </c>
      <c r="G53" s="329"/>
      <c r="H53" s="327" t="s">
        <v>39</v>
      </c>
      <c r="I53" s="329"/>
      <c r="J53" s="327" t="s">
        <v>34</v>
      </c>
      <c r="K53" s="329"/>
    </row>
    <row r="54" spans="2:11" ht="16.5" customHeight="1">
      <c r="B54" s="330" t="str">
        <f>IF(Product_Name="", "", Product_Name)</f>
        <v/>
      </c>
      <c r="C54" s="331"/>
      <c r="D54" s="332" t="str">
        <f>IF(Model_Name="", "", Model_Name)</f>
        <v/>
      </c>
      <c r="E54" s="332"/>
      <c r="F54" s="330" t="s">
        <v>41</v>
      </c>
      <c r="G54" s="333"/>
      <c r="H54" s="334"/>
      <c r="I54" s="334"/>
      <c r="J54" s="330" t="s">
        <v>40</v>
      </c>
      <c r="K54" s="333"/>
    </row>
    <row r="55" spans="2:11" ht="16.5" customHeight="1">
      <c r="B55" s="319"/>
      <c r="C55" s="340"/>
      <c r="D55" s="341"/>
      <c r="E55" s="342"/>
      <c r="F55" s="319"/>
      <c r="G55" s="340"/>
      <c r="H55" s="343"/>
      <c r="I55" s="344"/>
      <c r="J55" s="319"/>
      <c r="K55" s="340"/>
    </row>
    <row r="56" spans="2:11" ht="16.5" customHeight="1"/>
    <row r="57" spans="2:11" ht="16.5" customHeight="1">
      <c r="B57" s="326" t="s">
        <v>140</v>
      </c>
      <c r="C57" s="326"/>
      <c r="D57" s="326"/>
      <c r="E57" s="326"/>
      <c r="F57" s="326"/>
      <c r="G57" s="326"/>
      <c r="H57" s="326"/>
      <c r="I57" s="326"/>
      <c r="J57" s="326"/>
      <c r="K57" s="326"/>
    </row>
    <row r="58" spans="2:11" ht="16.5" customHeight="1">
      <c r="B58" s="337" t="s">
        <v>36</v>
      </c>
      <c r="C58" s="337"/>
      <c r="D58" s="338" t="s">
        <v>37</v>
      </c>
      <c r="E58" s="339"/>
      <c r="F58" s="327" t="s">
        <v>38</v>
      </c>
      <c r="G58" s="329"/>
      <c r="H58" s="327" t="s">
        <v>39</v>
      </c>
      <c r="I58" s="329"/>
      <c r="J58" s="327" t="s">
        <v>34</v>
      </c>
      <c r="K58" s="329"/>
    </row>
    <row r="59" spans="2:11" ht="16.5" customHeight="1">
      <c r="B59" s="330" t="str">
        <f>IF(Product_Name="", "", Product_Name)</f>
        <v/>
      </c>
      <c r="C59" s="331"/>
      <c r="D59" s="332" t="str">
        <f>IF(Model_Name="", "", Model_Name)</f>
        <v/>
      </c>
      <c r="E59" s="332"/>
      <c r="F59" s="330" t="s">
        <v>41</v>
      </c>
      <c r="G59" s="333"/>
      <c r="H59" s="334"/>
      <c r="I59" s="334"/>
      <c r="J59" s="330" t="s">
        <v>40</v>
      </c>
      <c r="K59" s="333"/>
    </row>
    <row r="60" spans="2:11" ht="16.5" customHeight="1">
      <c r="B60" s="319"/>
      <c r="C60" s="320"/>
      <c r="D60" s="335"/>
      <c r="E60" s="336"/>
      <c r="F60" s="335"/>
      <c r="G60" s="336"/>
      <c r="H60" s="335"/>
      <c r="I60" s="336"/>
      <c r="J60" s="335"/>
      <c r="K60" s="336"/>
    </row>
    <row r="61" spans="2:11" ht="16.5" customHeight="1">
      <c r="B61" s="325"/>
      <c r="C61" s="325"/>
      <c r="D61" s="325"/>
      <c r="E61" s="325"/>
      <c r="F61" s="325"/>
      <c r="G61" s="325"/>
      <c r="H61" s="325"/>
      <c r="I61" s="325"/>
      <c r="J61" s="325"/>
      <c r="K61" s="325"/>
    </row>
    <row r="62" spans="2:11" ht="16.5" customHeight="1">
      <c r="B62" s="326" t="s">
        <v>42</v>
      </c>
      <c r="C62" s="326"/>
      <c r="D62" s="326"/>
      <c r="E62" s="326"/>
      <c r="F62" s="326"/>
      <c r="G62" s="326"/>
      <c r="H62" s="326"/>
      <c r="I62" s="326"/>
      <c r="J62" s="326"/>
      <c r="K62" s="326"/>
    </row>
    <row r="63" spans="2:11" ht="16.5" customHeight="1">
      <c r="B63" s="327" t="s">
        <v>43</v>
      </c>
      <c r="C63" s="328"/>
      <c r="D63" s="328"/>
      <c r="E63" s="329"/>
      <c r="F63" s="327" t="s">
        <v>44</v>
      </c>
      <c r="G63" s="328"/>
      <c r="H63" s="328"/>
      <c r="I63" s="329"/>
      <c r="J63" s="327" t="s">
        <v>45</v>
      </c>
      <c r="K63" s="329"/>
    </row>
    <row r="64" spans="2:11" ht="16.5" customHeight="1">
      <c r="B64" s="327" t="s">
        <v>46</v>
      </c>
      <c r="C64" s="329"/>
      <c r="D64" s="327" t="s">
        <v>47</v>
      </c>
      <c r="E64" s="329"/>
      <c r="F64" s="327" t="s">
        <v>46</v>
      </c>
      <c r="G64" s="329"/>
      <c r="H64" s="327" t="s">
        <v>47</v>
      </c>
      <c r="I64" s="329"/>
      <c r="J64" s="57" t="s">
        <v>48</v>
      </c>
      <c r="K64" s="57" t="s">
        <v>49</v>
      </c>
    </row>
    <row r="65" spans="2:11" ht="16.5" customHeight="1">
      <c r="B65" s="322"/>
      <c r="C65" s="322"/>
      <c r="D65" s="323"/>
      <c r="E65" s="324"/>
      <c r="F65" s="322"/>
      <c r="G65" s="322"/>
      <c r="H65" s="323"/>
      <c r="I65" s="324"/>
      <c r="J65" s="16"/>
      <c r="K65" s="17"/>
    </row>
    <row r="66" spans="2:11" ht="16.5" customHeight="1">
      <c r="B66" s="319"/>
      <c r="C66" s="320"/>
      <c r="D66" s="321"/>
      <c r="E66" s="321"/>
      <c r="F66" s="322"/>
      <c r="G66" s="322"/>
      <c r="H66" s="323"/>
      <c r="I66" s="324"/>
      <c r="J66" s="16"/>
      <c r="K66" s="17"/>
    </row>
    <row r="68" spans="2:11" ht="13.5" customHeight="1" thickBot="1"/>
    <row r="69" spans="2:11" ht="44.25" customHeight="1" thickBot="1">
      <c r="B69" s="446" t="s">
        <v>672</v>
      </c>
      <c r="C69" s="447"/>
      <c r="D69" s="447"/>
      <c r="E69" s="447"/>
      <c r="F69" s="447"/>
      <c r="G69" s="447"/>
      <c r="H69" s="447"/>
      <c r="I69" s="447"/>
      <c r="J69" s="447"/>
      <c r="K69" s="448"/>
    </row>
    <row r="70" spans="2:11" ht="9.9499999999999993" customHeight="1"/>
    <row r="71" spans="2:11" ht="16.5" customHeight="1">
      <c r="B71" s="5" t="s">
        <v>129</v>
      </c>
      <c r="C71" s="560"/>
      <c r="D71" s="561"/>
      <c r="E71" s="561"/>
      <c r="F71" s="562"/>
      <c r="G71" s="5"/>
      <c r="H71" s="243"/>
      <c r="I71" s="244"/>
      <c r="J71" s="244"/>
      <c r="K71" s="245"/>
    </row>
    <row r="73" spans="2:11" ht="16.5" customHeight="1">
      <c r="B73" s="5" t="s">
        <v>128</v>
      </c>
      <c r="C73" s="455" t="s">
        <v>122</v>
      </c>
      <c r="D73" s="455"/>
      <c r="E73" s="455" t="s">
        <v>121</v>
      </c>
      <c r="F73" s="455"/>
      <c r="G73" s="5" t="s">
        <v>123</v>
      </c>
      <c r="H73" s="5" t="s">
        <v>124</v>
      </c>
      <c r="I73" s="5" t="s">
        <v>125</v>
      </c>
      <c r="J73" s="5" t="s">
        <v>126</v>
      </c>
      <c r="K73" s="5" t="s">
        <v>127</v>
      </c>
    </row>
    <row r="74" spans="2:11" ht="16.5" customHeight="1">
      <c r="B74" s="59">
        <v>1</v>
      </c>
      <c r="C74" s="471"/>
      <c r="D74" s="471"/>
      <c r="E74" s="508"/>
      <c r="F74" s="509"/>
      <c r="G74" s="60"/>
      <c r="H74" s="60"/>
      <c r="I74" s="61"/>
      <c r="J74" s="62"/>
      <c r="K74" s="63"/>
    </row>
    <row r="76" spans="2:11" ht="16.5" customHeight="1">
      <c r="B76" s="248" t="s">
        <v>50</v>
      </c>
      <c r="C76" s="259"/>
      <c r="D76" s="248" t="s">
        <v>5</v>
      </c>
      <c r="E76" s="259"/>
      <c r="F76" s="136" t="s">
        <v>51</v>
      </c>
      <c r="G76" s="136" t="s">
        <v>52</v>
      </c>
      <c r="H76" s="5" t="s">
        <v>815</v>
      </c>
      <c r="I76" s="5" t="s">
        <v>53</v>
      </c>
      <c r="J76" s="5" t="s">
        <v>325</v>
      </c>
      <c r="K76" s="5" t="s">
        <v>54</v>
      </c>
    </row>
    <row r="77" spans="2:11" ht="16.5" customHeight="1">
      <c r="B77" s="246"/>
      <c r="C77" s="247"/>
      <c r="D77" s="246"/>
      <c r="E77" s="247"/>
      <c r="F77" s="169"/>
      <c r="G77" s="64"/>
      <c r="H77" s="92"/>
      <c r="I77" s="92"/>
      <c r="J77" s="17"/>
      <c r="K77" s="177">
        <v>0</v>
      </c>
    </row>
    <row r="78" spans="2:11" ht="16.5" customHeight="1">
      <c r="B78" s="246"/>
      <c r="C78" s="247"/>
      <c r="D78" s="246"/>
      <c r="E78" s="247"/>
      <c r="F78" s="169"/>
      <c r="G78" s="64"/>
      <c r="H78" s="92"/>
      <c r="I78" s="92"/>
      <c r="J78" s="17"/>
      <c r="K78" s="177">
        <v>0</v>
      </c>
    </row>
    <row r="79" spans="2:11" ht="9.9499999999999993" customHeight="1"/>
    <row r="80" spans="2:11" ht="16.5" customHeight="1">
      <c r="B80" s="353" t="s">
        <v>55</v>
      </c>
      <c r="C80" s="353"/>
      <c r="D80" s="20"/>
      <c r="E80" s="20"/>
      <c r="F80" s="21"/>
    </row>
    <row r="81" spans="2:14" ht="16.5" customHeight="1">
      <c r="B81" s="72"/>
      <c r="C81" s="519"/>
      <c r="D81" s="520"/>
      <c r="E81" s="520"/>
      <c r="F81" s="520"/>
      <c r="G81" s="520"/>
      <c r="H81" s="520"/>
      <c r="I81" s="520"/>
      <c r="J81" s="520"/>
      <c r="K81" s="520"/>
      <c r="N81" s="44">
        <f>C81</f>
        <v>0</v>
      </c>
    </row>
    <row r="82" spans="2:14" ht="9.9499999999999993" customHeight="1"/>
    <row r="83" spans="2:14" ht="13.5" customHeight="1" thickBot="1"/>
    <row r="84" spans="2:14" ht="44.25" customHeight="1" thickBot="1">
      <c r="B84" s="461" t="s">
        <v>673</v>
      </c>
      <c r="C84" s="447"/>
      <c r="D84" s="447"/>
      <c r="E84" s="447"/>
      <c r="F84" s="447"/>
      <c r="G84" s="447"/>
      <c r="H84" s="447"/>
      <c r="I84" s="447"/>
      <c r="J84" s="447"/>
      <c r="K84" s="448"/>
    </row>
    <row r="85" spans="2:14" ht="9.9499999999999993" customHeight="1"/>
    <row r="86" spans="2:14" ht="16.5" customHeight="1">
      <c r="B86" s="5" t="s">
        <v>129</v>
      </c>
      <c r="C86" s="560"/>
      <c r="D86" s="561"/>
      <c r="E86" s="561"/>
      <c r="F86" s="562"/>
      <c r="G86" s="5"/>
      <c r="H86" s="243"/>
      <c r="I86" s="244"/>
      <c r="J86" s="244"/>
      <c r="K86" s="245"/>
    </row>
    <row r="88" spans="2:14" ht="16.5" customHeight="1">
      <c r="B88" s="5" t="s">
        <v>128</v>
      </c>
      <c r="C88" s="455" t="s">
        <v>122</v>
      </c>
      <c r="D88" s="455"/>
      <c r="E88" s="455" t="s">
        <v>121</v>
      </c>
      <c r="F88" s="455"/>
      <c r="G88" s="5" t="s">
        <v>123</v>
      </c>
      <c r="H88" s="5" t="s">
        <v>124</v>
      </c>
      <c r="I88" s="5" t="s">
        <v>125</v>
      </c>
      <c r="J88" s="5" t="s">
        <v>126</v>
      </c>
      <c r="K88" s="5" t="s">
        <v>127</v>
      </c>
    </row>
    <row r="89" spans="2:14" ht="16.5" customHeight="1">
      <c r="B89" s="59">
        <v>1</v>
      </c>
      <c r="C89" s="471"/>
      <c r="D89" s="471"/>
      <c r="E89" s="508"/>
      <c r="F89" s="509"/>
      <c r="G89" s="60"/>
      <c r="H89" s="60"/>
      <c r="I89" s="61"/>
      <c r="J89" s="62"/>
      <c r="K89" s="63"/>
    </row>
    <row r="91" spans="2:14" ht="16.5" customHeight="1">
      <c r="B91" s="248" t="s">
        <v>50</v>
      </c>
      <c r="C91" s="259"/>
      <c r="D91" s="248" t="s">
        <v>5</v>
      </c>
      <c r="E91" s="259"/>
      <c r="F91" s="136" t="s">
        <v>51</v>
      </c>
      <c r="G91" s="136" t="s">
        <v>52</v>
      </c>
      <c r="H91" s="5" t="s">
        <v>815</v>
      </c>
      <c r="I91" s="5" t="s">
        <v>53</v>
      </c>
      <c r="J91" s="5" t="s">
        <v>325</v>
      </c>
      <c r="K91" s="5" t="s">
        <v>54</v>
      </c>
    </row>
    <row r="92" spans="2:14" ht="16.5" customHeight="1">
      <c r="B92" s="246"/>
      <c r="C92" s="247"/>
      <c r="D92" s="246"/>
      <c r="E92" s="247"/>
      <c r="F92" s="169"/>
      <c r="G92" s="64"/>
      <c r="H92" s="92"/>
      <c r="I92" s="92"/>
      <c r="J92" s="17"/>
      <c r="K92" s="177">
        <v>0</v>
      </c>
    </row>
    <row r="93" spans="2:14" ht="16.5" customHeight="1">
      <c r="B93" s="246"/>
      <c r="C93" s="247"/>
      <c r="D93" s="246"/>
      <c r="E93" s="247"/>
      <c r="F93" s="169"/>
      <c r="G93" s="64"/>
      <c r="H93" s="92"/>
      <c r="I93" s="92"/>
      <c r="J93" s="17"/>
      <c r="K93" s="177">
        <v>0</v>
      </c>
    </row>
    <row r="94" spans="2:14" ht="16.5" customHeight="1">
      <c r="B94" s="37"/>
      <c r="C94" s="37"/>
      <c r="D94" s="37"/>
      <c r="E94" s="37"/>
      <c r="F94" s="37"/>
      <c r="G94" s="37"/>
      <c r="H94" s="37"/>
      <c r="I94" s="37"/>
      <c r="J94" s="37"/>
      <c r="K94" s="37"/>
    </row>
    <row r="95" spans="2:14" ht="16.5" customHeight="1">
      <c r="B95" s="353" t="s">
        <v>55</v>
      </c>
      <c r="C95" s="353"/>
      <c r="D95" s="20"/>
      <c r="E95" s="20"/>
      <c r="F95" s="21"/>
    </row>
    <row r="96" spans="2:14" ht="16.5" customHeight="1">
      <c r="B96" s="72"/>
      <c r="C96" s="519"/>
      <c r="D96" s="520"/>
      <c r="E96" s="520"/>
      <c r="F96" s="520"/>
      <c r="G96" s="520"/>
      <c r="H96" s="520"/>
      <c r="I96" s="520"/>
      <c r="J96" s="520"/>
      <c r="K96" s="520"/>
    </row>
    <row r="97" spans="2:11" ht="13.5" customHeight="1"/>
    <row r="98" spans="2:11" ht="13.5" customHeight="1" thickBot="1"/>
    <row r="99" spans="2:11" ht="44.25" customHeight="1" thickBot="1">
      <c r="B99" s="462" t="s">
        <v>56</v>
      </c>
      <c r="C99" s="463"/>
      <c r="D99" s="463"/>
      <c r="E99" s="463"/>
      <c r="F99" s="463"/>
      <c r="G99" s="463"/>
      <c r="H99" s="463"/>
      <c r="I99" s="463"/>
      <c r="J99" s="463"/>
      <c r="K99" s="464"/>
    </row>
    <row r="100" spans="2:11" ht="9.9499999999999993" customHeight="1"/>
    <row r="101" spans="2:11" ht="16.5" customHeight="1">
      <c r="B101" s="5" t="s">
        <v>129</v>
      </c>
      <c r="C101" s="560"/>
      <c r="D101" s="561"/>
      <c r="E101" s="561"/>
      <c r="F101" s="562"/>
      <c r="G101" s="5"/>
      <c r="H101" s="243"/>
      <c r="I101" s="244"/>
      <c r="J101" s="244"/>
      <c r="K101" s="245"/>
    </row>
    <row r="103" spans="2:11" ht="16.5" customHeight="1">
      <c r="B103" s="5" t="s">
        <v>128</v>
      </c>
      <c r="C103" s="455" t="s">
        <v>122</v>
      </c>
      <c r="D103" s="455"/>
      <c r="E103" s="455" t="s">
        <v>121</v>
      </c>
      <c r="F103" s="455"/>
      <c r="G103" s="5" t="s">
        <v>123</v>
      </c>
      <c r="H103" s="5" t="s">
        <v>124</v>
      </c>
      <c r="I103" s="5" t="s">
        <v>125</v>
      </c>
      <c r="J103" s="5" t="s">
        <v>126</v>
      </c>
      <c r="K103" s="5" t="s">
        <v>127</v>
      </c>
    </row>
    <row r="104" spans="2:11" ht="16.5" customHeight="1">
      <c r="B104" s="59">
        <v>1</v>
      </c>
      <c r="C104" s="471"/>
      <c r="D104" s="471"/>
      <c r="E104" s="508"/>
      <c r="F104" s="509"/>
      <c r="G104" s="60"/>
      <c r="H104" s="60"/>
      <c r="I104" s="61"/>
      <c r="J104" s="62"/>
      <c r="K104" s="63"/>
    </row>
    <row r="105" spans="2:11" ht="9.9499999999999993" customHeight="1"/>
    <row r="106" spans="2:11" ht="16.5" customHeight="1">
      <c r="B106" s="248" t="s">
        <v>50</v>
      </c>
      <c r="C106" s="259"/>
      <c r="D106" s="248" t="s">
        <v>5</v>
      </c>
      <c r="E106" s="259"/>
      <c r="F106" s="136" t="s">
        <v>51</v>
      </c>
      <c r="G106" s="136" t="s">
        <v>52</v>
      </c>
      <c r="H106" s="5" t="s">
        <v>815</v>
      </c>
      <c r="I106" s="5" t="s">
        <v>53</v>
      </c>
      <c r="J106" s="5" t="s">
        <v>325</v>
      </c>
      <c r="K106" s="5" t="s">
        <v>54</v>
      </c>
    </row>
    <row r="107" spans="2:11" ht="16.5" customHeight="1">
      <c r="B107" s="246"/>
      <c r="C107" s="247"/>
      <c r="D107" s="246"/>
      <c r="E107" s="247"/>
      <c r="F107" s="169"/>
      <c r="G107" s="64"/>
      <c r="H107" s="92"/>
      <c r="I107" s="92"/>
      <c r="J107" s="17"/>
      <c r="K107" s="177">
        <v>0</v>
      </c>
    </row>
    <row r="108" spans="2:11" ht="16.5" customHeight="1">
      <c r="B108" s="246"/>
      <c r="C108" s="247"/>
      <c r="D108" s="246"/>
      <c r="E108" s="247"/>
      <c r="F108" s="169"/>
      <c r="G108" s="64"/>
      <c r="H108" s="92"/>
      <c r="I108" s="92"/>
      <c r="J108" s="17"/>
      <c r="K108" s="177">
        <v>0</v>
      </c>
    </row>
    <row r="110" spans="2:11" ht="16.5" customHeight="1">
      <c r="B110" s="465" t="s">
        <v>57</v>
      </c>
      <c r="C110" s="466"/>
      <c r="D110" s="466"/>
      <c r="E110" s="466"/>
      <c r="F110" s="466"/>
      <c r="G110" s="466"/>
      <c r="H110" s="466"/>
      <c r="I110" s="466"/>
      <c r="J110" s="467"/>
      <c r="K110" s="39" t="s">
        <v>153</v>
      </c>
    </row>
    <row r="111" spans="2:11" ht="50.1" customHeight="1">
      <c r="B111" s="468" t="s">
        <v>674</v>
      </c>
      <c r="C111" s="469"/>
      <c r="D111" s="469"/>
      <c r="E111" s="469"/>
      <c r="F111" s="469"/>
      <c r="G111" s="469"/>
      <c r="H111" s="469"/>
      <c r="I111" s="469"/>
      <c r="J111" s="470"/>
      <c r="K111" s="48" t="s">
        <v>64</v>
      </c>
    </row>
    <row r="112" spans="2:11" ht="9.9499999999999993" customHeight="1"/>
    <row r="113" spans="2:11" ht="16.5" customHeight="1">
      <c r="B113" s="93">
        <v>1</v>
      </c>
      <c r="C113" s="24" t="s">
        <v>67</v>
      </c>
    </row>
    <row r="114" spans="2:11" ht="16.5" customHeight="1">
      <c r="B114" s="5" t="s">
        <v>58</v>
      </c>
      <c r="C114" s="455" t="s">
        <v>59</v>
      </c>
      <c r="D114" s="455"/>
      <c r="E114" s="455"/>
      <c r="F114" s="5" t="s">
        <v>60</v>
      </c>
      <c r="G114" s="5" t="s">
        <v>61</v>
      </c>
      <c r="H114" s="5" t="s">
        <v>62</v>
      </c>
      <c r="I114" s="5" t="s">
        <v>17</v>
      </c>
      <c r="J114" s="455" t="s">
        <v>63</v>
      </c>
      <c r="K114" s="455"/>
    </row>
    <row r="115" spans="2:11" ht="16.5" customHeight="1">
      <c r="B115" s="32" t="s">
        <v>144</v>
      </c>
      <c r="C115" s="471" t="s">
        <v>142</v>
      </c>
      <c r="D115" s="471"/>
      <c r="E115" s="471"/>
      <c r="F115" s="32" t="s">
        <v>145</v>
      </c>
      <c r="G115" s="32" t="s">
        <v>64</v>
      </c>
      <c r="H115" s="32" t="s">
        <v>65</v>
      </c>
      <c r="I115" s="32" t="s">
        <v>146</v>
      </c>
      <c r="J115" s="475"/>
      <c r="K115" s="476"/>
    </row>
    <row r="116" spans="2:11" ht="16.5" customHeight="1">
      <c r="B116" s="32" t="s">
        <v>144</v>
      </c>
      <c r="C116" s="471" t="s">
        <v>143</v>
      </c>
      <c r="D116" s="471"/>
      <c r="E116" s="471"/>
      <c r="F116" s="32" t="s">
        <v>145</v>
      </c>
      <c r="G116" s="32" t="s">
        <v>64</v>
      </c>
      <c r="H116" s="32" t="s">
        <v>65</v>
      </c>
      <c r="I116" s="32" t="s">
        <v>146</v>
      </c>
      <c r="J116" s="471"/>
      <c r="K116" s="471"/>
    </row>
    <row r="117" spans="2:11" ht="16.5" customHeight="1">
      <c r="B117" s="32"/>
      <c r="C117" s="471"/>
      <c r="D117" s="471"/>
      <c r="E117" s="471"/>
      <c r="F117" s="32"/>
      <c r="G117" s="32"/>
      <c r="H117" s="32"/>
      <c r="I117" s="32"/>
      <c r="J117" s="471"/>
      <c r="K117" s="471"/>
    </row>
    <row r="118" spans="2:11" ht="16.5" customHeight="1">
      <c r="B118" s="32"/>
      <c r="C118" s="471"/>
      <c r="D118" s="471"/>
      <c r="E118" s="471"/>
      <c r="F118" s="32"/>
      <c r="G118" s="32"/>
      <c r="H118" s="32"/>
      <c r="I118" s="32"/>
      <c r="J118" s="471"/>
      <c r="K118" s="471"/>
    </row>
    <row r="119" spans="2:11" ht="9.9499999999999993" customHeight="1"/>
    <row r="120" spans="2:11" ht="16.5">
      <c r="B120" s="93">
        <v>0</v>
      </c>
      <c r="C120" s="24" t="s">
        <v>693</v>
      </c>
    </row>
    <row r="121" spans="2:11" ht="16.5" customHeight="1">
      <c r="B121" s="455" t="s">
        <v>11</v>
      </c>
      <c r="C121" s="455"/>
      <c r="D121" s="5" t="s">
        <v>703</v>
      </c>
      <c r="E121" s="5" t="s">
        <v>702</v>
      </c>
      <c r="F121" s="130" t="s">
        <v>701</v>
      </c>
      <c r="G121" s="483" t="s">
        <v>700</v>
      </c>
      <c r="H121" s="485"/>
      <c r="I121" s="5" t="s">
        <v>17</v>
      </c>
      <c r="J121" s="455" t="s">
        <v>63</v>
      </c>
      <c r="K121" s="455"/>
    </row>
    <row r="122" spans="2:11" ht="16.5" customHeight="1">
      <c r="B122" s="456" t="s">
        <v>694</v>
      </c>
      <c r="C122" s="456"/>
      <c r="D122" s="22">
        <v>30</v>
      </c>
      <c r="E122" s="22">
        <v>9</v>
      </c>
      <c r="F122" s="22">
        <v>30</v>
      </c>
      <c r="G122" s="477"/>
      <c r="H122" s="479"/>
      <c r="I122" s="22"/>
      <c r="J122" s="456"/>
      <c r="K122" s="456"/>
    </row>
    <row r="123" spans="2:11" ht="16.5" customHeight="1">
      <c r="B123" s="456" t="s">
        <v>695</v>
      </c>
      <c r="C123" s="456"/>
      <c r="D123" s="22">
        <v>30</v>
      </c>
      <c r="E123" s="22">
        <v>30</v>
      </c>
      <c r="F123" s="22">
        <v>30</v>
      </c>
      <c r="G123" s="477"/>
      <c r="H123" s="479"/>
      <c r="I123" s="22"/>
      <c r="J123" s="456"/>
      <c r="K123" s="456"/>
    </row>
    <row r="124" spans="2:11" ht="16.5" customHeight="1">
      <c r="B124" s="456" t="s">
        <v>696</v>
      </c>
      <c r="C124" s="456"/>
      <c r="D124" s="22">
        <v>30</v>
      </c>
      <c r="E124" s="22">
        <v>30</v>
      </c>
      <c r="F124" s="22">
        <v>30</v>
      </c>
      <c r="G124" s="477"/>
      <c r="H124" s="479"/>
      <c r="I124" s="22"/>
      <c r="J124" s="456"/>
      <c r="K124" s="456"/>
    </row>
    <row r="125" spans="2:11" ht="16.5" customHeight="1">
      <c r="B125" s="456" t="s">
        <v>697</v>
      </c>
      <c r="C125" s="456"/>
      <c r="D125" s="22">
        <v>30</v>
      </c>
      <c r="E125" s="22">
        <v>30</v>
      </c>
      <c r="F125" s="22">
        <v>30</v>
      </c>
      <c r="G125" s="477"/>
      <c r="H125" s="479"/>
      <c r="I125" s="22"/>
      <c r="J125" s="456"/>
      <c r="K125" s="456"/>
    </row>
    <row r="126" spans="2:11" ht="9.9499999999999993" customHeight="1"/>
    <row r="127" spans="2:11" ht="16.5" customHeight="1">
      <c r="B127" s="4" t="s">
        <v>925</v>
      </c>
      <c r="C127" s="23"/>
    </row>
    <row r="128" spans="2:11" ht="26.1" customHeight="1">
      <c r="B128" s="516" t="s">
        <v>161</v>
      </c>
      <c r="C128" s="517"/>
      <c r="D128" s="517"/>
      <c r="E128" s="517"/>
      <c r="F128" s="517"/>
      <c r="G128" s="517"/>
      <c r="H128" s="517"/>
      <c r="I128" s="517"/>
      <c r="J128" s="517"/>
      <c r="K128" s="518"/>
    </row>
    <row r="129" spans="2:11" ht="9.9499999999999993" customHeight="1"/>
    <row r="130" spans="2:11" ht="13.5" customHeight="1" thickBot="1"/>
    <row r="131" spans="2:11" ht="42" customHeight="1" thickBot="1">
      <c r="B131" s="462" t="s">
        <v>66</v>
      </c>
      <c r="C131" s="463"/>
      <c r="D131" s="463"/>
      <c r="E131" s="463"/>
      <c r="F131" s="463"/>
      <c r="G131" s="463"/>
      <c r="H131" s="463"/>
      <c r="I131" s="463"/>
      <c r="J131" s="463"/>
      <c r="K131" s="464"/>
    </row>
    <row r="132" spans="2:11" ht="9.9499999999999993" customHeight="1"/>
    <row r="133" spans="2:11" ht="16.5" customHeight="1">
      <c r="B133" s="5" t="s">
        <v>129</v>
      </c>
      <c r="C133" s="560"/>
      <c r="D133" s="561"/>
      <c r="E133" s="561"/>
      <c r="F133" s="562"/>
      <c r="G133" s="5"/>
      <c r="H133" s="243"/>
      <c r="I133" s="244"/>
      <c r="J133" s="244"/>
      <c r="K133" s="245"/>
    </row>
    <row r="135" spans="2:11" ht="16.5" customHeight="1">
      <c r="B135" s="5" t="s">
        <v>128</v>
      </c>
      <c r="C135" s="455" t="s">
        <v>122</v>
      </c>
      <c r="D135" s="455"/>
      <c r="E135" s="455" t="s">
        <v>121</v>
      </c>
      <c r="F135" s="455"/>
      <c r="G135" s="5" t="s">
        <v>123</v>
      </c>
      <c r="H135" s="5" t="s">
        <v>124</v>
      </c>
      <c r="I135" s="5" t="s">
        <v>125</v>
      </c>
      <c r="J135" s="5" t="s">
        <v>126</v>
      </c>
      <c r="K135" s="5" t="s">
        <v>127</v>
      </c>
    </row>
    <row r="136" spans="2:11" ht="16.5" customHeight="1">
      <c r="B136" s="66">
        <v>1</v>
      </c>
      <c r="C136" s="471"/>
      <c r="D136" s="471"/>
      <c r="E136" s="508"/>
      <c r="F136" s="509"/>
      <c r="G136" s="60"/>
      <c r="H136" s="60"/>
      <c r="I136" s="61"/>
      <c r="J136" s="62"/>
      <c r="K136" s="63"/>
    </row>
    <row r="137" spans="2:11" ht="9.9499999999999993" customHeight="1"/>
    <row r="138" spans="2:11" ht="16.5" customHeight="1">
      <c r="B138" s="248" t="s">
        <v>50</v>
      </c>
      <c r="C138" s="259"/>
      <c r="D138" s="248" t="s">
        <v>5</v>
      </c>
      <c r="E138" s="259"/>
      <c r="F138" s="136" t="s">
        <v>51</v>
      </c>
      <c r="G138" s="136" t="s">
        <v>52</v>
      </c>
      <c r="H138" s="5" t="s">
        <v>815</v>
      </c>
      <c r="I138" s="5" t="s">
        <v>53</v>
      </c>
      <c r="J138" s="5" t="s">
        <v>325</v>
      </c>
      <c r="K138" s="5" t="s">
        <v>54</v>
      </c>
    </row>
    <row r="139" spans="2:11" ht="16.5" customHeight="1">
      <c r="B139" s="246"/>
      <c r="C139" s="247"/>
      <c r="D139" s="246"/>
      <c r="E139" s="247"/>
      <c r="F139" s="169"/>
      <c r="G139" s="64"/>
      <c r="H139" s="92"/>
      <c r="I139" s="92"/>
      <c r="J139" s="17"/>
      <c r="K139" s="177">
        <v>0</v>
      </c>
    </row>
    <row r="140" spans="2:11" ht="16.5" customHeight="1">
      <c r="B140" s="246"/>
      <c r="C140" s="247"/>
      <c r="D140" s="246"/>
      <c r="E140" s="247"/>
      <c r="F140" s="169"/>
      <c r="G140" s="64"/>
      <c r="H140" s="92"/>
      <c r="I140" s="92"/>
      <c r="J140" s="17"/>
      <c r="K140" s="177">
        <v>0</v>
      </c>
    </row>
    <row r="141" spans="2:11" ht="9.9499999999999993" customHeight="1"/>
    <row r="142" spans="2:11" ht="16.5" customHeight="1">
      <c r="B142" s="480" t="s">
        <v>155</v>
      </c>
      <c r="C142" s="480"/>
      <c r="D142" s="480"/>
      <c r="E142" s="480"/>
      <c r="F142" s="480"/>
      <c r="G142" s="480"/>
      <c r="H142" s="480"/>
      <c r="I142" s="480"/>
      <c r="J142" s="480"/>
      <c r="K142" s="41" t="s">
        <v>156</v>
      </c>
    </row>
    <row r="143" spans="2:11" ht="50.1" customHeight="1">
      <c r="B143" s="481" t="s">
        <v>698</v>
      </c>
      <c r="C143" s="482"/>
      <c r="D143" s="482"/>
      <c r="E143" s="482"/>
      <c r="F143" s="482"/>
      <c r="G143" s="482"/>
      <c r="H143" s="482"/>
      <c r="I143" s="482"/>
      <c r="J143" s="482"/>
      <c r="K143" s="40" t="s">
        <v>159</v>
      </c>
    </row>
    <row r="144" spans="2:11" ht="9.9499999999999993" customHeight="1"/>
    <row r="145" spans="2:11" ht="16.5" customHeight="1">
      <c r="B145" s="93">
        <v>0</v>
      </c>
      <c r="C145" s="24" t="s">
        <v>67</v>
      </c>
    </row>
    <row r="146" spans="2:11" ht="16.5" customHeight="1">
      <c r="B146" s="5" t="s">
        <v>68</v>
      </c>
      <c r="C146" s="483" t="s">
        <v>59</v>
      </c>
      <c r="D146" s="484"/>
      <c r="E146" s="484"/>
      <c r="F146" s="485"/>
      <c r="G146" s="5" t="s">
        <v>61</v>
      </c>
      <c r="H146" s="5" t="s">
        <v>69</v>
      </c>
      <c r="I146" s="5" t="s">
        <v>70</v>
      </c>
      <c r="J146" s="455" t="s">
        <v>63</v>
      </c>
      <c r="K146" s="455"/>
    </row>
    <row r="147" spans="2:11" ht="16.5" customHeight="1">
      <c r="B147" s="22" t="s">
        <v>67</v>
      </c>
      <c r="C147" s="477" t="s">
        <v>71</v>
      </c>
      <c r="D147" s="478"/>
      <c r="E147" s="478"/>
      <c r="F147" s="479"/>
      <c r="G147" s="22" t="s">
        <v>65</v>
      </c>
      <c r="H147" s="32" t="s">
        <v>86</v>
      </c>
      <c r="I147" s="32" t="s">
        <v>86</v>
      </c>
      <c r="J147" s="471"/>
      <c r="K147" s="471"/>
    </row>
    <row r="148" spans="2:11" ht="9.9499999999999993" customHeight="1"/>
    <row r="149" spans="2:11" ht="16.5">
      <c r="B149" s="93">
        <v>0</v>
      </c>
      <c r="C149" s="24" t="s">
        <v>693</v>
      </c>
    </row>
    <row r="150" spans="2:11" ht="16.5" customHeight="1">
      <c r="B150" s="5" t="s">
        <v>11</v>
      </c>
      <c r="C150" s="5" t="s">
        <v>699</v>
      </c>
      <c r="D150" s="5" t="s">
        <v>691</v>
      </c>
      <c r="E150" s="5" t="s">
        <v>692</v>
      </c>
      <c r="F150" s="130" t="s">
        <v>701</v>
      </c>
      <c r="G150" s="131" t="s">
        <v>713</v>
      </c>
      <c r="H150" s="131" t="s">
        <v>714</v>
      </c>
      <c r="I150" s="5" t="s">
        <v>17</v>
      </c>
      <c r="J150" s="455" t="s">
        <v>63</v>
      </c>
      <c r="K150" s="455"/>
    </row>
    <row r="151" spans="2:11" ht="16.5" customHeight="1">
      <c r="B151" s="22" t="s">
        <v>704</v>
      </c>
      <c r="C151" s="22" t="s">
        <v>705</v>
      </c>
      <c r="D151" s="22">
        <v>30</v>
      </c>
      <c r="E151" s="22">
        <v>9</v>
      </c>
      <c r="F151" s="22">
        <v>30</v>
      </c>
      <c r="G151" s="22"/>
      <c r="H151" s="22"/>
      <c r="I151" s="22"/>
      <c r="J151" s="456"/>
      <c r="K151" s="456"/>
    </row>
    <row r="152" spans="2:11" ht="16.5" customHeight="1">
      <c r="B152" s="22" t="s">
        <v>704</v>
      </c>
      <c r="C152" s="22" t="s">
        <v>706</v>
      </c>
      <c r="D152" s="22">
        <v>30</v>
      </c>
      <c r="E152" s="22">
        <v>9</v>
      </c>
      <c r="F152" s="22">
        <v>30</v>
      </c>
      <c r="G152" s="22"/>
      <c r="H152" s="22"/>
      <c r="I152" s="22"/>
      <c r="J152" s="456"/>
      <c r="K152" s="456"/>
    </row>
    <row r="153" spans="2:11" ht="16.5" customHeight="1">
      <c r="B153" s="22" t="s">
        <v>704</v>
      </c>
      <c r="C153" s="22" t="s">
        <v>707</v>
      </c>
      <c r="D153" s="22">
        <v>30</v>
      </c>
      <c r="E153" s="22">
        <v>9</v>
      </c>
      <c r="F153" s="22">
        <v>30</v>
      </c>
      <c r="G153" s="22"/>
      <c r="H153" s="22"/>
      <c r="I153" s="22"/>
      <c r="J153" s="456"/>
      <c r="K153" s="456"/>
    </row>
    <row r="154" spans="2:11" ht="16.5" customHeight="1">
      <c r="B154" s="22" t="s">
        <v>711</v>
      </c>
      <c r="C154" s="22">
        <v>80</v>
      </c>
      <c r="D154" s="22">
        <v>30</v>
      </c>
      <c r="E154" s="22">
        <v>37.5</v>
      </c>
      <c r="F154" s="22">
        <v>30</v>
      </c>
      <c r="G154" s="22"/>
      <c r="H154" s="22"/>
      <c r="I154" s="22"/>
      <c r="J154" s="456"/>
      <c r="K154" s="456"/>
    </row>
    <row r="155" spans="2:11" ht="16.5" customHeight="1">
      <c r="B155" s="22" t="s">
        <v>711</v>
      </c>
      <c r="C155" s="22">
        <v>100</v>
      </c>
      <c r="D155" s="22">
        <v>30</v>
      </c>
      <c r="E155" s="22">
        <v>37.5</v>
      </c>
      <c r="F155" s="22">
        <v>30</v>
      </c>
      <c r="G155" s="22"/>
      <c r="H155" s="22"/>
      <c r="I155" s="22"/>
      <c r="J155" s="456"/>
      <c r="K155" s="456"/>
    </row>
    <row r="156" spans="2:11" ht="16.5" customHeight="1">
      <c r="B156" s="22" t="s">
        <v>711</v>
      </c>
      <c r="C156" s="22">
        <v>120</v>
      </c>
      <c r="D156" s="22">
        <v>30</v>
      </c>
      <c r="E156" s="22">
        <v>37.5</v>
      </c>
      <c r="F156" s="22">
        <v>30</v>
      </c>
      <c r="G156" s="22"/>
      <c r="H156" s="22"/>
      <c r="I156" s="22"/>
      <c r="J156" s="456"/>
      <c r="K156" s="456"/>
    </row>
    <row r="157" spans="2:11" ht="16.5" customHeight="1">
      <c r="B157" s="22" t="s">
        <v>711</v>
      </c>
      <c r="C157" s="22">
        <v>180</v>
      </c>
      <c r="D157" s="22">
        <v>30</v>
      </c>
      <c r="E157" s="22">
        <v>37.5</v>
      </c>
      <c r="F157" s="22">
        <v>30</v>
      </c>
      <c r="G157" s="22"/>
      <c r="H157" s="22"/>
      <c r="I157" s="22"/>
      <c r="J157" s="456"/>
      <c r="K157" s="456"/>
    </row>
    <row r="158" spans="2:11" ht="16.5" customHeight="1">
      <c r="B158" s="22" t="s">
        <v>711</v>
      </c>
      <c r="C158" s="22">
        <v>240</v>
      </c>
      <c r="D158" s="22">
        <v>30</v>
      </c>
      <c r="E158" s="22">
        <v>37.5</v>
      </c>
      <c r="F158" s="22">
        <v>30</v>
      </c>
      <c r="G158" s="22"/>
      <c r="H158" s="22"/>
      <c r="I158" s="22"/>
      <c r="J158" s="456"/>
      <c r="K158" s="456"/>
    </row>
    <row r="159" spans="2:11" ht="16.5" customHeight="1">
      <c r="B159" s="22" t="s">
        <v>711</v>
      </c>
      <c r="C159" s="22">
        <v>320</v>
      </c>
      <c r="D159" s="22">
        <v>30</v>
      </c>
      <c r="E159" s="22">
        <v>37.5</v>
      </c>
      <c r="F159" s="22">
        <v>30</v>
      </c>
      <c r="G159" s="22"/>
      <c r="H159" s="22"/>
      <c r="I159" s="22"/>
      <c r="J159" s="456"/>
      <c r="K159" s="456"/>
    </row>
    <row r="160" spans="2:11" ht="16.5" customHeight="1">
      <c r="B160" s="22" t="s">
        <v>711</v>
      </c>
      <c r="C160" s="22">
        <v>480</v>
      </c>
      <c r="D160" s="22">
        <v>30</v>
      </c>
      <c r="E160" s="22">
        <v>37.5</v>
      </c>
      <c r="F160" s="22">
        <v>30</v>
      </c>
      <c r="G160" s="22"/>
      <c r="H160" s="22"/>
      <c r="I160" s="22"/>
      <c r="J160" s="456"/>
      <c r="K160" s="456"/>
    </row>
    <row r="161" spans="2:11" ht="16.5" customHeight="1">
      <c r="B161" s="22" t="s">
        <v>711</v>
      </c>
      <c r="C161" s="22">
        <v>640</v>
      </c>
      <c r="D161" s="22">
        <v>30</v>
      </c>
      <c r="E161" s="22">
        <v>37.5</v>
      </c>
      <c r="F161" s="22">
        <v>30</v>
      </c>
      <c r="G161" s="22"/>
      <c r="H161" s="22"/>
      <c r="I161" s="22"/>
      <c r="J161" s="456"/>
      <c r="K161" s="456"/>
    </row>
    <row r="162" spans="2:11" ht="16.5" customHeight="1">
      <c r="B162" s="22" t="s">
        <v>711</v>
      </c>
      <c r="C162" s="22">
        <v>960</v>
      </c>
      <c r="D162" s="22">
        <v>30</v>
      </c>
      <c r="E162" s="22">
        <v>37.5</v>
      </c>
      <c r="F162" s="22">
        <v>30</v>
      </c>
      <c r="G162" s="22"/>
      <c r="H162" s="22"/>
      <c r="I162" s="22"/>
      <c r="J162" s="456"/>
      <c r="K162" s="456"/>
    </row>
    <row r="163" spans="2:11" ht="16.5" customHeight="1">
      <c r="B163" s="22" t="s">
        <v>711</v>
      </c>
      <c r="C163" s="22" t="s">
        <v>708</v>
      </c>
      <c r="D163" s="22">
        <v>30</v>
      </c>
      <c r="E163" s="22">
        <v>37.5</v>
      </c>
      <c r="F163" s="22">
        <v>30</v>
      </c>
      <c r="G163" s="22"/>
      <c r="H163" s="22"/>
      <c r="I163" s="22"/>
      <c r="J163" s="456"/>
      <c r="K163" s="456"/>
    </row>
    <row r="164" spans="2:11" ht="16.5" customHeight="1">
      <c r="B164" s="22" t="s">
        <v>711</v>
      </c>
      <c r="C164" s="22" t="s">
        <v>709</v>
      </c>
      <c r="D164" s="22">
        <v>30</v>
      </c>
      <c r="E164" s="22">
        <v>37.5</v>
      </c>
      <c r="F164" s="22">
        <v>30</v>
      </c>
      <c r="G164" s="22"/>
      <c r="H164" s="22"/>
      <c r="I164" s="22"/>
      <c r="J164" s="456"/>
      <c r="K164" s="456"/>
    </row>
    <row r="165" spans="2:11" ht="16.5" customHeight="1">
      <c r="B165" s="22" t="s">
        <v>711</v>
      </c>
      <c r="C165" s="22">
        <v>2150</v>
      </c>
      <c r="D165" s="22">
        <v>30</v>
      </c>
      <c r="E165" s="22">
        <v>37.5</v>
      </c>
      <c r="F165" s="22">
        <v>30</v>
      </c>
      <c r="G165" s="22"/>
      <c r="H165" s="22"/>
      <c r="I165" s="22"/>
      <c r="J165" s="456"/>
      <c r="K165" s="456"/>
    </row>
    <row r="166" spans="2:11" ht="16.5" customHeight="1">
      <c r="B166" s="22" t="s">
        <v>711</v>
      </c>
      <c r="C166" s="22" t="s">
        <v>710</v>
      </c>
      <c r="D166" s="22">
        <v>30</v>
      </c>
      <c r="E166" s="22">
        <v>37.5</v>
      </c>
      <c r="F166" s="22">
        <v>30</v>
      </c>
      <c r="G166" s="22"/>
      <c r="H166" s="22"/>
      <c r="I166" s="22"/>
      <c r="J166" s="456"/>
      <c r="K166" s="456"/>
    </row>
    <row r="167" spans="2:11" ht="16.5" customHeight="1">
      <c r="B167" s="477" t="s">
        <v>712</v>
      </c>
      <c r="C167" s="479"/>
      <c r="D167" s="22">
        <v>30</v>
      </c>
      <c r="E167" s="22">
        <v>30</v>
      </c>
      <c r="F167" s="22">
        <v>30</v>
      </c>
      <c r="G167" s="22"/>
      <c r="H167" s="22"/>
      <c r="I167" s="22"/>
      <c r="J167" s="456"/>
      <c r="K167" s="456"/>
    </row>
    <row r="168" spans="2:11" ht="9.9499999999999993" customHeight="1"/>
    <row r="169" spans="2:11" ht="16.5" customHeight="1">
      <c r="B169" s="4" t="s">
        <v>925</v>
      </c>
      <c r="C169" s="23"/>
    </row>
    <row r="170" spans="2:11" ht="26.1" customHeight="1">
      <c r="B170" s="515" t="s">
        <v>179</v>
      </c>
      <c r="C170" s="513"/>
      <c r="D170" s="513"/>
      <c r="E170" s="513"/>
      <c r="F170" s="513"/>
      <c r="G170" s="513"/>
      <c r="H170" s="513"/>
      <c r="I170" s="513"/>
      <c r="J170" s="513"/>
      <c r="K170" s="514"/>
    </row>
    <row r="171" spans="2:11" ht="9.9499999999999993" customHeight="1"/>
    <row r="172" spans="2:11" ht="13.5" customHeight="1" thickBot="1"/>
    <row r="173" spans="2:11" ht="44.25" customHeight="1" thickBot="1">
      <c r="B173" s="462" t="s">
        <v>89</v>
      </c>
      <c r="C173" s="463"/>
      <c r="D173" s="463"/>
      <c r="E173" s="463"/>
      <c r="F173" s="463"/>
      <c r="G173" s="463"/>
      <c r="H173" s="463"/>
      <c r="I173" s="463"/>
      <c r="J173" s="463"/>
      <c r="K173" s="464"/>
    </row>
    <row r="174" spans="2:11" ht="9.9499999999999993" customHeight="1"/>
    <row r="175" spans="2:11" ht="16.5" customHeight="1">
      <c r="B175" s="5" t="s">
        <v>129</v>
      </c>
      <c r="C175" s="560"/>
      <c r="D175" s="561"/>
      <c r="E175" s="561"/>
      <c r="F175" s="562"/>
      <c r="G175" s="5"/>
      <c r="H175" s="243"/>
      <c r="I175" s="244"/>
      <c r="J175" s="244"/>
      <c r="K175" s="245"/>
    </row>
    <row r="177" spans="2:11" ht="16.5" customHeight="1">
      <c r="B177" s="5" t="s">
        <v>128</v>
      </c>
      <c r="C177" s="455" t="s">
        <v>122</v>
      </c>
      <c r="D177" s="455"/>
      <c r="E177" s="455" t="s">
        <v>121</v>
      </c>
      <c r="F177" s="455"/>
      <c r="G177" s="5" t="s">
        <v>123</v>
      </c>
      <c r="H177" s="5" t="s">
        <v>124</v>
      </c>
      <c r="I177" s="5" t="s">
        <v>125</v>
      </c>
      <c r="J177" s="5" t="s">
        <v>126</v>
      </c>
      <c r="K177" s="5" t="s">
        <v>127</v>
      </c>
    </row>
    <row r="178" spans="2:11" ht="16.5" customHeight="1">
      <c r="B178" s="59">
        <v>1</v>
      </c>
      <c r="C178" s="471"/>
      <c r="D178" s="471"/>
      <c r="E178" s="508"/>
      <c r="F178" s="509"/>
      <c r="G178" s="60"/>
      <c r="H178" s="60"/>
      <c r="I178" s="61"/>
      <c r="J178" s="62"/>
      <c r="K178" s="63"/>
    </row>
    <row r="179" spans="2:11" ht="9.9499999999999993" customHeight="1"/>
    <row r="180" spans="2:11" ht="16.5" customHeight="1">
      <c r="B180" s="248" t="s">
        <v>50</v>
      </c>
      <c r="C180" s="259"/>
      <c r="D180" s="248" t="s">
        <v>5</v>
      </c>
      <c r="E180" s="259"/>
      <c r="F180" s="136" t="s">
        <v>51</v>
      </c>
      <c r="G180" s="136" t="s">
        <v>52</v>
      </c>
      <c r="H180" s="5" t="s">
        <v>815</v>
      </c>
      <c r="I180" s="5" t="s">
        <v>53</v>
      </c>
      <c r="J180" s="5" t="s">
        <v>325</v>
      </c>
      <c r="K180" s="5" t="s">
        <v>54</v>
      </c>
    </row>
    <row r="181" spans="2:11" ht="16.5" customHeight="1">
      <c r="B181" s="246"/>
      <c r="C181" s="247"/>
      <c r="D181" s="246"/>
      <c r="E181" s="247"/>
      <c r="F181" s="169"/>
      <c r="G181" s="64"/>
      <c r="H181" s="92"/>
      <c r="I181" s="92"/>
      <c r="J181" s="17"/>
      <c r="K181" s="177">
        <v>0</v>
      </c>
    </row>
    <row r="182" spans="2:11" ht="16.5" customHeight="1">
      <c r="B182" s="246"/>
      <c r="C182" s="247"/>
      <c r="D182" s="246"/>
      <c r="E182" s="247"/>
      <c r="F182" s="169"/>
      <c r="G182" s="64"/>
      <c r="H182" s="92"/>
      <c r="I182" s="92"/>
      <c r="J182" s="17"/>
      <c r="K182" s="177">
        <v>0</v>
      </c>
    </row>
    <row r="183" spans="2:11" ht="9.9499999999999993" customHeight="1"/>
    <row r="184" spans="2:11" ht="16.5" customHeight="1">
      <c r="B184" s="480" t="s">
        <v>155</v>
      </c>
      <c r="C184" s="480"/>
      <c r="D184" s="480"/>
      <c r="E184" s="480"/>
      <c r="F184" s="480"/>
      <c r="G184" s="480"/>
      <c r="H184" s="480"/>
      <c r="I184" s="480"/>
      <c r="J184" s="480"/>
      <c r="K184" s="41" t="s">
        <v>156</v>
      </c>
    </row>
    <row r="185" spans="2:11" ht="50.1" customHeight="1">
      <c r="B185" s="481" t="s">
        <v>676</v>
      </c>
      <c r="C185" s="482"/>
      <c r="D185" s="482"/>
      <c r="E185" s="482"/>
      <c r="F185" s="482"/>
      <c r="G185" s="482"/>
      <c r="H185" s="482"/>
      <c r="I185" s="482"/>
      <c r="J185" s="482"/>
      <c r="K185" s="40" t="s">
        <v>157</v>
      </c>
    </row>
    <row r="186" spans="2:11" ht="9.9499999999999993" customHeight="1"/>
    <row r="187" spans="2:11" ht="16.5" customHeight="1">
      <c r="B187" s="93">
        <v>0</v>
      </c>
      <c r="C187" s="23" t="s">
        <v>265</v>
      </c>
    </row>
    <row r="188" spans="2:11" ht="16.5" customHeight="1">
      <c r="B188" s="5" t="s">
        <v>91</v>
      </c>
      <c r="C188" s="483" t="s">
        <v>92</v>
      </c>
      <c r="D188" s="484"/>
      <c r="E188" s="484"/>
      <c r="F188" s="485"/>
      <c r="G188" s="5" t="s">
        <v>61</v>
      </c>
      <c r="H188" s="5" t="s">
        <v>93</v>
      </c>
      <c r="I188" s="5" t="s">
        <v>94</v>
      </c>
      <c r="J188" s="455" t="s">
        <v>63</v>
      </c>
      <c r="K188" s="455"/>
    </row>
    <row r="189" spans="2:11" ht="16.5" customHeight="1">
      <c r="B189" s="32" t="s">
        <v>95</v>
      </c>
      <c r="C189" s="475" t="s">
        <v>96</v>
      </c>
      <c r="D189" s="486"/>
      <c r="E189" s="486"/>
      <c r="F189" s="476"/>
      <c r="G189" s="32" t="s">
        <v>64</v>
      </c>
      <c r="H189" s="32" t="s">
        <v>86</v>
      </c>
      <c r="I189" s="32" t="s">
        <v>86</v>
      </c>
      <c r="J189" s="475"/>
      <c r="K189" s="476"/>
    </row>
    <row r="190" spans="2:11" ht="9.9499999999999993" customHeight="1"/>
    <row r="191" spans="2:11" ht="16.5" customHeight="1">
      <c r="B191" s="93">
        <v>0</v>
      </c>
      <c r="C191" s="23" t="s">
        <v>266</v>
      </c>
    </row>
    <row r="192" spans="2:11" ht="16.5" customHeight="1">
      <c r="B192" s="5" t="s">
        <v>91</v>
      </c>
      <c r="C192" s="483" t="s">
        <v>92</v>
      </c>
      <c r="D192" s="484"/>
      <c r="E192" s="484"/>
      <c r="F192" s="485"/>
      <c r="G192" s="5" t="s">
        <v>61</v>
      </c>
      <c r="H192" s="5" t="s">
        <v>93</v>
      </c>
      <c r="I192" s="5" t="s">
        <v>94</v>
      </c>
      <c r="J192" s="455" t="s">
        <v>63</v>
      </c>
      <c r="K192" s="455"/>
    </row>
    <row r="193" spans="2:11" ht="16.5" customHeight="1">
      <c r="B193" s="32" t="s">
        <v>98</v>
      </c>
      <c r="C193" s="475" t="s">
        <v>86</v>
      </c>
      <c r="D193" s="486"/>
      <c r="E193" s="486"/>
      <c r="F193" s="476"/>
      <c r="G193" s="32" t="s">
        <v>64</v>
      </c>
      <c r="H193" s="32" t="s">
        <v>86</v>
      </c>
      <c r="I193" s="32" t="s">
        <v>86</v>
      </c>
      <c r="J193" s="475"/>
      <c r="K193" s="476"/>
    </row>
    <row r="194" spans="2:11" ht="9.9499999999999993" customHeight="1"/>
    <row r="195" spans="2:11" ht="16.5" customHeight="1">
      <c r="B195" s="93">
        <v>0</v>
      </c>
      <c r="C195" s="23" t="s">
        <v>267</v>
      </c>
    </row>
    <row r="196" spans="2:11" ht="16.5" customHeight="1">
      <c r="B196" s="5" t="s">
        <v>91</v>
      </c>
      <c r="C196" s="483" t="s">
        <v>92</v>
      </c>
      <c r="D196" s="484"/>
      <c r="E196" s="484"/>
      <c r="F196" s="485"/>
      <c r="G196" s="5" t="s">
        <v>61</v>
      </c>
      <c r="H196" s="5" t="s">
        <v>93</v>
      </c>
      <c r="I196" s="5" t="s">
        <v>94</v>
      </c>
      <c r="J196" s="455" t="s">
        <v>63</v>
      </c>
      <c r="K196" s="455"/>
    </row>
    <row r="197" spans="2:11" ht="16.5" customHeight="1">
      <c r="B197" s="32" t="s">
        <v>100</v>
      </c>
      <c r="C197" s="475" t="s">
        <v>86</v>
      </c>
      <c r="D197" s="486"/>
      <c r="E197" s="486"/>
      <c r="F197" s="476"/>
      <c r="G197" s="32" t="s">
        <v>64</v>
      </c>
      <c r="H197" s="32" t="s">
        <v>86</v>
      </c>
      <c r="I197" s="32" t="s">
        <v>86</v>
      </c>
      <c r="J197" s="475"/>
      <c r="K197" s="476"/>
    </row>
    <row r="198" spans="2:11" ht="9.9499999999999993" customHeight="1"/>
    <row r="199" spans="2:11" ht="16.5">
      <c r="B199" s="93">
        <v>0</v>
      </c>
      <c r="C199" s="24" t="s">
        <v>693</v>
      </c>
    </row>
    <row r="200" spans="2:11" ht="16.5" customHeight="1">
      <c r="B200" s="455" t="s">
        <v>11</v>
      </c>
      <c r="C200" s="455"/>
      <c r="D200" s="5" t="s">
        <v>703</v>
      </c>
      <c r="E200" s="5" t="s">
        <v>702</v>
      </c>
      <c r="F200" s="130" t="s">
        <v>701</v>
      </c>
      <c r="G200" s="483" t="s">
        <v>700</v>
      </c>
      <c r="H200" s="485"/>
      <c r="I200" s="5" t="s">
        <v>17</v>
      </c>
      <c r="J200" s="455" t="s">
        <v>63</v>
      </c>
      <c r="K200" s="455"/>
    </row>
    <row r="201" spans="2:11" ht="16.5" customHeight="1">
      <c r="B201" s="456" t="s">
        <v>694</v>
      </c>
      <c r="C201" s="456"/>
      <c r="D201" s="22">
        <v>30</v>
      </c>
      <c r="E201" s="22">
        <v>9</v>
      </c>
      <c r="F201" s="22">
        <v>30</v>
      </c>
      <c r="G201" s="477"/>
      <c r="H201" s="479"/>
      <c r="I201" s="22"/>
      <c r="J201" s="456"/>
      <c r="K201" s="456"/>
    </row>
    <row r="202" spans="2:11" ht="16.5" customHeight="1">
      <c r="B202" s="456" t="s">
        <v>695</v>
      </c>
      <c r="C202" s="456"/>
      <c r="D202" s="22">
        <v>30</v>
      </c>
      <c r="E202" s="22">
        <v>30</v>
      </c>
      <c r="F202" s="22">
        <v>30</v>
      </c>
      <c r="G202" s="477"/>
      <c r="H202" s="479"/>
      <c r="I202" s="22"/>
      <c r="J202" s="456"/>
      <c r="K202" s="456"/>
    </row>
    <row r="203" spans="2:11" ht="16.5" customHeight="1">
      <c r="B203" s="456" t="s">
        <v>696</v>
      </c>
      <c r="C203" s="456"/>
      <c r="D203" s="22">
        <v>30</v>
      </c>
      <c r="E203" s="22">
        <v>30</v>
      </c>
      <c r="F203" s="22">
        <v>30</v>
      </c>
      <c r="G203" s="477"/>
      <c r="H203" s="479"/>
      <c r="I203" s="22"/>
      <c r="J203" s="456"/>
      <c r="K203" s="456"/>
    </row>
    <row r="204" spans="2:11" ht="16.5" customHeight="1">
      <c r="B204" s="456" t="s">
        <v>697</v>
      </c>
      <c r="C204" s="456"/>
      <c r="D204" s="22">
        <v>30</v>
      </c>
      <c r="E204" s="22">
        <v>30</v>
      </c>
      <c r="F204" s="22">
        <v>30</v>
      </c>
      <c r="G204" s="477"/>
      <c r="H204" s="479"/>
      <c r="I204" s="22"/>
      <c r="J204" s="456"/>
      <c r="K204" s="456"/>
    </row>
    <row r="205" spans="2:11" ht="9.9499999999999993" customHeight="1"/>
    <row r="206" spans="2:11" ht="16.5" customHeight="1">
      <c r="B206" s="4" t="s">
        <v>925</v>
      </c>
      <c r="C206" s="23"/>
    </row>
    <row r="207" spans="2:11" ht="26.1" customHeight="1">
      <c r="B207" s="512" t="s">
        <v>179</v>
      </c>
      <c r="C207" s="513"/>
      <c r="D207" s="513"/>
      <c r="E207" s="513"/>
      <c r="F207" s="513"/>
      <c r="G207" s="513"/>
      <c r="H207" s="513"/>
      <c r="I207" s="513"/>
      <c r="J207" s="513"/>
      <c r="K207" s="514"/>
    </row>
    <row r="208" spans="2:11" ht="9.9499999999999993" customHeight="1"/>
    <row r="209" spans="2:11" ht="9.9499999999999993" customHeight="1" thickBot="1"/>
    <row r="210" spans="2:11" ht="44.25" customHeight="1" thickBot="1">
      <c r="B210" s="462" t="s">
        <v>101</v>
      </c>
      <c r="C210" s="463"/>
      <c r="D210" s="463"/>
      <c r="E210" s="463"/>
      <c r="F210" s="463"/>
      <c r="G210" s="463"/>
      <c r="H210" s="463"/>
      <c r="I210" s="463"/>
      <c r="J210" s="463"/>
      <c r="K210" s="464"/>
    </row>
    <row r="211" spans="2:11" ht="9.9499999999999993" customHeight="1"/>
    <row r="212" spans="2:11" ht="16.5" customHeight="1">
      <c r="B212" s="5" t="s">
        <v>129</v>
      </c>
      <c r="C212" s="560"/>
      <c r="D212" s="561"/>
      <c r="E212" s="561"/>
      <c r="F212" s="562"/>
      <c r="G212" s="5"/>
      <c r="H212" s="243"/>
      <c r="I212" s="244"/>
      <c r="J212" s="244"/>
      <c r="K212" s="245"/>
    </row>
    <row r="214" spans="2:11" ht="16.5" customHeight="1">
      <c r="B214" s="5" t="s">
        <v>128</v>
      </c>
      <c r="C214" s="455" t="s">
        <v>122</v>
      </c>
      <c r="D214" s="455"/>
      <c r="E214" s="455" t="s">
        <v>121</v>
      </c>
      <c r="F214" s="455"/>
      <c r="G214" s="5" t="s">
        <v>123</v>
      </c>
      <c r="H214" s="5" t="s">
        <v>124</v>
      </c>
      <c r="I214" s="5" t="s">
        <v>125</v>
      </c>
      <c r="J214" s="5" t="s">
        <v>126</v>
      </c>
      <c r="K214" s="5" t="s">
        <v>127</v>
      </c>
    </row>
    <row r="215" spans="2:11" ht="16.5" customHeight="1">
      <c r="B215" s="59">
        <v>1</v>
      </c>
      <c r="C215" s="471"/>
      <c r="D215" s="471"/>
      <c r="E215" s="508"/>
      <c r="F215" s="509"/>
      <c r="G215" s="60"/>
      <c r="H215" s="60"/>
      <c r="I215" s="61"/>
      <c r="J215" s="62"/>
      <c r="K215" s="63"/>
    </row>
    <row r="216" spans="2:11" ht="9.9499999999999993" customHeight="1"/>
    <row r="217" spans="2:11" ht="16.5" customHeight="1">
      <c r="B217" s="248" t="s">
        <v>50</v>
      </c>
      <c r="C217" s="259"/>
      <c r="D217" s="248" t="s">
        <v>5</v>
      </c>
      <c r="E217" s="259"/>
      <c r="F217" s="136" t="s">
        <v>51</v>
      </c>
      <c r="G217" s="136" t="s">
        <v>52</v>
      </c>
      <c r="H217" s="5" t="s">
        <v>815</v>
      </c>
      <c r="I217" s="5" t="s">
        <v>53</v>
      </c>
      <c r="J217" s="5" t="s">
        <v>325</v>
      </c>
      <c r="K217" s="5" t="s">
        <v>54</v>
      </c>
    </row>
    <row r="218" spans="2:11" ht="16.5" customHeight="1">
      <c r="B218" s="246"/>
      <c r="C218" s="247"/>
      <c r="D218" s="246"/>
      <c r="E218" s="247"/>
      <c r="F218" s="169"/>
      <c r="G218" s="64"/>
      <c r="H218" s="92"/>
      <c r="I218" s="92"/>
      <c r="J218" s="17"/>
      <c r="K218" s="177">
        <v>0</v>
      </c>
    </row>
    <row r="219" spans="2:11" ht="16.5" customHeight="1">
      <c r="B219" s="246"/>
      <c r="C219" s="247"/>
      <c r="D219" s="246"/>
      <c r="E219" s="247"/>
      <c r="F219" s="169"/>
      <c r="G219" s="64"/>
      <c r="H219" s="92"/>
      <c r="I219" s="92"/>
      <c r="J219" s="17"/>
      <c r="K219" s="177">
        <v>0</v>
      </c>
    </row>
    <row r="220" spans="2:11" ht="9.9499999999999993" customHeight="1"/>
    <row r="221" spans="2:11" ht="16.5" customHeight="1">
      <c r="B221" s="480" t="s">
        <v>155</v>
      </c>
      <c r="C221" s="480"/>
      <c r="D221" s="480"/>
      <c r="E221" s="480"/>
      <c r="F221" s="480"/>
      <c r="G221" s="480"/>
      <c r="H221" s="480"/>
      <c r="I221" s="480"/>
      <c r="J221" s="480"/>
      <c r="K221" s="41" t="s">
        <v>156</v>
      </c>
    </row>
    <row r="222" spans="2:11" ht="50.1" customHeight="1">
      <c r="B222" s="481" t="s">
        <v>677</v>
      </c>
      <c r="C222" s="482"/>
      <c r="D222" s="482"/>
      <c r="E222" s="482"/>
      <c r="F222" s="482"/>
      <c r="G222" s="482"/>
      <c r="H222" s="482"/>
      <c r="I222" s="482"/>
      <c r="J222" s="482"/>
      <c r="K222" s="40" t="s">
        <v>157</v>
      </c>
    </row>
    <row r="223" spans="2:11" ht="9.9499999999999993" customHeight="1"/>
    <row r="224" spans="2:11" ht="16.5" customHeight="1">
      <c r="B224" s="93">
        <v>0</v>
      </c>
      <c r="C224" s="23" t="s">
        <v>265</v>
      </c>
    </row>
    <row r="225" spans="2:11" ht="16.5" customHeight="1">
      <c r="B225" s="5" t="s">
        <v>91</v>
      </c>
      <c r="C225" s="483" t="s">
        <v>92</v>
      </c>
      <c r="D225" s="484"/>
      <c r="E225" s="484"/>
      <c r="F225" s="485"/>
      <c r="G225" s="5" t="s">
        <v>61</v>
      </c>
      <c r="H225" s="5" t="s">
        <v>93</v>
      </c>
      <c r="I225" s="5" t="s">
        <v>94</v>
      </c>
      <c r="J225" s="455" t="s">
        <v>63</v>
      </c>
      <c r="K225" s="455"/>
    </row>
    <row r="226" spans="2:11" ht="16.5" customHeight="1">
      <c r="B226" s="32" t="s">
        <v>95</v>
      </c>
      <c r="C226" s="475" t="s">
        <v>96</v>
      </c>
      <c r="D226" s="486"/>
      <c r="E226" s="486"/>
      <c r="F226" s="476"/>
      <c r="G226" s="32" t="s">
        <v>64</v>
      </c>
      <c r="H226" s="32" t="s">
        <v>86</v>
      </c>
      <c r="I226" s="32" t="s">
        <v>86</v>
      </c>
      <c r="J226" s="475"/>
      <c r="K226" s="476"/>
    </row>
    <row r="227" spans="2:11" ht="16.5" customHeight="1">
      <c r="B227" s="32" t="s">
        <v>95</v>
      </c>
      <c r="C227" s="475" t="s">
        <v>102</v>
      </c>
      <c r="D227" s="486"/>
      <c r="E227" s="486"/>
      <c r="F227" s="476"/>
      <c r="G227" s="32" t="s">
        <v>64</v>
      </c>
      <c r="H227" s="32" t="s">
        <v>86</v>
      </c>
      <c r="I227" s="32" t="s">
        <v>86</v>
      </c>
      <c r="J227" s="475"/>
      <c r="K227" s="476"/>
    </row>
    <row r="228" spans="2:11" ht="16.5" customHeight="1">
      <c r="B228" s="32" t="s">
        <v>95</v>
      </c>
      <c r="C228" s="475" t="s">
        <v>103</v>
      </c>
      <c r="D228" s="486"/>
      <c r="E228" s="486"/>
      <c r="F228" s="476"/>
      <c r="G228" s="32" t="s">
        <v>64</v>
      </c>
      <c r="H228" s="32" t="s">
        <v>86</v>
      </c>
      <c r="I228" s="32" t="s">
        <v>86</v>
      </c>
      <c r="J228" s="475"/>
      <c r="K228" s="476"/>
    </row>
    <row r="229" spans="2:11" ht="9.9499999999999993" customHeight="1"/>
    <row r="230" spans="2:11" ht="16.5">
      <c r="B230" s="93">
        <v>0</v>
      </c>
      <c r="C230" s="24" t="s">
        <v>693</v>
      </c>
    </row>
    <row r="231" spans="2:11" ht="16.5" customHeight="1">
      <c r="B231" s="455" t="s">
        <v>11</v>
      </c>
      <c r="C231" s="455"/>
      <c r="D231" s="5" t="s">
        <v>703</v>
      </c>
      <c r="E231" s="5" t="s">
        <v>702</v>
      </c>
      <c r="F231" s="130" t="s">
        <v>701</v>
      </c>
      <c r="G231" s="483" t="s">
        <v>700</v>
      </c>
      <c r="H231" s="485"/>
      <c r="I231" s="5" t="s">
        <v>17</v>
      </c>
      <c r="J231" s="455" t="s">
        <v>63</v>
      </c>
      <c r="K231" s="455"/>
    </row>
    <row r="232" spans="2:11" ht="16.5" customHeight="1">
      <c r="B232" s="456" t="s">
        <v>694</v>
      </c>
      <c r="C232" s="456"/>
      <c r="D232" s="22">
        <v>30</v>
      </c>
      <c r="E232" s="22">
        <v>9</v>
      </c>
      <c r="F232" s="22">
        <v>30</v>
      </c>
      <c r="G232" s="477"/>
      <c r="H232" s="479"/>
      <c r="I232" s="22"/>
      <c r="J232" s="456"/>
      <c r="K232" s="456"/>
    </row>
    <row r="233" spans="2:11" ht="16.5" customHeight="1">
      <c r="B233" s="456" t="s">
        <v>695</v>
      </c>
      <c r="C233" s="456"/>
      <c r="D233" s="22">
        <v>30</v>
      </c>
      <c r="E233" s="22">
        <v>30</v>
      </c>
      <c r="F233" s="22">
        <v>30</v>
      </c>
      <c r="G233" s="477"/>
      <c r="H233" s="479"/>
      <c r="I233" s="22"/>
      <c r="J233" s="456"/>
      <c r="K233" s="456"/>
    </row>
    <row r="234" spans="2:11" ht="16.5" customHeight="1">
      <c r="B234" s="456" t="s">
        <v>696</v>
      </c>
      <c r="C234" s="456"/>
      <c r="D234" s="22">
        <v>30</v>
      </c>
      <c r="E234" s="22">
        <v>30</v>
      </c>
      <c r="F234" s="22">
        <v>30</v>
      </c>
      <c r="G234" s="477"/>
      <c r="H234" s="479"/>
      <c r="I234" s="22"/>
      <c r="J234" s="456"/>
      <c r="K234" s="456"/>
    </row>
    <row r="235" spans="2:11" ht="16.5" customHeight="1">
      <c r="B235" s="456" t="s">
        <v>697</v>
      </c>
      <c r="C235" s="456"/>
      <c r="D235" s="22">
        <v>30</v>
      </c>
      <c r="E235" s="22">
        <v>30</v>
      </c>
      <c r="F235" s="22">
        <v>30</v>
      </c>
      <c r="G235" s="477"/>
      <c r="H235" s="479"/>
      <c r="I235" s="22"/>
      <c r="J235" s="456"/>
      <c r="K235" s="456"/>
    </row>
    <row r="236" spans="2:11" ht="9.9499999999999993" customHeight="1"/>
    <row r="237" spans="2:11" ht="16.5" customHeight="1">
      <c r="B237" s="4" t="s">
        <v>925</v>
      </c>
      <c r="C237" s="4"/>
      <c r="D237" s="29"/>
      <c r="E237" s="29"/>
      <c r="F237" s="29"/>
      <c r="G237" s="29"/>
      <c r="H237" s="29"/>
      <c r="I237" s="29"/>
      <c r="J237" s="29"/>
      <c r="K237" s="29"/>
    </row>
    <row r="238" spans="2:11" ht="26.1" customHeight="1">
      <c r="B238" s="511" t="s">
        <v>179</v>
      </c>
      <c r="C238" s="500"/>
      <c r="D238" s="500"/>
      <c r="E238" s="500"/>
      <c r="F238" s="500"/>
      <c r="G238" s="500"/>
      <c r="H238" s="500"/>
      <c r="I238" s="500"/>
      <c r="J238" s="500"/>
      <c r="K238" s="501"/>
    </row>
    <row r="239" spans="2:11" ht="9.9499999999999993" customHeight="1"/>
    <row r="240" spans="2:11" ht="9.9499999999999993" customHeight="1" thickBot="1"/>
    <row r="241" spans="2:11" ht="44.25" customHeight="1" thickBot="1">
      <c r="B241" s="462" t="s">
        <v>105</v>
      </c>
      <c r="C241" s="463"/>
      <c r="D241" s="463"/>
      <c r="E241" s="463"/>
      <c r="F241" s="463"/>
      <c r="G241" s="463"/>
      <c r="H241" s="463"/>
      <c r="I241" s="463"/>
      <c r="J241" s="463"/>
      <c r="K241" s="464"/>
    </row>
    <row r="242" spans="2:11" ht="9.9499999999999993" customHeight="1"/>
    <row r="243" spans="2:11" ht="16.5" customHeight="1">
      <c r="B243" s="5" t="s">
        <v>129</v>
      </c>
      <c r="C243" s="560"/>
      <c r="D243" s="561"/>
      <c r="E243" s="561"/>
      <c r="F243" s="562"/>
      <c r="G243" s="5"/>
      <c r="H243" s="243"/>
      <c r="I243" s="244"/>
      <c r="J243" s="244"/>
      <c r="K243" s="245"/>
    </row>
    <row r="245" spans="2:11" ht="16.5" customHeight="1">
      <c r="B245" s="5" t="s">
        <v>128</v>
      </c>
      <c r="C245" s="455" t="s">
        <v>122</v>
      </c>
      <c r="D245" s="455"/>
      <c r="E245" s="455" t="s">
        <v>121</v>
      </c>
      <c r="F245" s="455"/>
      <c r="G245" s="5" t="s">
        <v>123</v>
      </c>
      <c r="H245" s="5" t="s">
        <v>124</v>
      </c>
      <c r="I245" s="5" t="s">
        <v>125</v>
      </c>
      <c r="J245" s="5" t="s">
        <v>126</v>
      </c>
      <c r="K245" s="5" t="s">
        <v>127</v>
      </c>
    </row>
    <row r="246" spans="2:11" ht="16.5" customHeight="1">
      <c r="B246" s="59">
        <v>1</v>
      </c>
      <c r="C246" s="471"/>
      <c r="D246" s="471"/>
      <c r="E246" s="508"/>
      <c r="F246" s="509"/>
      <c r="G246" s="60"/>
      <c r="H246" s="60"/>
      <c r="I246" s="61"/>
      <c r="J246" s="62"/>
      <c r="K246" s="63"/>
    </row>
    <row r="247" spans="2:11" ht="9.9499999999999993" customHeight="1"/>
    <row r="248" spans="2:11" ht="16.5" customHeight="1">
      <c r="B248" s="248" t="s">
        <v>50</v>
      </c>
      <c r="C248" s="259"/>
      <c r="D248" s="248" t="s">
        <v>5</v>
      </c>
      <c r="E248" s="259"/>
      <c r="F248" s="136" t="s">
        <v>51</v>
      </c>
      <c r="G248" s="136" t="s">
        <v>52</v>
      </c>
      <c r="H248" s="5" t="s">
        <v>815</v>
      </c>
      <c r="I248" s="5" t="s">
        <v>53</v>
      </c>
      <c r="J248" s="5" t="s">
        <v>325</v>
      </c>
      <c r="K248" s="5" t="s">
        <v>54</v>
      </c>
    </row>
    <row r="249" spans="2:11" ht="16.5" customHeight="1">
      <c r="B249" s="246"/>
      <c r="C249" s="247"/>
      <c r="D249" s="246"/>
      <c r="E249" s="247"/>
      <c r="F249" s="169"/>
      <c r="G249" s="64"/>
      <c r="H249" s="92"/>
      <c r="I249" s="92"/>
      <c r="J249" s="17"/>
      <c r="K249" s="177">
        <v>0</v>
      </c>
    </row>
    <row r="250" spans="2:11" ht="16.5" customHeight="1">
      <c r="B250" s="246"/>
      <c r="C250" s="247"/>
      <c r="D250" s="246"/>
      <c r="E250" s="247"/>
      <c r="F250" s="169"/>
      <c r="G250" s="64"/>
      <c r="H250" s="92"/>
      <c r="I250" s="92"/>
      <c r="J250" s="17"/>
      <c r="K250" s="177">
        <v>0</v>
      </c>
    </row>
    <row r="251" spans="2:11" ht="9.9499999999999993" customHeight="1"/>
    <row r="252" spans="2:11" ht="16.5" customHeight="1">
      <c r="B252" s="480" t="s">
        <v>155</v>
      </c>
      <c r="C252" s="480"/>
      <c r="D252" s="480"/>
      <c r="E252" s="480"/>
      <c r="F252" s="480"/>
      <c r="G252" s="480"/>
      <c r="H252" s="480"/>
      <c r="I252" s="480"/>
      <c r="J252" s="480"/>
      <c r="K252" s="41" t="s">
        <v>156</v>
      </c>
    </row>
    <row r="253" spans="2:11" ht="50.1" customHeight="1">
      <c r="B253" s="481" t="s">
        <v>678</v>
      </c>
      <c r="C253" s="482"/>
      <c r="D253" s="482"/>
      <c r="E253" s="482"/>
      <c r="F253" s="482"/>
      <c r="G253" s="482"/>
      <c r="H253" s="482"/>
      <c r="I253" s="482"/>
      <c r="J253" s="482"/>
      <c r="K253" s="40" t="s">
        <v>159</v>
      </c>
    </row>
    <row r="254" spans="2:11" ht="9.9499999999999993" customHeight="1"/>
    <row r="255" spans="2:11" ht="16.5" customHeight="1">
      <c r="B255" s="93">
        <v>0</v>
      </c>
      <c r="C255" s="23" t="s">
        <v>265</v>
      </c>
    </row>
    <row r="256" spans="2:11" ht="16.5" customHeight="1">
      <c r="B256" s="5" t="s">
        <v>91</v>
      </c>
      <c r="C256" s="483" t="s">
        <v>92</v>
      </c>
      <c r="D256" s="484"/>
      <c r="E256" s="485"/>
      <c r="F256" s="19" t="s">
        <v>106</v>
      </c>
      <c r="G256" s="5" t="s">
        <v>61</v>
      </c>
      <c r="H256" s="483" t="s">
        <v>107</v>
      </c>
      <c r="I256" s="485"/>
      <c r="J256" s="455" t="s">
        <v>63</v>
      </c>
      <c r="K256" s="455"/>
    </row>
    <row r="257" spans="2:11" ht="16.5" customHeight="1">
      <c r="B257" s="32" t="s">
        <v>95</v>
      </c>
      <c r="C257" s="475" t="s">
        <v>108</v>
      </c>
      <c r="D257" s="486"/>
      <c r="E257" s="476"/>
      <c r="F257" s="54" t="s">
        <v>86</v>
      </c>
      <c r="G257" s="32" t="s">
        <v>65</v>
      </c>
      <c r="H257" s="475" t="s">
        <v>86</v>
      </c>
      <c r="I257" s="476"/>
      <c r="J257" s="475"/>
      <c r="K257" s="476"/>
    </row>
    <row r="259" spans="2:11" ht="16.5" customHeight="1">
      <c r="B259" s="93">
        <v>0</v>
      </c>
      <c r="C259" s="23" t="s">
        <v>266</v>
      </c>
    </row>
    <row r="260" spans="2:11" ht="16.5" customHeight="1">
      <c r="B260" s="5" t="s">
        <v>91</v>
      </c>
      <c r="C260" s="483" t="s">
        <v>92</v>
      </c>
      <c r="D260" s="484"/>
      <c r="E260" s="485"/>
      <c r="F260" s="19" t="s">
        <v>106</v>
      </c>
      <c r="G260" s="5" t="s">
        <v>61</v>
      </c>
      <c r="H260" s="483" t="s">
        <v>107</v>
      </c>
      <c r="I260" s="485"/>
      <c r="J260" s="455" t="s">
        <v>63</v>
      </c>
      <c r="K260" s="455"/>
    </row>
    <row r="261" spans="2:11" ht="16.5" customHeight="1">
      <c r="B261" s="32" t="s">
        <v>98</v>
      </c>
      <c r="C261" s="475" t="s">
        <v>86</v>
      </c>
      <c r="D261" s="486"/>
      <c r="E261" s="476"/>
      <c r="F261" s="54" t="s">
        <v>86</v>
      </c>
      <c r="G261" s="32" t="s">
        <v>65</v>
      </c>
      <c r="H261" s="475" t="s">
        <v>86</v>
      </c>
      <c r="I261" s="476"/>
      <c r="J261" s="475"/>
      <c r="K261" s="476"/>
    </row>
    <row r="263" spans="2:11" ht="16.5" customHeight="1">
      <c r="B263" s="93">
        <v>0</v>
      </c>
      <c r="C263" s="23" t="s">
        <v>267</v>
      </c>
    </row>
    <row r="264" spans="2:11" ht="16.5" customHeight="1">
      <c r="B264" s="5" t="s">
        <v>91</v>
      </c>
      <c r="C264" s="483" t="s">
        <v>92</v>
      </c>
      <c r="D264" s="484"/>
      <c r="E264" s="485"/>
      <c r="F264" s="19" t="s">
        <v>106</v>
      </c>
      <c r="G264" s="5" t="s">
        <v>61</v>
      </c>
      <c r="H264" s="483" t="s">
        <v>107</v>
      </c>
      <c r="I264" s="485"/>
      <c r="J264" s="455" t="s">
        <v>63</v>
      </c>
      <c r="K264" s="455"/>
    </row>
    <row r="265" spans="2:11" ht="16.5" customHeight="1">
      <c r="B265" s="32" t="s">
        <v>109</v>
      </c>
      <c r="C265" s="475" t="s">
        <v>86</v>
      </c>
      <c r="D265" s="486"/>
      <c r="E265" s="476"/>
      <c r="F265" s="54" t="s">
        <v>86</v>
      </c>
      <c r="G265" s="32" t="s">
        <v>65</v>
      </c>
      <c r="H265" s="475" t="s">
        <v>86</v>
      </c>
      <c r="I265" s="476"/>
      <c r="J265" s="475"/>
      <c r="K265" s="476"/>
    </row>
    <row r="266" spans="2:11" ht="9.9499999999999993" customHeight="1"/>
    <row r="267" spans="2:11" ht="16.5">
      <c r="B267" s="93">
        <v>0</v>
      </c>
      <c r="C267" s="24" t="s">
        <v>693</v>
      </c>
    </row>
    <row r="268" spans="2:11" ht="16.5" customHeight="1">
      <c r="B268" s="5" t="s">
        <v>11</v>
      </c>
      <c r="C268" s="5" t="s">
        <v>699</v>
      </c>
      <c r="D268" s="5" t="s">
        <v>691</v>
      </c>
      <c r="E268" s="5" t="s">
        <v>692</v>
      </c>
      <c r="F268" s="130" t="s">
        <v>701</v>
      </c>
      <c r="G268" s="668" t="s">
        <v>700</v>
      </c>
      <c r="H268" s="669"/>
      <c r="I268" s="5" t="s">
        <v>17</v>
      </c>
      <c r="J268" s="455" t="s">
        <v>63</v>
      </c>
      <c r="K268" s="455"/>
    </row>
    <row r="269" spans="2:11" ht="16.5" customHeight="1">
      <c r="B269" s="22" t="s">
        <v>704</v>
      </c>
      <c r="C269" s="73" t="s">
        <v>715</v>
      </c>
      <c r="D269" s="22">
        <v>30</v>
      </c>
      <c r="E269" s="22">
        <v>9</v>
      </c>
      <c r="F269" s="22">
        <v>30</v>
      </c>
      <c r="G269" s="477"/>
      <c r="H269" s="479"/>
      <c r="I269" s="22"/>
      <c r="J269" s="456"/>
      <c r="K269" s="456"/>
    </row>
    <row r="270" spans="2:11" ht="16.5" customHeight="1">
      <c r="B270" s="22" t="s">
        <v>711</v>
      </c>
      <c r="C270" s="73">
        <v>0.15</v>
      </c>
      <c r="D270" s="22">
        <v>30</v>
      </c>
      <c r="E270" s="22">
        <v>37.5</v>
      </c>
      <c r="F270" s="22">
        <v>30</v>
      </c>
      <c r="G270" s="477"/>
      <c r="H270" s="479"/>
      <c r="I270" s="22"/>
      <c r="J270" s="456"/>
      <c r="K270" s="456"/>
    </row>
    <row r="271" spans="2:11" ht="16.5" customHeight="1">
      <c r="B271" s="22" t="s">
        <v>711</v>
      </c>
      <c r="C271" s="73" t="s">
        <v>716</v>
      </c>
      <c r="D271" s="22">
        <v>30</v>
      </c>
      <c r="E271" s="22">
        <v>37.5</v>
      </c>
      <c r="F271" s="22">
        <v>30</v>
      </c>
      <c r="G271" s="477"/>
      <c r="H271" s="479"/>
      <c r="I271" s="22"/>
      <c r="J271" s="456"/>
      <c r="K271" s="456"/>
    </row>
    <row r="272" spans="2:11" ht="16.5" customHeight="1">
      <c r="B272" s="22" t="s">
        <v>711</v>
      </c>
      <c r="C272" s="73" t="s">
        <v>717</v>
      </c>
      <c r="D272" s="22">
        <v>30</v>
      </c>
      <c r="E272" s="22">
        <v>37.5</v>
      </c>
      <c r="F272" s="22">
        <v>30</v>
      </c>
      <c r="G272" s="477"/>
      <c r="H272" s="479"/>
      <c r="I272" s="22"/>
      <c r="J272" s="456"/>
      <c r="K272" s="456"/>
    </row>
    <row r="273" spans="2:11" ht="16.5" customHeight="1">
      <c r="B273" s="22" t="s">
        <v>711</v>
      </c>
      <c r="C273" s="73" t="s">
        <v>718</v>
      </c>
      <c r="D273" s="22">
        <v>30</v>
      </c>
      <c r="E273" s="22">
        <v>37.5</v>
      </c>
      <c r="F273" s="22">
        <v>30</v>
      </c>
      <c r="G273" s="477"/>
      <c r="H273" s="479"/>
      <c r="I273" s="22"/>
      <c r="J273" s="456"/>
      <c r="K273" s="456"/>
    </row>
    <row r="274" spans="2:11" ht="16.5" customHeight="1">
      <c r="B274" s="22" t="s">
        <v>711</v>
      </c>
      <c r="C274" s="73" t="s">
        <v>719</v>
      </c>
      <c r="D274" s="22">
        <v>30</v>
      </c>
      <c r="E274" s="22">
        <v>37.5</v>
      </c>
      <c r="F274" s="22">
        <v>30</v>
      </c>
      <c r="G274" s="477"/>
      <c r="H274" s="479"/>
      <c r="I274" s="22"/>
      <c r="J274" s="456"/>
      <c r="K274" s="456"/>
    </row>
    <row r="275" spans="2:11" ht="16.5" customHeight="1">
      <c r="B275" s="22" t="s">
        <v>711</v>
      </c>
      <c r="C275" s="73" t="s">
        <v>720</v>
      </c>
      <c r="D275" s="22">
        <v>30</v>
      </c>
      <c r="E275" s="22">
        <v>37.5</v>
      </c>
      <c r="F275" s="22">
        <v>30</v>
      </c>
      <c r="G275" s="477"/>
      <c r="H275" s="479"/>
      <c r="I275" s="22"/>
      <c r="J275" s="456"/>
      <c r="K275" s="456"/>
    </row>
    <row r="276" spans="2:11" ht="16.5" customHeight="1">
      <c r="B276" s="22" t="s">
        <v>711</v>
      </c>
      <c r="C276" s="73" t="s">
        <v>721</v>
      </c>
      <c r="D276" s="22">
        <v>30</v>
      </c>
      <c r="E276" s="22">
        <v>37.5</v>
      </c>
      <c r="F276" s="22">
        <v>30</v>
      </c>
      <c r="G276" s="477"/>
      <c r="H276" s="479"/>
      <c r="I276" s="22"/>
      <c r="J276" s="456"/>
      <c r="K276" s="456"/>
    </row>
    <row r="277" spans="2:11" ht="16.5" customHeight="1">
      <c r="B277" s="22" t="s">
        <v>711</v>
      </c>
      <c r="C277" s="73" t="s">
        <v>722</v>
      </c>
      <c r="D277" s="22">
        <v>30</v>
      </c>
      <c r="E277" s="22">
        <v>37.5</v>
      </c>
      <c r="F277" s="22">
        <v>30</v>
      </c>
      <c r="G277" s="477"/>
      <c r="H277" s="479"/>
      <c r="I277" s="22"/>
      <c r="J277" s="456"/>
      <c r="K277" s="456"/>
    </row>
    <row r="278" spans="2:11" ht="16.5" customHeight="1">
      <c r="B278" s="22" t="s">
        <v>711</v>
      </c>
      <c r="C278" s="73" t="s">
        <v>723</v>
      </c>
      <c r="D278" s="22">
        <v>30</v>
      </c>
      <c r="E278" s="22">
        <v>37.5</v>
      </c>
      <c r="F278" s="22">
        <v>30</v>
      </c>
      <c r="G278" s="477"/>
      <c r="H278" s="479"/>
      <c r="I278" s="22"/>
      <c r="J278" s="456"/>
      <c r="K278" s="456"/>
    </row>
    <row r="279" spans="2:11" ht="16.5" customHeight="1">
      <c r="B279" s="22" t="s">
        <v>711</v>
      </c>
      <c r="C279" s="73" t="s">
        <v>724</v>
      </c>
      <c r="D279" s="22">
        <v>30</v>
      </c>
      <c r="E279" s="22">
        <v>37.5</v>
      </c>
      <c r="F279" s="22">
        <v>30</v>
      </c>
      <c r="G279" s="477"/>
      <c r="H279" s="479"/>
      <c r="I279" s="22"/>
      <c r="J279" s="456"/>
      <c r="K279" s="456"/>
    </row>
    <row r="280" spans="2:11" ht="16.5" customHeight="1">
      <c r="B280" s="22" t="s">
        <v>711</v>
      </c>
      <c r="C280" s="73" t="s">
        <v>725</v>
      </c>
      <c r="D280" s="22">
        <v>30</v>
      </c>
      <c r="E280" s="22">
        <v>37.5</v>
      </c>
      <c r="F280" s="22">
        <v>30</v>
      </c>
      <c r="G280" s="477"/>
      <c r="H280" s="479"/>
      <c r="I280" s="22"/>
      <c r="J280" s="456"/>
      <c r="K280" s="456"/>
    </row>
    <row r="281" spans="2:11" ht="16.5" customHeight="1">
      <c r="B281" s="22" t="s">
        <v>711</v>
      </c>
      <c r="C281" s="73" t="s">
        <v>726</v>
      </c>
      <c r="D281" s="22">
        <v>30</v>
      </c>
      <c r="E281" s="22">
        <v>37.5</v>
      </c>
      <c r="F281" s="22">
        <v>30</v>
      </c>
      <c r="G281" s="477"/>
      <c r="H281" s="479"/>
      <c r="I281" s="22"/>
      <c r="J281" s="456"/>
      <c r="K281" s="456"/>
    </row>
    <row r="282" spans="2:11" ht="16.5" customHeight="1">
      <c r="B282" s="22" t="s">
        <v>711</v>
      </c>
      <c r="C282" s="73" t="s">
        <v>727</v>
      </c>
      <c r="D282" s="22">
        <v>30</v>
      </c>
      <c r="E282" s="22">
        <v>37.5</v>
      </c>
      <c r="F282" s="22">
        <v>30</v>
      </c>
      <c r="G282" s="477"/>
      <c r="H282" s="479"/>
      <c r="I282" s="22"/>
      <c r="J282" s="456"/>
      <c r="K282" s="456"/>
    </row>
    <row r="283" spans="2:11" ht="16.5" customHeight="1">
      <c r="B283" s="22" t="s">
        <v>733</v>
      </c>
      <c r="C283" s="74" t="s">
        <v>728</v>
      </c>
      <c r="D283" s="22">
        <v>30</v>
      </c>
      <c r="E283" s="22">
        <v>37.5</v>
      </c>
      <c r="F283" s="22">
        <v>30</v>
      </c>
      <c r="G283" s="477"/>
      <c r="H283" s="479"/>
      <c r="I283" s="22"/>
      <c r="J283" s="456"/>
      <c r="K283" s="456"/>
    </row>
    <row r="284" spans="2:11" ht="16.5" customHeight="1">
      <c r="B284" s="22" t="s">
        <v>734</v>
      </c>
      <c r="C284" s="74" t="s">
        <v>729</v>
      </c>
      <c r="D284" s="22">
        <v>30</v>
      </c>
      <c r="E284" s="22">
        <v>37.5</v>
      </c>
      <c r="F284" s="22">
        <v>30</v>
      </c>
      <c r="G284" s="477"/>
      <c r="H284" s="479"/>
      <c r="I284" s="22"/>
      <c r="J284" s="456"/>
      <c r="K284" s="456"/>
    </row>
    <row r="285" spans="2:11" ht="16.5" customHeight="1">
      <c r="B285" s="22" t="s">
        <v>735</v>
      </c>
      <c r="C285" s="74" t="s">
        <v>730</v>
      </c>
      <c r="D285" s="22">
        <v>30</v>
      </c>
      <c r="E285" s="22">
        <v>37.5</v>
      </c>
      <c r="F285" s="22">
        <v>30</v>
      </c>
      <c r="G285" s="477"/>
      <c r="H285" s="479"/>
      <c r="I285" s="22"/>
      <c r="J285" s="456"/>
      <c r="K285" s="456"/>
    </row>
    <row r="286" spans="2:11" ht="16.5" customHeight="1">
      <c r="B286" s="22" t="s">
        <v>736</v>
      </c>
      <c r="C286" s="74" t="s">
        <v>731</v>
      </c>
      <c r="D286" s="22">
        <v>30</v>
      </c>
      <c r="E286" s="22">
        <v>37.5</v>
      </c>
      <c r="F286" s="22">
        <v>30</v>
      </c>
      <c r="G286" s="477"/>
      <c r="H286" s="479"/>
      <c r="I286" s="22"/>
      <c r="J286" s="456"/>
      <c r="K286" s="456"/>
    </row>
    <row r="287" spans="2:11" ht="16.5" customHeight="1">
      <c r="B287" s="22" t="s">
        <v>737</v>
      </c>
      <c r="C287" s="74" t="s">
        <v>732</v>
      </c>
      <c r="D287" s="22">
        <v>30</v>
      </c>
      <c r="E287" s="22">
        <v>37.5</v>
      </c>
      <c r="F287" s="22">
        <v>30</v>
      </c>
      <c r="G287" s="477"/>
      <c r="H287" s="479"/>
      <c r="I287" s="22"/>
      <c r="J287" s="456"/>
      <c r="K287" s="456"/>
    </row>
    <row r="288" spans="2:11" ht="16.5" customHeight="1">
      <c r="B288" s="477" t="s">
        <v>695</v>
      </c>
      <c r="C288" s="479"/>
      <c r="D288" s="22">
        <v>30</v>
      </c>
      <c r="E288" s="22">
        <v>30</v>
      </c>
      <c r="F288" s="22">
        <v>30</v>
      </c>
      <c r="G288" s="477"/>
      <c r="H288" s="479"/>
      <c r="I288" s="22"/>
      <c r="J288" s="456"/>
      <c r="K288" s="456"/>
    </row>
    <row r="289" spans="2:11" ht="16.5" customHeight="1">
      <c r="B289" s="477" t="s">
        <v>696</v>
      </c>
      <c r="C289" s="479"/>
      <c r="D289" s="22">
        <v>30</v>
      </c>
      <c r="E289" s="22">
        <v>30</v>
      </c>
      <c r="F289" s="22">
        <v>30</v>
      </c>
      <c r="G289" s="477"/>
      <c r="H289" s="479"/>
      <c r="I289" s="22"/>
      <c r="J289" s="456"/>
      <c r="K289" s="456"/>
    </row>
    <row r="290" spans="2:11" ht="16.5" customHeight="1">
      <c r="B290" s="477" t="s">
        <v>697</v>
      </c>
      <c r="C290" s="479"/>
      <c r="D290" s="22">
        <v>30</v>
      </c>
      <c r="E290" s="22">
        <v>30</v>
      </c>
      <c r="F290" s="22">
        <v>30</v>
      </c>
      <c r="G290" s="477"/>
      <c r="H290" s="479"/>
      <c r="I290" s="22"/>
      <c r="J290" s="456"/>
      <c r="K290" s="456"/>
    </row>
    <row r="292" spans="2:11" ht="16.5" customHeight="1">
      <c r="B292" s="4" t="s">
        <v>925</v>
      </c>
      <c r="C292" s="4"/>
      <c r="D292" s="29"/>
      <c r="E292" s="29"/>
      <c r="F292" s="29"/>
      <c r="G292" s="29"/>
      <c r="H292" s="29"/>
      <c r="I292" s="29"/>
      <c r="J292" s="29"/>
      <c r="K292" s="29"/>
    </row>
    <row r="293" spans="2:11" ht="26.1" customHeight="1">
      <c r="B293" s="511" t="s">
        <v>179</v>
      </c>
      <c r="C293" s="500"/>
      <c r="D293" s="500"/>
      <c r="E293" s="500"/>
      <c r="F293" s="500"/>
      <c r="G293" s="500"/>
      <c r="H293" s="500"/>
      <c r="I293" s="500"/>
      <c r="J293" s="500"/>
      <c r="K293" s="501"/>
    </row>
    <row r="294" spans="2:11" ht="9.9499999999999993" customHeight="1"/>
  </sheetData>
  <sheetProtection selectLockedCells="1"/>
  <mergeCells count="384">
    <mergeCell ref="J285:K285"/>
    <mergeCell ref="J286:K286"/>
    <mergeCell ref="J287:K287"/>
    <mergeCell ref="G287:H287"/>
    <mergeCell ref="G288:H288"/>
    <mergeCell ref="G289:H289"/>
    <mergeCell ref="G290:H290"/>
    <mergeCell ref="G281:H281"/>
    <mergeCell ref="G282:H282"/>
    <mergeCell ref="G283:H283"/>
    <mergeCell ref="G284:H284"/>
    <mergeCell ref="G285:H285"/>
    <mergeCell ref="G286:H286"/>
    <mergeCell ref="J281:K281"/>
    <mergeCell ref="J282:K282"/>
    <mergeCell ref="G279:H279"/>
    <mergeCell ref="G280:H280"/>
    <mergeCell ref="J279:K279"/>
    <mergeCell ref="J280:K280"/>
    <mergeCell ref="G268:H268"/>
    <mergeCell ref="G269:H269"/>
    <mergeCell ref="G270:H270"/>
    <mergeCell ref="G271:H271"/>
    <mergeCell ref="G272:H272"/>
    <mergeCell ref="G273:H273"/>
    <mergeCell ref="G274:H274"/>
    <mergeCell ref="J270:K270"/>
    <mergeCell ref="J271:K271"/>
    <mergeCell ref="J272:K272"/>
    <mergeCell ref="J273:K273"/>
    <mergeCell ref="J274:K274"/>
    <mergeCell ref="G275:H275"/>
    <mergeCell ref="G276:H276"/>
    <mergeCell ref="G277:H277"/>
    <mergeCell ref="G278:H278"/>
    <mergeCell ref="B219:C219"/>
    <mergeCell ref="D219:E219"/>
    <mergeCell ref="B221:J221"/>
    <mergeCell ref="B222:J222"/>
    <mergeCell ref="C225:F225"/>
    <mergeCell ref="J225:K225"/>
    <mergeCell ref="B217:C217"/>
    <mergeCell ref="D217:E217"/>
    <mergeCell ref="B218:C218"/>
    <mergeCell ref="D218:E218"/>
    <mergeCell ref="J164:K164"/>
    <mergeCell ref="J165:K165"/>
    <mergeCell ref="J166:K166"/>
    <mergeCell ref="G121:H121"/>
    <mergeCell ref="G122:H122"/>
    <mergeCell ref="G123:H123"/>
    <mergeCell ref="G124:H124"/>
    <mergeCell ref="G125:H125"/>
    <mergeCell ref="J156:K156"/>
    <mergeCell ref="J157:K157"/>
    <mergeCell ref="J158:K158"/>
    <mergeCell ref="J159:K159"/>
    <mergeCell ref="J160:K160"/>
    <mergeCell ref="J161:K161"/>
    <mergeCell ref="J153:K153"/>
    <mergeCell ref="J154:K154"/>
    <mergeCell ref="J155:K155"/>
    <mergeCell ref="J151:K151"/>
    <mergeCell ref="J152:K152"/>
    <mergeCell ref="J123:K123"/>
    <mergeCell ref="C135:D135"/>
    <mergeCell ref="E135:F135"/>
    <mergeCell ref="C136:D136"/>
    <mergeCell ref="E136:F136"/>
    <mergeCell ref="B138:C138"/>
    <mergeCell ref="D138:E138"/>
    <mergeCell ref="J162:K162"/>
    <mergeCell ref="J163:K163"/>
    <mergeCell ref="J150:K150"/>
    <mergeCell ref="B142:J142"/>
    <mergeCell ref="B143:J143"/>
    <mergeCell ref="C146:F146"/>
    <mergeCell ref="J146:K146"/>
    <mergeCell ref="C147:F147"/>
    <mergeCell ref="J147:K147"/>
    <mergeCell ref="B139:C139"/>
    <mergeCell ref="D139:E139"/>
    <mergeCell ref="B140:C140"/>
    <mergeCell ref="D140:E140"/>
    <mergeCell ref="C257:E257"/>
    <mergeCell ref="H257:I257"/>
    <mergeCell ref="J257:K257"/>
    <mergeCell ref="C260:E260"/>
    <mergeCell ref="H260:I260"/>
    <mergeCell ref="J260:K260"/>
    <mergeCell ref="B250:C250"/>
    <mergeCell ref="D250:E250"/>
    <mergeCell ref="J167:K167"/>
    <mergeCell ref="B167:C167"/>
    <mergeCell ref="B204:C204"/>
    <mergeCell ref="G204:H204"/>
    <mergeCell ref="J204:K204"/>
    <mergeCell ref="B231:C231"/>
    <mergeCell ref="G231:H231"/>
    <mergeCell ref="J231:K231"/>
    <mergeCell ref="G201:H201"/>
    <mergeCell ref="J201:K201"/>
    <mergeCell ref="B202:C202"/>
    <mergeCell ref="G202:H202"/>
    <mergeCell ref="J202:K202"/>
    <mergeCell ref="B203:C203"/>
    <mergeCell ref="G203:H203"/>
    <mergeCell ref="J203:K203"/>
    <mergeCell ref="C265:E265"/>
    <mergeCell ref="H265:I265"/>
    <mergeCell ref="J265:K265"/>
    <mergeCell ref="B293:K293"/>
    <mergeCell ref="J268:K268"/>
    <mergeCell ref="J269:K269"/>
    <mergeCell ref="C261:E261"/>
    <mergeCell ref="H261:I261"/>
    <mergeCell ref="J261:K261"/>
    <mergeCell ref="C264:E264"/>
    <mergeCell ref="H264:I264"/>
    <mergeCell ref="J264:K264"/>
    <mergeCell ref="B288:C288"/>
    <mergeCell ref="J288:K288"/>
    <mergeCell ref="B289:C289"/>
    <mergeCell ref="B290:C290"/>
    <mergeCell ref="J289:K289"/>
    <mergeCell ref="J290:K290"/>
    <mergeCell ref="J283:K283"/>
    <mergeCell ref="J284:K284"/>
    <mergeCell ref="J275:K275"/>
    <mergeCell ref="J276:K276"/>
    <mergeCell ref="J277:K277"/>
    <mergeCell ref="J278:K278"/>
    <mergeCell ref="B252:J252"/>
    <mergeCell ref="B253:J253"/>
    <mergeCell ref="C256:E256"/>
    <mergeCell ref="H256:I256"/>
    <mergeCell ref="J256:K256"/>
    <mergeCell ref="C246:D246"/>
    <mergeCell ref="E246:F246"/>
    <mergeCell ref="B248:C248"/>
    <mergeCell ref="D248:E248"/>
    <mergeCell ref="B249:C249"/>
    <mergeCell ref="D249:E249"/>
    <mergeCell ref="B238:K238"/>
    <mergeCell ref="B241:K241"/>
    <mergeCell ref="C243:F243"/>
    <mergeCell ref="H243:K243"/>
    <mergeCell ref="C245:D245"/>
    <mergeCell ref="E245:F245"/>
    <mergeCell ref="C226:F226"/>
    <mergeCell ref="J226:K226"/>
    <mergeCell ref="C227:F227"/>
    <mergeCell ref="J227:K227"/>
    <mergeCell ref="C228:F228"/>
    <mergeCell ref="J228:K228"/>
    <mergeCell ref="B234:C234"/>
    <mergeCell ref="G234:H234"/>
    <mergeCell ref="J234:K234"/>
    <mergeCell ref="B235:C235"/>
    <mergeCell ref="G235:H235"/>
    <mergeCell ref="J235:K235"/>
    <mergeCell ref="B232:C232"/>
    <mergeCell ref="G232:H232"/>
    <mergeCell ref="J232:K232"/>
    <mergeCell ref="B233:C233"/>
    <mergeCell ref="G233:H233"/>
    <mergeCell ref="J233:K233"/>
    <mergeCell ref="C212:F212"/>
    <mergeCell ref="H212:K212"/>
    <mergeCell ref="C214:D214"/>
    <mergeCell ref="E214:F214"/>
    <mergeCell ref="C215:D215"/>
    <mergeCell ref="E215:F215"/>
    <mergeCell ref="C196:F196"/>
    <mergeCell ref="J196:K196"/>
    <mergeCell ref="C197:F197"/>
    <mergeCell ref="J197:K197"/>
    <mergeCell ref="B207:K207"/>
    <mergeCell ref="B210:K210"/>
    <mergeCell ref="B200:C200"/>
    <mergeCell ref="G200:H200"/>
    <mergeCell ref="J200:K200"/>
    <mergeCell ref="B201:C201"/>
    <mergeCell ref="C189:F189"/>
    <mergeCell ref="J189:K189"/>
    <mergeCell ref="C192:F192"/>
    <mergeCell ref="J192:K192"/>
    <mergeCell ref="C193:F193"/>
    <mergeCell ref="J193:K193"/>
    <mergeCell ref="B182:C182"/>
    <mergeCell ref="D182:E182"/>
    <mergeCell ref="B184:J184"/>
    <mergeCell ref="B185:J185"/>
    <mergeCell ref="C188:F188"/>
    <mergeCell ref="J188:K188"/>
    <mergeCell ref="C178:D178"/>
    <mergeCell ref="E178:F178"/>
    <mergeCell ref="B180:C180"/>
    <mergeCell ref="D180:E180"/>
    <mergeCell ref="B181:C181"/>
    <mergeCell ref="D181:E181"/>
    <mergeCell ref="B170:K170"/>
    <mergeCell ref="B173:K173"/>
    <mergeCell ref="C175:F175"/>
    <mergeCell ref="H175:K175"/>
    <mergeCell ref="C177:D177"/>
    <mergeCell ref="E177:F177"/>
    <mergeCell ref="C118:E118"/>
    <mergeCell ref="J118:K118"/>
    <mergeCell ref="B128:K128"/>
    <mergeCell ref="B131:K131"/>
    <mergeCell ref="C133:F133"/>
    <mergeCell ref="H133:K133"/>
    <mergeCell ref="B125:C125"/>
    <mergeCell ref="J125:K125"/>
    <mergeCell ref="B123:C123"/>
    <mergeCell ref="B121:C121"/>
    <mergeCell ref="J121:K121"/>
    <mergeCell ref="B122:C122"/>
    <mergeCell ref="J122:K122"/>
    <mergeCell ref="B124:C124"/>
    <mergeCell ref="J124:K124"/>
    <mergeCell ref="C115:E115"/>
    <mergeCell ref="J115:K115"/>
    <mergeCell ref="C116:E116"/>
    <mergeCell ref="J116:K116"/>
    <mergeCell ref="C117:E117"/>
    <mergeCell ref="J117:K117"/>
    <mergeCell ref="B108:C108"/>
    <mergeCell ref="D108:E108"/>
    <mergeCell ref="B110:J110"/>
    <mergeCell ref="B111:J111"/>
    <mergeCell ref="C114:E114"/>
    <mergeCell ref="J114:K114"/>
    <mergeCell ref="B106:C106"/>
    <mergeCell ref="D106:E106"/>
    <mergeCell ref="B107:C107"/>
    <mergeCell ref="D107:E107"/>
    <mergeCell ref="C101:F101"/>
    <mergeCell ref="H101:K101"/>
    <mergeCell ref="C103:D103"/>
    <mergeCell ref="E103:F103"/>
    <mergeCell ref="C104:D104"/>
    <mergeCell ref="E104:F104"/>
    <mergeCell ref="B93:C93"/>
    <mergeCell ref="D93:E93"/>
    <mergeCell ref="B95:C95"/>
    <mergeCell ref="C96:K96"/>
    <mergeCell ref="B99:K99"/>
    <mergeCell ref="B91:C91"/>
    <mergeCell ref="D91:E91"/>
    <mergeCell ref="B92:C92"/>
    <mergeCell ref="D92:E92"/>
    <mergeCell ref="C86:F86"/>
    <mergeCell ref="H86:K86"/>
    <mergeCell ref="C88:D88"/>
    <mergeCell ref="E88:F88"/>
    <mergeCell ref="C89:D89"/>
    <mergeCell ref="E89:F89"/>
    <mergeCell ref="B78:C78"/>
    <mergeCell ref="D78:E78"/>
    <mergeCell ref="B80:C80"/>
    <mergeCell ref="C81:K81"/>
    <mergeCell ref="B84:K84"/>
    <mergeCell ref="B76:C76"/>
    <mergeCell ref="D76:E76"/>
    <mergeCell ref="B77:C77"/>
    <mergeCell ref="D77:E77"/>
    <mergeCell ref="B69:K69"/>
    <mergeCell ref="C71:F71"/>
    <mergeCell ref="H71:K71"/>
    <mergeCell ref="C73:D73"/>
    <mergeCell ref="E73:F73"/>
    <mergeCell ref="C74:D74"/>
    <mergeCell ref="E74:F74"/>
    <mergeCell ref="B65:C65"/>
    <mergeCell ref="D65:E65"/>
    <mergeCell ref="F65:G65"/>
    <mergeCell ref="H65:I65"/>
    <mergeCell ref="B66:C66"/>
    <mergeCell ref="D66:E66"/>
    <mergeCell ref="F66:G66"/>
    <mergeCell ref="H66:I66"/>
    <mergeCell ref="B61:K61"/>
    <mergeCell ref="B62:K62"/>
    <mergeCell ref="B63:E63"/>
    <mergeCell ref="F63:I63"/>
    <mergeCell ref="J63:K63"/>
    <mergeCell ref="B64:C64"/>
    <mergeCell ref="D64:E64"/>
    <mergeCell ref="F64:G64"/>
    <mergeCell ref="H64:I64"/>
    <mergeCell ref="B59:C59"/>
    <mergeCell ref="D59:E59"/>
    <mergeCell ref="F59:G59"/>
    <mergeCell ref="H59:I59"/>
    <mergeCell ref="J59:K59"/>
    <mergeCell ref="B60:C60"/>
    <mergeCell ref="D60:E60"/>
    <mergeCell ref="F60:G60"/>
    <mergeCell ref="H60:I60"/>
    <mergeCell ref="J60:K60"/>
    <mergeCell ref="B57:K57"/>
    <mergeCell ref="B58:C58"/>
    <mergeCell ref="D58:E58"/>
    <mergeCell ref="F58:G58"/>
    <mergeCell ref="H58:I58"/>
    <mergeCell ref="J58:K58"/>
    <mergeCell ref="B54:C54"/>
    <mergeCell ref="D54:E54"/>
    <mergeCell ref="F54:G54"/>
    <mergeCell ref="H54:I54"/>
    <mergeCell ref="J54:K54"/>
    <mergeCell ref="B55:C55"/>
    <mergeCell ref="D55:E55"/>
    <mergeCell ref="F55:G55"/>
    <mergeCell ref="H55:I55"/>
    <mergeCell ref="J55:K55"/>
    <mergeCell ref="C49:D49"/>
    <mergeCell ref="E49:F49"/>
    <mergeCell ref="G49:H49"/>
    <mergeCell ref="B50:K50"/>
    <mergeCell ref="B52:K52"/>
    <mergeCell ref="B53:C53"/>
    <mergeCell ref="D53:E53"/>
    <mergeCell ref="F53:G53"/>
    <mergeCell ref="H53:I53"/>
    <mergeCell ref="J53:K53"/>
    <mergeCell ref="C47:D47"/>
    <mergeCell ref="E47:F47"/>
    <mergeCell ref="G47:H47"/>
    <mergeCell ref="C48:D48"/>
    <mergeCell ref="E48:F48"/>
    <mergeCell ref="G48:H48"/>
    <mergeCell ref="C42:D42"/>
    <mergeCell ref="E42:K42"/>
    <mergeCell ref="C43:D43"/>
    <mergeCell ref="E43:K43"/>
    <mergeCell ref="B44:K44"/>
    <mergeCell ref="B46:K46"/>
    <mergeCell ref="B33:E33"/>
    <mergeCell ref="G33:K33"/>
    <mergeCell ref="B34:K34"/>
    <mergeCell ref="B35:K35"/>
    <mergeCell ref="B38:K38"/>
    <mergeCell ref="B41:K41"/>
    <mergeCell ref="B31:E31"/>
    <mergeCell ref="G31:H31"/>
    <mergeCell ref="J31:K31"/>
    <mergeCell ref="B32:E32"/>
    <mergeCell ref="G32:K32"/>
    <mergeCell ref="B23:K23"/>
    <mergeCell ref="B24:K24"/>
    <mergeCell ref="B26:K26"/>
    <mergeCell ref="B29:K29"/>
    <mergeCell ref="B30:E30"/>
    <mergeCell ref="F30:K30"/>
    <mergeCell ref="H19:J19"/>
    <mergeCell ref="C20:K20"/>
    <mergeCell ref="B15:B19"/>
    <mergeCell ref="C15:G15"/>
    <mergeCell ref="H15:J15"/>
    <mergeCell ref="C16:G16"/>
    <mergeCell ref="H16:J16"/>
    <mergeCell ref="C17:G17"/>
    <mergeCell ref="H17:J17"/>
    <mergeCell ref="C18:G18"/>
    <mergeCell ref="H18:J18"/>
    <mergeCell ref="C19:G19"/>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s>
  <phoneticPr fontId="3" type="noConversion"/>
  <dataValidations count="38">
    <dataValidation type="list" allowBlank="1" showInputMessage="1" sqref="B255 B259 B263 B224 B195 B191 B187 B145 B113 D37 I31 K92:K93 K107:K108 K139:K140 K181:K182 K218:K219 K249:K250 B267 F31:F33 B120 B149 B199 B230 K77:K78" xr:uid="{F4C4F3F0-EF00-454F-97C9-328823748874}">
      <formula1>"1, TRUE, 0, FALSE,"</formula1>
    </dataValidation>
    <dataValidation type="list" allowBlank="1" showInputMessage="1" showErrorMessage="1" sqref="C133" xr:uid="{E6D3FDC6-8DC4-4B44-A2D8-1B2E8EC8678F}">
      <formula1>"미래동,미래동RS,기술융합,혁신동,우정동"</formula1>
    </dataValidation>
    <dataValidation type="list" allowBlank="1" showInputMessage="1" sqref="K13:K19" xr:uid="{507C5F70-8821-485F-939D-78C47DA99F1C}">
      <formula1>"주1), 주2), 주3), 주4), 주5), 주6), 주7), 주8), 주9), 주10)"</formula1>
    </dataValidation>
    <dataValidation type="list" allowBlank="1" showInputMessage="1" showErrorMessage="1" sqref="D133:F133" xr:uid="{93A85182-1E57-4E3A-A234-8A6F897C987A}">
      <formula1>"미래동, 미래동RS, 기술융합, 혁신동, 우정동"</formula1>
    </dataValidation>
    <dataValidation type="list" allowBlank="1" showInputMessage="1" showErrorMessage="1" sqref="H115:H118" xr:uid="{D3E959ED-7A4E-4D05-AD6B-D8A8EF43F14F}">
      <formula1>"해당무, A, B, C, ,"</formula1>
    </dataValidation>
    <dataValidation type="list" allowBlank="1" showInputMessage="1" sqref="I115:I118" xr:uid="{7D9D3488-61E3-4F82-BB8F-0C95BE5B614A}">
      <formula1>"-, 주1), 주2), 주3), 주4), 주5)"</formula1>
    </dataValidation>
    <dataValidation type="list" allowBlank="1" showInputMessage="1" showErrorMessage="1" sqref="F115:F118" xr:uid="{B189F2B6-9BEE-48B2-9011-7242399E61A0}">
      <formula1>"접촉방전, 기중방전"</formula1>
    </dataValidation>
    <dataValidation type="list" allowBlank="1" showInputMessage="1" showErrorMessage="1" sqref="B115:B118" xr:uid="{CA329114-A1D3-4D42-9325-324119F2337A}">
      <formula1>"간접인가, 직접인가"</formula1>
    </dataValidation>
    <dataValidation type="list" allowBlank="1" showInputMessage="1" showErrorMessage="1" sqref="G33:K33" xr:uid="{C4891B16-3CBE-4CA3-A2BC-BAD81DFD4D0E}">
      <formula1>"구성품 이원화, 기술 변경, 기술 파생"</formula1>
    </dataValidation>
    <dataValidation type="list" allowBlank="1" showInputMessage="1" sqref="C197:F197" xr:uid="{8780F5E5-9861-4909-BDDF-7F81A8274BB3}">
      <formula1>"해당무, LAN, RJ45, HDMI, DP,"</formula1>
    </dataValidation>
    <dataValidation type="list" allowBlank="1" showInputMessage="1" sqref="C193:F193" xr:uid="{7278D367-5466-4C62-AA74-CE456BFD9788}">
      <formula1>"DC (+) - DC (-), DC (+) - DC (-) - PE, 해당무"</formula1>
    </dataValidation>
    <dataValidation type="list" allowBlank="1" showInputMessage="1" showErrorMessage="1" sqref="H189:I189 H193:I193 H197:I197" xr:uid="{19751E31-1804-43D6-9F62-7473E711F6CF}">
      <formula1>"A, B 주1), B 주2), B 주3), 해당무"</formula1>
    </dataValidation>
    <dataValidation type="list" allowBlank="1" showInputMessage="1" sqref="C189:F189" xr:uid="{DFA685D6-BFB7-4B86-BF9D-02699CF7DCEB}">
      <formula1>"N - L1, N - L1 - PE, L1 - L2 - L3, L1 - L2 - L3 - N, L1 - L2 - L3 - PE, L1 - L2 - L3 - N - PE"</formula1>
    </dataValidation>
    <dataValidation type="list" allowBlank="1" showInputMessage="1" sqref="H147:I147" xr:uid="{8EDA2EB8-C10C-4E62-B760-1A5FC8D0D08C}">
      <formula1>"A, 해당무"</formula1>
    </dataValidation>
    <dataValidation type="list" allowBlank="1" showInputMessage="1" showErrorMessage="1" sqref="C147:F147" xr:uid="{104ADD44-9654-45C7-8FBE-BA93154EE2DD}">
      <formula1>"전  면, 후  면, 우측면, 좌측면"</formula1>
    </dataValidation>
    <dataValidation type="list" allowBlank="1" showInputMessage="1" sqref="C265:E265" xr:uid="{3B4801B1-7020-4769-933C-067AA7BE4614}">
      <formula1>"해당무, LAN, RJ 45, HDMI, DVI"</formula1>
    </dataValidation>
    <dataValidation type="list" allowBlank="1" showInputMessage="1" sqref="C261:E261" xr:uid="{9A054D1E-E01A-4BE4-BC05-5579A7010FF5}">
      <formula1>"해당무, 주 전원 포트, 직류 전원 입력 포트, DC 입력 포트"</formula1>
    </dataValidation>
    <dataValidation type="list" allowBlank="1" showInputMessage="1" sqref="C257:E257" xr:uid="{233FA977-C6AA-4BB2-BA2D-2F487AE29E76}">
      <formula1>"주 전원 포트"</formula1>
    </dataValidation>
    <dataValidation type="list" allowBlank="1" showInputMessage="1" showErrorMessage="1" sqref="H257:I257 H261:I261 H265:I265" xr:uid="{F76A4875-2D85-4AF1-B22A-C33E16DBD40E}">
      <formula1>"A, B, C, 해당무"</formula1>
    </dataValidation>
    <dataValidation type="list" allowBlank="1" showInputMessage="1" showErrorMessage="1" sqref="G147 G261 G257 G265" xr:uid="{17D26674-B8F5-4539-92F6-DB4C4D911814}">
      <formula1>"A"</formula1>
    </dataValidation>
    <dataValidation type="list" allowBlank="1" showInputMessage="1" sqref="F265" xr:uid="{FB0B3DB8-D939-4DD9-B1A7-7FB74E504FBF}">
      <formula1>"해당무, CDN T8, CDN T4,  CDN T2, EM CLAMP, BCI CLAMP"</formula1>
    </dataValidation>
    <dataValidation type="list" allowBlank="1" showInputMessage="1" sqref="F261 F257" xr:uid="{796332B6-08EA-4639-B33F-F0C5095AB714}">
      <formula1>"해당무, CDN M2, CDN M3,  CDN M4, ,  CDN M5,  EM CLAMP"</formula1>
    </dataValidation>
    <dataValidation type="list" allowBlank="1" showInputMessage="1" showErrorMessage="1" sqref="B197" xr:uid="{02922085-5E1D-4ED7-A235-FB851B618F18}">
      <formula1>"I/O"</formula1>
    </dataValidation>
    <dataValidation type="list" allowBlank="1" showInputMessage="1" showErrorMessage="1" sqref="B193" xr:uid="{2FCAD5F1-5A08-4BFF-97A3-B9E65C51195B}">
      <formula1>"DC"</formula1>
    </dataValidation>
    <dataValidation type="list" allowBlank="1" showInputMessage="1" sqref="H226:I228" xr:uid="{62A344D3-EB51-4D3E-9CA3-30B5D2C36F68}">
      <formula1>"A, B, B 주1), B 주2), 해당무"</formula1>
    </dataValidation>
    <dataValidation type="list" allowBlank="1" showInputMessage="1" sqref="C226:F228" xr:uid="{D4301FEF-47A6-49C4-BE50-838B6AF8DA68}">
      <formula1>"N - L, N - PE, L - PE"</formula1>
    </dataValidation>
    <dataValidation type="list" allowBlank="1" showInputMessage="1" showErrorMessage="1" sqref="B189 B226:B228" xr:uid="{E9678FF2-A4B0-4EC5-817A-DE6A386FCE3E}">
      <formula1>"AC"</formula1>
    </dataValidation>
    <dataValidation type="list" allowBlank="1" showInputMessage="1" sqref="K65:K66" xr:uid="{31F8650A-BEFF-47F2-A5EA-600ED70D7A13}">
      <formula1>"차폐, 비차폐"</formula1>
    </dataValidation>
    <dataValidation type="list" allowBlank="1" showInputMessage="1" showErrorMessage="1" sqref="B65:C65 F65:G66" xr:uid="{B17237EB-040F-46FC-8D56-048C1CD9F4C5}">
      <formula1>OFFSET($B$53, 1, 0, ROWS(Total_Config)-1)</formula1>
    </dataValidation>
    <dataValidation type="list" allowBlank="1" showInputMessage="1" showErrorMessage="1" sqref="G74:H74 G89:H89 G104:H104 G136:H136 G178:H178 G215:H215 G246:H246" xr:uid="{DF705F74-0F10-45A2-98DB-94371DCBC56C}">
      <formula1>"06:00, 07:00, 08:00, 09:00, 10:00, 11:00, 12:00, 13:00, 14:00, 15:00, 16:00, 17:00, 18:00, 19:00, 20:00, 21:00, 22:00, 23:00, 00:00, 01:00, 02:00, 03:00, 04:00, 05:00, 06:00"</formula1>
    </dataValidation>
    <dataValidation type="list" allowBlank="1" showInputMessage="1" sqref="B81 B96" xr:uid="{E4B982B8-87D6-44B0-9DE3-0A7B95CD6C2B}">
      <formula1>OFFSET($B$42, 0, 0, ROWS(OPERATING_MODE))</formula1>
    </dataValidation>
    <dataValidation type="list" allowBlank="1" showInputMessage="1" showErrorMessage="1" sqref="G197 G189 G193 G115:G118 G226:G228" xr:uid="{D8BAF44E-2426-4FDF-8ED0-20949ED11DCD}">
      <formula1>"B"</formula1>
    </dataValidation>
    <dataValidation type="list" allowBlank="1" showInputMessage="1" showErrorMessage="1" sqref="C86:F86" xr:uid="{01DCC20F-AAB8-48A6-BF4C-74A088900154}">
      <formula1>"미래동, 열정동, 기술융합, 창의동"</formula1>
    </dataValidation>
    <dataValidation type="list" allowBlank="1" showInputMessage="1" sqref="F30:K30" xr:uid="{88D33822-2945-4530-9DFA-336945BBB7A6}">
      <formula1>"탁상형, 바닥형, 조합형"</formula1>
    </dataValidation>
    <dataValidation type="list" allowBlank="1" showInputMessage="1" showErrorMessage="1" sqref="C71 C101 C175 C212 C243" xr:uid="{9E522C2D-BFA3-4BE6-9F74-8DCA927F582A}">
      <formula1>"미래동, 혁신동, 기술융합, 창의동"</formula1>
    </dataValidation>
    <dataValidation type="list" allowBlank="1" showInputMessage="1" showErrorMessage="1" sqref="I48:J49" xr:uid="{BD625667-E35C-4770-889A-01184470C6B1}">
      <formula1>"Yes, No"</formula1>
    </dataValidation>
    <dataValidation type="list" allowBlank="1" showInputMessage="1" showErrorMessage="1" sqref="I5:J5" xr:uid="{893F6C89-15A6-4374-B141-E9C402C006EE}">
      <formula1>tester_list</formula1>
    </dataValidation>
    <dataValidation type="list" allowBlank="1" showInputMessage="1" showErrorMessage="1" sqref="I9:J9" xr:uid="{E6511238-07FD-4BC5-977A-5B1DDA262252}">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&amp;LRDS-EM-116(00)260205&amp;C&amp;P / &amp;N&amp;R(주)디티앤씨 (Dt&amp;&amp;C Co., Ltd.)</oddFooter>
  </headerFooter>
  <rowBreaks count="9" manualBreakCount="9">
    <brk id="39" max="16383" man="1"/>
    <brk id="51" max="16383" man="1"/>
    <brk id="67" max="16383" man="1"/>
    <brk id="82" max="16383" man="1"/>
    <brk id="97" max="16383" man="1"/>
    <brk id="129" max="16383" man="1"/>
    <brk id="171" max="16383" man="1"/>
    <brk id="208" max="16383" man="1"/>
    <brk id="2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234498"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234499"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234500"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234501"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234502"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234503"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8645F-5D73-4602-98F0-C1BA7B5D66D0}">
  <sheetPr codeName="Sheet9"/>
  <dimension ref="A1:M318"/>
  <sheetViews>
    <sheetView showGridLines="0" zoomScaleNormal="100" zoomScaleSheetLayoutView="100" workbookViewId="0">
      <pane ySplit="3" topLeftCell="A297" activePane="bottomLeft" state="frozen"/>
      <selection activeCell="B441" sqref="B441:K443"/>
      <selection pane="bottomLeft" activeCell="C299" sqref="C299:F29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401"/>
      <c r="D5" s="401"/>
      <c r="H5" s="2" t="s">
        <v>1</v>
      </c>
      <c r="I5" s="390"/>
      <c r="J5" s="390"/>
      <c r="K5" s="3" t="s">
        <v>2</v>
      </c>
    </row>
    <row r="6" spans="1:12">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02"/>
      <c r="D9" s="402"/>
      <c r="E9" s="402"/>
      <c r="F9" s="402"/>
      <c r="G9" s="402"/>
      <c r="H9" s="5" t="s">
        <v>9</v>
      </c>
      <c r="I9" s="392"/>
      <c r="J9" s="393"/>
      <c r="K9" s="9" t="s">
        <v>2</v>
      </c>
    </row>
    <row r="11" spans="1:12" ht="20.100000000000001" customHeight="1">
      <c r="B11" s="4" t="s">
        <v>10</v>
      </c>
      <c r="C11" s="403" t="s">
        <v>277</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 "KS C 9815", "")</f>
        <v/>
      </c>
      <c r="I13" s="398"/>
      <c r="J13" s="399"/>
      <c r="K13" s="25"/>
    </row>
    <row r="14" spans="1:12" ht="20.100000000000001" customHeight="1">
      <c r="B14" s="379"/>
      <c r="C14" s="404" t="b">
        <v>0</v>
      </c>
      <c r="D14" s="411"/>
      <c r="E14" s="411"/>
      <c r="F14" s="411"/>
      <c r="G14" s="411"/>
      <c r="H14" s="383" t="str">
        <f>IF(ISN_CHECK, "KS C 9815", "")</f>
        <v/>
      </c>
      <c r="I14" s="384"/>
      <c r="J14" s="385"/>
      <c r="K14" s="25"/>
    </row>
    <row r="15" spans="1:12" ht="20.100000000000001" customHeight="1">
      <c r="B15" s="379"/>
      <c r="C15" s="404" t="b">
        <v>0</v>
      </c>
      <c r="D15" s="405"/>
      <c r="E15" s="405"/>
      <c r="F15" s="405"/>
      <c r="G15" s="406"/>
      <c r="H15" s="383" t="str">
        <f>IF(LOOP_CHECK, "KS C 9815", "")</f>
        <v/>
      </c>
      <c r="I15" s="384"/>
      <c r="J15" s="385"/>
      <c r="K15" s="25"/>
    </row>
    <row r="16" spans="1:12" ht="20.100000000000001" customHeight="1">
      <c r="B16" s="379"/>
      <c r="C16" s="404" t="b">
        <v>0</v>
      </c>
      <c r="D16" s="405"/>
      <c r="E16" s="405"/>
      <c r="F16" s="405"/>
      <c r="G16" s="405"/>
      <c r="H16" s="383" t="str">
        <f>IF(RE_CHECK, "KS C 9815", "")</f>
        <v/>
      </c>
      <c r="I16" s="384"/>
      <c r="J16" s="385"/>
      <c r="K16" s="25"/>
    </row>
    <row r="17" spans="2:11" ht="20.100000000000001" customHeight="1">
      <c r="B17" s="378" t="s">
        <v>16</v>
      </c>
      <c r="C17" s="404" t="b">
        <v>0</v>
      </c>
      <c r="D17" s="405"/>
      <c r="E17" s="405"/>
      <c r="F17" s="405"/>
      <c r="G17" s="405"/>
      <c r="H17" s="383" t="str">
        <f>IF(ESD_CHECK, "KS C 9610-4-2", "")</f>
        <v/>
      </c>
      <c r="I17" s="384"/>
      <c r="J17" s="385"/>
      <c r="K17" s="25"/>
    </row>
    <row r="18" spans="2:11" ht="20.100000000000001" customHeight="1">
      <c r="B18" s="379"/>
      <c r="C18" s="404" t="b">
        <v>0</v>
      </c>
      <c r="D18" s="405"/>
      <c r="E18" s="405"/>
      <c r="F18" s="405"/>
      <c r="G18" s="405"/>
      <c r="H18" s="383" t="str">
        <f>IF(RS_CHECK, "KS C 9610-4-3", "")</f>
        <v/>
      </c>
      <c r="I18" s="384"/>
      <c r="J18" s="385"/>
      <c r="K18" s="25"/>
    </row>
    <row r="19" spans="2:11" ht="20.100000000000001" customHeight="1">
      <c r="B19" s="379"/>
      <c r="C19" s="404" t="b">
        <v>0</v>
      </c>
      <c r="D19" s="405"/>
      <c r="E19" s="405"/>
      <c r="F19" s="405"/>
      <c r="G19" s="405"/>
      <c r="H19" s="383" t="str">
        <f>IF(EFT_CHECK, "KS C 9610-4-4", "")</f>
        <v/>
      </c>
      <c r="I19" s="384"/>
      <c r="J19" s="385"/>
      <c r="K19" s="25"/>
    </row>
    <row r="20" spans="2:11" ht="20.100000000000001" customHeight="1">
      <c r="B20" s="379"/>
      <c r="C20" s="404" t="b">
        <v>0</v>
      </c>
      <c r="D20" s="405"/>
      <c r="E20" s="405"/>
      <c r="F20" s="405"/>
      <c r="G20" s="405"/>
      <c r="H20" s="383" t="str">
        <f>IF(SURGE_CHECK, "KS C 9610-4-5", "")</f>
        <v/>
      </c>
      <c r="I20" s="384"/>
      <c r="J20" s="385"/>
      <c r="K20" s="25"/>
    </row>
    <row r="21" spans="2:11" ht="20.100000000000001" customHeight="1">
      <c r="B21" s="379"/>
      <c r="C21" s="404" t="b">
        <v>0</v>
      </c>
      <c r="D21" s="405"/>
      <c r="E21" s="405"/>
      <c r="F21" s="405"/>
      <c r="G21" s="405"/>
      <c r="H21" s="383" t="str">
        <f>IF(CS_CHECK, "KS C 9610-4-6", "")</f>
        <v/>
      </c>
      <c r="I21" s="384"/>
      <c r="J21" s="385"/>
      <c r="K21" s="25"/>
    </row>
    <row r="22" spans="2:11" ht="20.100000000000001" customHeight="1">
      <c r="B22" s="379"/>
      <c r="C22" s="404" t="b">
        <v>0</v>
      </c>
      <c r="D22" s="405"/>
      <c r="E22" s="405"/>
      <c r="F22" s="405"/>
      <c r="G22" s="406"/>
      <c r="H22" s="383" t="str">
        <f>IF(MF_CHECK, "KS C 9610-4-6", "")</f>
        <v/>
      </c>
      <c r="I22" s="384"/>
      <c r="J22" s="385"/>
      <c r="K22" s="25"/>
    </row>
    <row r="23" spans="2:11" ht="20.100000000000001" customHeight="1">
      <c r="B23" s="380"/>
      <c r="C23" s="404" t="b">
        <v>0</v>
      </c>
      <c r="D23" s="405"/>
      <c r="E23" s="405"/>
      <c r="F23" s="405"/>
      <c r="G23" s="405"/>
      <c r="H23" s="383" t="str">
        <f>IF(DIP_CHECK, "KS C 9610-4-11", "")</f>
        <v/>
      </c>
      <c r="I23" s="384"/>
      <c r="J23" s="385"/>
      <c r="K23" s="25"/>
    </row>
    <row r="24" spans="2:11" ht="39.950000000000003" customHeight="1">
      <c r="B24" s="10" t="s">
        <v>17</v>
      </c>
      <c r="C24" s="412"/>
      <c r="D24" s="413"/>
      <c r="E24" s="413"/>
      <c r="F24" s="413"/>
      <c r="G24" s="413"/>
      <c r="H24" s="413"/>
      <c r="I24" s="413"/>
      <c r="J24" s="413"/>
      <c r="K24" s="414"/>
    </row>
    <row r="26" spans="2:11">
      <c r="B26" s="4" t="s">
        <v>18</v>
      </c>
    </row>
    <row r="27" spans="2:11" ht="20.100000000000001" customHeight="1">
      <c r="B27" s="415" t="s">
        <v>19</v>
      </c>
      <c r="C27" s="416"/>
      <c r="D27" s="416"/>
      <c r="E27" s="416"/>
      <c r="F27" s="416"/>
      <c r="G27" s="416"/>
      <c r="H27" s="416"/>
      <c r="I27" s="416"/>
      <c r="J27" s="416"/>
      <c r="K27" s="417"/>
    </row>
    <row r="28" spans="2:11" ht="20.100000000000001" customHeight="1">
      <c r="B28" s="372"/>
      <c r="C28" s="373"/>
      <c r="D28" s="373"/>
      <c r="E28" s="373"/>
      <c r="F28" s="373"/>
      <c r="G28" s="373"/>
      <c r="H28" s="373"/>
      <c r="I28" s="373"/>
      <c r="J28" s="373"/>
      <c r="K28" s="374"/>
    </row>
    <row r="30" spans="2:11">
      <c r="B30" s="353" t="s">
        <v>20</v>
      </c>
      <c r="C30" s="353"/>
      <c r="D30" s="353"/>
      <c r="E30" s="353"/>
      <c r="F30" s="353"/>
      <c r="G30" s="353"/>
      <c r="H30" s="353"/>
      <c r="I30" s="353"/>
      <c r="J30" s="353"/>
      <c r="K30" s="353"/>
    </row>
    <row r="32" spans="2:11">
      <c r="B32" s="4" t="s">
        <v>21</v>
      </c>
    </row>
    <row r="33" spans="2:11" ht="20.100000000000001" customHeight="1">
      <c r="B33" s="415" t="s">
        <v>22</v>
      </c>
      <c r="C33" s="416"/>
      <c r="D33" s="416"/>
      <c r="E33" s="416"/>
      <c r="F33" s="416"/>
      <c r="G33" s="416"/>
      <c r="H33" s="416"/>
      <c r="I33" s="416"/>
      <c r="J33" s="416"/>
      <c r="K33" s="417"/>
    </row>
    <row r="34" spans="2:11" ht="20.100000000000001" customHeight="1">
      <c r="B34" s="418" t="s">
        <v>287</v>
      </c>
      <c r="C34" s="419"/>
      <c r="D34" s="419"/>
      <c r="E34" s="420"/>
      <c r="F34" s="105">
        <v>0</v>
      </c>
      <c r="G34" s="670" t="s">
        <v>280</v>
      </c>
      <c r="H34" s="670"/>
      <c r="I34" s="670"/>
      <c r="J34" s="670"/>
      <c r="K34" s="671"/>
    </row>
    <row r="35" spans="2:11" ht="20.100000000000001" customHeight="1">
      <c r="B35" s="658"/>
      <c r="C35" s="659"/>
      <c r="D35" s="659"/>
      <c r="E35" s="660"/>
      <c r="F35" s="106">
        <v>0</v>
      </c>
      <c r="G35" s="672" t="s">
        <v>279</v>
      </c>
      <c r="H35" s="672"/>
      <c r="I35" s="672"/>
      <c r="J35" s="672"/>
      <c r="K35" s="673"/>
    </row>
    <row r="36" spans="2:11" ht="20.100000000000001" customHeight="1">
      <c r="B36" s="658"/>
      <c r="C36" s="659"/>
      <c r="D36" s="659"/>
      <c r="E36" s="660"/>
      <c r="F36" s="106">
        <v>0</v>
      </c>
      <c r="G36" s="672" t="s">
        <v>281</v>
      </c>
      <c r="H36" s="672"/>
      <c r="I36" s="672"/>
      <c r="J36" s="672"/>
      <c r="K36" s="673"/>
    </row>
    <row r="37" spans="2:11" ht="20.100000000000001" customHeight="1">
      <c r="B37" s="658"/>
      <c r="C37" s="659"/>
      <c r="D37" s="659"/>
      <c r="E37" s="660"/>
      <c r="F37" s="106">
        <v>0</v>
      </c>
      <c r="G37" s="672" t="s">
        <v>282</v>
      </c>
      <c r="H37" s="672"/>
      <c r="I37" s="672"/>
      <c r="J37" s="672"/>
      <c r="K37" s="673"/>
    </row>
    <row r="38" spans="2:11" ht="20.100000000000001" customHeight="1">
      <c r="B38" s="421"/>
      <c r="C38" s="422"/>
      <c r="D38" s="422"/>
      <c r="E38" s="423"/>
      <c r="F38" s="107">
        <v>0</v>
      </c>
      <c r="G38" s="674" t="s">
        <v>278</v>
      </c>
      <c r="H38" s="674"/>
      <c r="I38" s="674"/>
      <c r="J38" s="674"/>
      <c r="K38" s="675"/>
    </row>
    <row r="39" spans="2:11" ht="20.100000000000001" customHeight="1">
      <c r="B39" s="407" t="s">
        <v>283</v>
      </c>
      <c r="C39" s="408"/>
      <c r="D39" s="408"/>
      <c r="E39" s="409"/>
      <c r="F39" s="93">
        <v>0</v>
      </c>
      <c r="G39" s="427" t="str">
        <f>IF(OR(F39=1, F39), "적용", "해당무")</f>
        <v>해당무</v>
      </c>
      <c r="H39" s="427"/>
      <c r="I39" s="427"/>
      <c r="J39" s="427"/>
      <c r="K39" s="428"/>
    </row>
    <row r="40" spans="2:11" ht="20.100000000000001" customHeight="1">
      <c r="B40" s="407" t="s">
        <v>284</v>
      </c>
      <c r="C40" s="408"/>
      <c r="D40" s="408"/>
      <c r="E40" s="409"/>
      <c r="F40" s="93">
        <v>0</v>
      </c>
      <c r="G40" s="52" t="s">
        <v>285</v>
      </c>
      <c r="H40" s="75"/>
      <c r="I40" s="93">
        <v>0</v>
      </c>
      <c r="J40" s="52" t="s">
        <v>286</v>
      </c>
      <c r="K40" s="76"/>
    </row>
    <row r="41" spans="2:11" ht="20.100000000000001" customHeight="1">
      <c r="B41" s="407" t="s">
        <v>136</v>
      </c>
      <c r="C41" s="408"/>
      <c r="D41" s="408"/>
      <c r="E41" s="409"/>
      <c r="F41" s="373"/>
      <c r="G41" s="373"/>
      <c r="H41" s="373"/>
      <c r="I41" s="373"/>
      <c r="J41" s="373"/>
      <c r="K41" s="374"/>
    </row>
    <row r="42" spans="2:11" ht="20.100000000000001" customHeight="1">
      <c r="B42" s="407" t="s">
        <v>137</v>
      </c>
      <c r="C42" s="408"/>
      <c r="D42" s="408"/>
      <c r="E42" s="409"/>
      <c r="F42" s="373"/>
      <c r="G42" s="373"/>
      <c r="H42" s="373"/>
      <c r="I42" s="373"/>
      <c r="J42" s="373"/>
      <c r="K42" s="374"/>
    </row>
    <row r="43" spans="2:11" ht="20.100000000000001" customHeight="1">
      <c r="B43" s="407" t="s">
        <v>138</v>
      </c>
      <c r="C43" s="408"/>
      <c r="D43" s="408"/>
      <c r="E43" s="409"/>
      <c r="F43" s="93">
        <v>0</v>
      </c>
      <c r="G43" s="364"/>
      <c r="H43" s="364"/>
      <c r="I43" s="364"/>
      <c r="J43" s="364"/>
      <c r="K43" s="365"/>
    </row>
    <row r="44" spans="2:11" ht="20.100000000000001" customHeight="1">
      <c r="B44" s="407" t="s">
        <v>139</v>
      </c>
      <c r="C44" s="408"/>
      <c r="D44" s="408"/>
      <c r="E44" s="409"/>
      <c r="F44" s="93">
        <v>0</v>
      </c>
      <c r="G44" s="364"/>
      <c r="H44" s="364"/>
      <c r="I44" s="364"/>
      <c r="J44" s="364"/>
      <c r="K44" s="365"/>
    </row>
    <row r="45" spans="2:11" ht="20.100000000000001" customHeight="1">
      <c r="B45" s="415" t="s">
        <v>17</v>
      </c>
      <c r="C45" s="416"/>
      <c r="D45" s="416"/>
      <c r="E45" s="416"/>
      <c r="F45" s="416"/>
      <c r="G45" s="416"/>
      <c r="H45" s="416"/>
      <c r="I45" s="416"/>
      <c r="J45" s="416"/>
      <c r="K45" s="417"/>
    </row>
    <row r="46" spans="2:11" ht="44.25" customHeight="1">
      <c r="B46" s="369"/>
      <c r="C46" s="370"/>
      <c r="D46" s="370"/>
      <c r="E46" s="370"/>
      <c r="F46" s="370"/>
      <c r="G46" s="370"/>
      <c r="H46" s="370"/>
      <c r="I46" s="370"/>
      <c r="J46" s="370"/>
      <c r="K46" s="371"/>
    </row>
    <row r="47" spans="2:11" ht="16.5" customHeight="1"/>
    <row r="48" spans="2:11" ht="13.5" customHeight="1">
      <c r="B48" s="4" t="s">
        <v>130</v>
      </c>
      <c r="D48" s="93">
        <v>0</v>
      </c>
    </row>
    <row r="49" spans="2:13" ht="16.5" customHeight="1">
      <c r="B49" s="429"/>
      <c r="C49" s="430"/>
      <c r="D49" s="430"/>
      <c r="E49" s="430"/>
      <c r="F49" s="430"/>
      <c r="G49" s="430"/>
      <c r="H49" s="430"/>
      <c r="I49" s="430"/>
      <c r="J49" s="430"/>
      <c r="K49" s="431"/>
    </row>
    <row r="50" spans="2:13" ht="16.5" customHeight="1"/>
    <row r="51" spans="2:13" ht="16.5" customHeight="1">
      <c r="B51" s="424" t="s">
        <v>26</v>
      </c>
      <c r="C51" s="424"/>
      <c r="D51" s="424"/>
      <c r="E51" s="424"/>
      <c r="F51" s="424"/>
      <c r="G51" s="424"/>
      <c r="H51" s="424"/>
      <c r="I51" s="424"/>
      <c r="J51" s="424"/>
      <c r="K51" s="424"/>
    </row>
    <row r="52" spans="2:13" ht="16.5" customHeight="1">
      <c r="B52" s="11" t="s">
        <v>188</v>
      </c>
      <c r="C52" s="347"/>
      <c r="D52" s="374"/>
      <c r="E52" s="425"/>
      <c r="F52" s="386"/>
      <c r="G52" s="386"/>
      <c r="H52" s="386"/>
      <c r="I52" s="386"/>
      <c r="J52" s="386"/>
      <c r="K52" s="387"/>
      <c r="M52" s="36">
        <f>E52</f>
        <v>0</v>
      </c>
    </row>
    <row r="53" spans="2:13" ht="16.5" customHeight="1">
      <c r="B53" s="11"/>
      <c r="C53" s="347"/>
      <c r="D53" s="374"/>
      <c r="E53" s="425"/>
      <c r="F53" s="386"/>
      <c r="G53" s="386"/>
      <c r="H53" s="386"/>
      <c r="I53" s="386"/>
      <c r="J53" s="386"/>
      <c r="K53" s="387"/>
      <c r="M53" s="36">
        <f>E53</f>
        <v>0</v>
      </c>
    </row>
    <row r="54" spans="2:13" ht="16.5" customHeight="1">
      <c r="B54" s="426"/>
      <c r="C54" s="427"/>
      <c r="D54" s="427"/>
      <c r="E54" s="427"/>
      <c r="F54" s="427"/>
      <c r="G54" s="427"/>
      <c r="H54" s="427"/>
      <c r="I54" s="427"/>
      <c r="J54" s="427"/>
      <c r="K54" s="428"/>
    </row>
    <row r="55" spans="2:13" ht="16.5" customHeight="1"/>
    <row r="56" spans="2:13" ht="16.5" customHeight="1">
      <c r="B56" s="424" t="s">
        <v>27</v>
      </c>
      <c r="C56" s="424"/>
      <c r="D56" s="424"/>
      <c r="E56" s="424"/>
      <c r="F56" s="424"/>
      <c r="G56" s="424"/>
      <c r="H56" s="424"/>
      <c r="I56" s="424"/>
      <c r="J56" s="424"/>
      <c r="K56" s="424"/>
    </row>
    <row r="57" spans="2:13" ht="16.5" customHeight="1">
      <c r="B57" s="12" t="s">
        <v>28</v>
      </c>
      <c r="C57" s="433" t="s">
        <v>29</v>
      </c>
      <c r="D57" s="433"/>
      <c r="E57" s="433" t="s">
        <v>30</v>
      </c>
      <c r="F57" s="433"/>
      <c r="G57" s="433" t="s">
        <v>31</v>
      </c>
      <c r="H57" s="433"/>
      <c r="I57" s="12" t="s">
        <v>32</v>
      </c>
      <c r="J57" s="12" t="s">
        <v>33</v>
      </c>
      <c r="K57" s="12" t="s">
        <v>34</v>
      </c>
    </row>
    <row r="58" spans="2:13" ht="16.5" customHeight="1">
      <c r="B58" s="13"/>
      <c r="C58" s="322"/>
      <c r="D58" s="322"/>
      <c r="E58" s="521"/>
      <c r="F58" s="521"/>
      <c r="G58" s="522"/>
      <c r="H58" s="522"/>
      <c r="I58" s="14"/>
      <c r="J58" s="14"/>
      <c r="K58" s="14"/>
    </row>
    <row r="59" spans="2:13" ht="16.5" customHeight="1">
      <c r="B59" s="13"/>
      <c r="C59" s="322"/>
      <c r="D59" s="322"/>
      <c r="E59" s="521"/>
      <c r="F59" s="521"/>
      <c r="G59" s="522"/>
      <c r="H59" s="522"/>
      <c r="I59" s="14"/>
      <c r="J59" s="14"/>
      <c r="K59" s="14"/>
    </row>
    <row r="60" spans="2:13" ht="16.5" customHeight="1">
      <c r="B60" s="347"/>
      <c r="C60" s="348"/>
      <c r="D60" s="348"/>
      <c r="E60" s="348"/>
      <c r="F60" s="348"/>
      <c r="G60" s="348"/>
      <c r="H60" s="348"/>
      <c r="I60" s="348"/>
      <c r="J60" s="348"/>
      <c r="K60" s="349"/>
    </row>
    <row r="61" spans="2:13" ht="9.9499999999999993" customHeight="1"/>
    <row r="62" spans="2:13" ht="16.5" customHeight="1">
      <c r="B62" s="432" t="s">
        <v>35</v>
      </c>
      <c r="C62" s="432"/>
      <c r="D62" s="432"/>
      <c r="E62" s="432"/>
      <c r="F62" s="432"/>
      <c r="G62" s="432"/>
      <c r="H62" s="432"/>
      <c r="I62" s="432"/>
      <c r="J62" s="432"/>
      <c r="K62" s="432"/>
    </row>
    <row r="63" spans="2:13" ht="16.5" customHeight="1">
      <c r="B63" s="437" t="s">
        <v>36</v>
      </c>
      <c r="C63" s="437"/>
      <c r="D63" s="438" t="s">
        <v>37</v>
      </c>
      <c r="E63" s="439"/>
      <c r="F63" s="440" t="s">
        <v>38</v>
      </c>
      <c r="G63" s="441"/>
      <c r="H63" s="440" t="s">
        <v>39</v>
      </c>
      <c r="I63" s="441"/>
      <c r="J63" s="440" t="s">
        <v>34</v>
      </c>
      <c r="K63" s="441"/>
    </row>
    <row r="64" spans="2:13" ht="16.5" customHeight="1">
      <c r="B64" s="330">
        <f>C9</f>
        <v>0</v>
      </c>
      <c r="C64" s="331"/>
      <c r="D64" s="435">
        <f>F8</f>
        <v>0</v>
      </c>
      <c r="E64" s="435"/>
      <c r="F64" s="335" t="s">
        <v>41</v>
      </c>
      <c r="G64" s="324"/>
      <c r="H64" s="436"/>
      <c r="I64" s="436"/>
      <c r="J64" s="335" t="s">
        <v>40</v>
      </c>
      <c r="K64" s="324"/>
    </row>
    <row r="65" spans="2:11" ht="16.5" customHeight="1">
      <c r="B65" s="434"/>
      <c r="C65" s="324"/>
      <c r="D65" s="435"/>
      <c r="E65" s="435"/>
      <c r="F65" s="335"/>
      <c r="G65" s="324"/>
      <c r="H65" s="436"/>
      <c r="I65" s="436"/>
      <c r="J65" s="335"/>
      <c r="K65" s="324"/>
    </row>
    <row r="66" spans="2:11" ht="9.9499999999999993" customHeight="1"/>
    <row r="67" spans="2:11" ht="16.5" customHeight="1">
      <c r="B67" s="432" t="s">
        <v>140</v>
      </c>
      <c r="C67" s="432"/>
      <c r="D67" s="432"/>
      <c r="E67" s="432"/>
      <c r="F67" s="432"/>
      <c r="G67" s="432"/>
      <c r="H67" s="432"/>
      <c r="I67" s="432"/>
      <c r="J67" s="432"/>
      <c r="K67" s="432"/>
    </row>
    <row r="68" spans="2:11" ht="16.5" customHeight="1">
      <c r="B68" s="437" t="s">
        <v>36</v>
      </c>
      <c r="C68" s="437"/>
      <c r="D68" s="438" t="s">
        <v>37</v>
      </c>
      <c r="E68" s="439"/>
      <c r="F68" s="440" t="s">
        <v>38</v>
      </c>
      <c r="G68" s="441"/>
      <c r="H68" s="440" t="s">
        <v>39</v>
      </c>
      <c r="I68" s="441"/>
      <c r="J68" s="440" t="s">
        <v>34</v>
      </c>
      <c r="K68" s="441"/>
    </row>
    <row r="69" spans="2:11" ht="16.5" customHeight="1">
      <c r="B69" s="442">
        <f>C9</f>
        <v>0</v>
      </c>
      <c r="C69" s="442"/>
      <c r="D69" s="330">
        <f>F8</f>
        <v>0</v>
      </c>
      <c r="E69" s="333"/>
      <c r="F69" s="335" t="s">
        <v>41</v>
      </c>
      <c r="G69" s="336"/>
      <c r="H69" s="335"/>
      <c r="I69" s="336"/>
      <c r="J69" s="335" t="s">
        <v>141</v>
      </c>
      <c r="K69" s="336"/>
    </row>
    <row r="70" spans="2:11" ht="16.5" customHeight="1">
      <c r="B70" s="444"/>
      <c r="C70" s="322"/>
      <c r="D70" s="335"/>
      <c r="E70" s="336"/>
      <c r="F70" s="335"/>
      <c r="G70" s="336"/>
      <c r="H70" s="434"/>
      <c r="I70" s="336"/>
      <c r="J70" s="335"/>
      <c r="K70" s="336"/>
    </row>
    <row r="71" spans="2:11" ht="9.9499999999999993" customHeight="1"/>
    <row r="72" spans="2:11" ht="16.5" customHeight="1">
      <c r="B72" s="432" t="s">
        <v>42</v>
      </c>
      <c r="C72" s="432"/>
      <c r="D72" s="432"/>
      <c r="E72" s="432"/>
      <c r="F72" s="432"/>
      <c r="G72" s="432"/>
      <c r="H72" s="432"/>
      <c r="I72" s="432"/>
      <c r="J72" s="432"/>
      <c r="K72" s="432"/>
    </row>
    <row r="73" spans="2:11" ht="16.5" customHeight="1">
      <c r="B73" s="440" t="s">
        <v>43</v>
      </c>
      <c r="C73" s="443"/>
      <c r="D73" s="443"/>
      <c r="E73" s="441"/>
      <c r="F73" s="440" t="s">
        <v>44</v>
      </c>
      <c r="G73" s="443"/>
      <c r="H73" s="443"/>
      <c r="I73" s="441"/>
      <c r="J73" s="440" t="s">
        <v>45</v>
      </c>
      <c r="K73" s="441"/>
    </row>
    <row r="74" spans="2:11" ht="16.5" customHeight="1">
      <c r="B74" s="440" t="s">
        <v>46</v>
      </c>
      <c r="C74" s="441"/>
      <c r="D74" s="440" t="s">
        <v>47</v>
      </c>
      <c r="E74" s="441"/>
      <c r="F74" s="440" t="s">
        <v>46</v>
      </c>
      <c r="G74" s="441"/>
      <c r="H74" s="440" t="s">
        <v>47</v>
      </c>
      <c r="I74" s="441"/>
      <c r="J74" s="15" t="s">
        <v>48</v>
      </c>
      <c r="K74" s="15" t="s">
        <v>49</v>
      </c>
    </row>
    <row r="75" spans="2:11" ht="16.5" customHeight="1">
      <c r="B75" s="322"/>
      <c r="C75" s="322"/>
      <c r="D75" s="323"/>
      <c r="E75" s="324"/>
      <c r="F75" s="322"/>
      <c r="G75" s="322"/>
      <c r="H75" s="323"/>
      <c r="I75" s="324"/>
      <c r="J75" s="16"/>
      <c r="K75" s="17"/>
    </row>
    <row r="76" spans="2:11" ht="16.5" customHeight="1">
      <c r="B76" s="322"/>
      <c r="C76" s="322"/>
      <c r="D76" s="323"/>
      <c r="E76" s="324"/>
      <c r="F76" s="322"/>
      <c r="G76" s="322"/>
      <c r="H76" s="323"/>
      <c r="I76" s="324"/>
      <c r="J76" s="16"/>
      <c r="K76" s="17"/>
    </row>
    <row r="77" spans="2:11" ht="9.9499999999999993" customHeight="1"/>
    <row r="78" spans="2:11" ht="9.9499999999999993" customHeight="1" thickBot="1"/>
    <row r="79" spans="2:11" ht="44.25" customHeight="1" thickBot="1">
      <c r="B79" s="446" t="s">
        <v>175</v>
      </c>
      <c r="C79" s="447"/>
      <c r="D79" s="447"/>
      <c r="E79" s="447"/>
      <c r="F79" s="447"/>
      <c r="G79" s="447"/>
      <c r="H79" s="447"/>
      <c r="I79" s="447"/>
      <c r="J79" s="447"/>
      <c r="K79" s="448"/>
    </row>
    <row r="80" spans="2:11" ht="9.9499999999999993" customHeight="1"/>
    <row r="81" spans="2:11" ht="16.5" customHeight="1">
      <c r="B81" s="5" t="s">
        <v>129</v>
      </c>
      <c r="C81" s="538"/>
      <c r="D81" s="539"/>
      <c r="E81" s="539"/>
      <c r="F81" s="540"/>
      <c r="G81" s="5"/>
      <c r="H81" s="452"/>
      <c r="I81" s="453"/>
      <c r="J81" s="453"/>
      <c r="K81" s="454"/>
    </row>
    <row r="82" spans="2:11" ht="9.9499999999999993" customHeight="1"/>
    <row r="83" spans="2:11" ht="16.5" customHeight="1">
      <c r="B83" s="5" t="s">
        <v>128</v>
      </c>
      <c r="C83" s="455" t="s">
        <v>122</v>
      </c>
      <c r="D83" s="455"/>
      <c r="E83" s="455" t="s">
        <v>121</v>
      </c>
      <c r="F83" s="455"/>
      <c r="G83" s="5" t="s">
        <v>123</v>
      </c>
      <c r="H83" s="5" t="s">
        <v>124</v>
      </c>
      <c r="I83" s="5" t="s">
        <v>125</v>
      </c>
      <c r="J83" s="5" t="s">
        <v>126</v>
      </c>
      <c r="K83" s="5" t="s">
        <v>127</v>
      </c>
    </row>
    <row r="84" spans="2:11" ht="16.5" customHeight="1">
      <c r="B84" s="18">
        <v>1</v>
      </c>
      <c r="C84" s="456"/>
      <c r="D84" s="456"/>
      <c r="E84" s="457"/>
      <c r="F84" s="458"/>
      <c r="G84" s="117"/>
      <c r="H84" s="117"/>
      <c r="I84" s="33"/>
      <c r="J84" s="34"/>
      <c r="K84" s="35"/>
    </row>
    <row r="85" spans="2:11" ht="9.9499999999999993" customHeight="1"/>
    <row r="86" spans="2:11" ht="16.5" customHeight="1">
      <c r="B86" s="248" t="s">
        <v>50</v>
      </c>
      <c r="C86" s="259"/>
      <c r="D86" s="248" t="s">
        <v>5</v>
      </c>
      <c r="E86" s="259"/>
      <c r="F86" s="136" t="s">
        <v>51</v>
      </c>
      <c r="G86" s="136" t="s">
        <v>52</v>
      </c>
      <c r="H86" s="5" t="s">
        <v>815</v>
      </c>
      <c r="I86" s="5" t="s">
        <v>53</v>
      </c>
      <c r="J86" s="5" t="s">
        <v>325</v>
      </c>
      <c r="K86" s="5" t="s">
        <v>54</v>
      </c>
    </row>
    <row r="87" spans="2:11" ht="16.5" customHeight="1">
      <c r="B87" s="246"/>
      <c r="C87" s="247"/>
      <c r="D87" s="246"/>
      <c r="E87" s="247"/>
      <c r="F87" s="169"/>
      <c r="G87" s="64"/>
      <c r="H87" s="92"/>
      <c r="I87" s="92"/>
      <c r="J87" s="17"/>
      <c r="K87" s="177">
        <v>0</v>
      </c>
    </row>
    <row r="88" spans="2:11" ht="16.5" customHeight="1">
      <c r="B88" s="246"/>
      <c r="C88" s="247"/>
      <c r="D88" s="246"/>
      <c r="E88" s="247"/>
      <c r="F88" s="169"/>
      <c r="G88" s="64"/>
      <c r="H88" s="92"/>
      <c r="I88" s="92"/>
      <c r="J88" s="17"/>
      <c r="K88" s="177">
        <v>0</v>
      </c>
    </row>
    <row r="89" spans="2:11" ht="9.9499999999999993" customHeight="1"/>
    <row r="90" spans="2:11" ht="16.5" customHeight="1">
      <c r="B90" s="353" t="s">
        <v>55</v>
      </c>
      <c r="C90" s="353"/>
      <c r="D90" s="20"/>
      <c r="E90" s="20"/>
      <c r="F90" s="21"/>
    </row>
    <row r="91" spans="2:11" ht="16.5" customHeight="1">
      <c r="B91" s="72"/>
      <c r="C91" s="459"/>
      <c r="D91" s="460"/>
      <c r="E91" s="460"/>
      <c r="F91" s="460"/>
      <c r="G91" s="460"/>
      <c r="H91" s="460"/>
      <c r="I91" s="460"/>
      <c r="J91" s="460"/>
      <c r="K91" s="460"/>
    </row>
    <row r="92" spans="2:11" ht="9.9499999999999993" customHeight="1"/>
    <row r="93" spans="2:11" ht="9.9499999999999993" customHeight="1" thickBot="1"/>
    <row r="94" spans="2:11" ht="44.25" customHeight="1" thickBot="1">
      <c r="B94" s="461" t="s">
        <v>176</v>
      </c>
      <c r="C94" s="447"/>
      <c r="D94" s="447"/>
      <c r="E94" s="447"/>
      <c r="F94" s="447"/>
      <c r="G94" s="447"/>
      <c r="H94" s="447"/>
      <c r="I94" s="447"/>
      <c r="J94" s="447"/>
      <c r="K94" s="448"/>
    </row>
    <row r="95" spans="2:11" ht="9.9499999999999993" customHeight="1"/>
    <row r="96" spans="2:11" ht="16.5" customHeight="1">
      <c r="B96" s="5" t="s">
        <v>129</v>
      </c>
      <c r="C96" s="538"/>
      <c r="D96" s="539"/>
      <c r="E96" s="539"/>
      <c r="F96" s="540"/>
      <c r="G96" s="5"/>
      <c r="H96" s="452"/>
      <c r="I96" s="453"/>
      <c r="J96" s="453"/>
      <c r="K96" s="454"/>
    </row>
    <row r="97" spans="2:11" ht="9.9499999999999993" customHeight="1"/>
    <row r="98" spans="2:11" ht="16.5" customHeight="1">
      <c r="B98" s="5" t="s">
        <v>128</v>
      </c>
      <c r="C98" s="455" t="s">
        <v>122</v>
      </c>
      <c r="D98" s="455"/>
      <c r="E98" s="455" t="s">
        <v>121</v>
      </c>
      <c r="F98" s="455"/>
      <c r="G98" s="5" t="s">
        <v>123</v>
      </c>
      <c r="H98" s="5" t="s">
        <v>124</v>
      </c>
      <c r="I98" s="5" t="s">
        <v>125</v>
      </c>
      <c r="J98" s="5" t="s">
        <v>126</v>
      </c>
      <c r="K98" s="5" t="s">
        <v>127</v>
      </c>
    </row>
    <row r="99" spans="2:11" ht="16.5" customHeight="1">
      <c r="B99" s="18">
        <v>1</v>
      </c>
      <c r="C99" s="456"/>
      <c r="D99" s="456"/>
      <c r="E99" s="457"/>
      <c r="F99" s="458"/>
      <c r="G99" s="117"/>
      <c r="H99" s="117"/>
      <c r="I99" s="33"/>
      <c r="J99" s="34"/>
      <c r="K99" s="35"/>
    </row>
    <row r="100" spans="2:11" ht="9.9499999999999993" customHeight="1"/>
    <row r="101" spans="2:11" ht="16.5" customHeight="1">
      <c r="B101" s="248" t="s">
        <v>50</v>
      </c>
      <c r="C101" s="259"/>
      <c r="D101" s="248" t="s">
        <v>5</v>
      </c>
      <c r="E101" s="259"/>
      <c r="F101" s="136" t="s">
        <v>51</v>
      </c>
      <c r="G101" s="136" t="s">
        <v>52</v>
      </c>
      <c r="H101" s="5" t="s">
        <v>815</v>
      </c>
      <c r="I101" s="5" t="s">
        <v>53</v>
      </c>
      <c r="J101" s="5" t="s">
        <v>325</v>
      </c>
      <c r="K101" s="5" t="s">
        <v>54</v>
      </c>
    </row>
    <row r="102" spans="2:11" ht="16.5" customHeight="1">
      <c r="B102" s="246"/>
      <c r="C102" s="247"/>
      <c r="D102" s="246"/>
      <c r="E102" s="247"/>
      <c r="F102" s="169"/>
      <c r="G102" s="64"/>
      <c r="H102" s="92"/>
      <c r="I102" s="92"/>
      <c r="J102" s="17"/>
      <c r="K102" s="177">
        <v>0</v>
      </c>
    </row>
    <row r="103" spans="2:11" ht="16.5" customHeight="1">
      <c r="B103" s="246"/>
      <c r="C103" s="247"/>
      <c r="D103" s="246"/>
      <c r="E103" s="247"/>
      <c r="F103" s="169"/>
      <c r="G103" s="64"/>
      <c r="H103" s="92"/>
      <c r="I103" s="92"/>
      <c r="J103" s="17"/>
      <c r="K103" s="177">
        <v>0</v>
      </c>
    </row>
    <row r="104" spans="2:11" ht="9.9499999999999993" customHeight="1"/>
    <row r="105" spans="2:11" ht="16.5" customHeight="1">
      <c r="B105" s="353" t="s">
        <v>55</v>
      </c>
      <c r="C105" s="353"/>
      <c r="D105" s="20"/>
      <c r="E105" s="20"/>
      <c r="F105" s="21"/>
    </row>
    <row r="106" spans="2:11" ht="16.5" customHeight="1">
      <c r="B106" s="72"/>
      <c r="C106" s="459"/>
      <c r="D106" s="460"/>
      <c r="E106" s="460"/>
      <c r="F106" s="460"/>
      <c r="G106" s="460"/>
      <c r="H106" s="460"/>
      <c r="I106" s="460"/>
      <c r="J106" s="460"/>
      <c r="K106" s="460"/>
    </row>
    <row r="107" spans="2:11" ht="9.9499999999999993" customHeight="1"/>
    <row r="108" spans="2:11" ht="9.9499999999999993" customHeight="1" thickBot="1"/>
    <row r="109" spans="2:11" ht="44.25" customHeight="1" thickBot="1">
      <c r="B109" s="461" t="s">
        <v>177</v>
      </c>
      <c r="C109" s="447"/>
      <c r="D109" s="447"/>
      <c r="E109" s="447"/>
      <c r="F109" s="447"/>
      <c r="G109" s="447"/>
      <c r="H109" s="447"/>
      <c r="I109" s="447"/>
      <c r="J109" s="447"/>
      <c r="K109" s="448"/>
    </row>
    <row r="110" spans="2:11" ht="9.9499999999999993" customHeight="1"/>
    <row r="111" spans="2:11" ht="16.5" customHeight="1">
      <c r="B111" s="5" t="s">
        <v>129</v>
      </c>
      <c r="C111" s="538"/>
      <c r="D111" s="539"/>
      <c r="E111" s="539"/>
      <c r="F111" s="540"/>
      <c r="G111" s="5"/>
      <c r="H111" s="452"/>
      <c r="I111" s="453"/>
      <c r="J111" s="453"/>
      <c r="K111" s="454"/>
    </row>
    <row r="112" spans="2:11" ht="9.9499999999999993" customHeight="1"/>
    <row r="113" spans="2:11" ht="16.5" customHeight="1">
      <c r="B113" s="5" t="s">
        <v>128</v>
      </c>
      <c r="C113" s="455" t="s">
        <v>122</v>
      </c>
      <c r="D113" s="455"/>
      <c r="E113" s="455" t="s">
        <v>121</v>
      </c>
      <c r="F113" s="455"/>
      <c r="G113" s="5" t="s">
        <v>123</v>
      </c>
      <c r="H113" s="5" t="s">
        <v>124</v>
      </c>
      <c r="I113" s="5" t="s">
        <v>125</v>
      </c>
      <c r="J113" s="5" t="s">
        <v>126</v>
      </c>
      <c r="K113" s="5" t="s">
        <v>127</v>
      </c>
    </row>
    <row r="114" spans="2:11" ht="16.5" customHeight="1">
      <c r="B114" s="18">
        <v>1</v>
      </c>
      <c r="C114" s="456"/>
      <c r="D114" s="456"/>
      <c r="E114" s="457"/>
      <c r="F114" s="458"/>
      <c r="G114" s="117"/>
      <c r="H114" s="117"/>
      <c r="I114" s="33"/>
      <c r="J114" s="34"/>
      <c r="K114" s="35"/>
    </row>
    <row r="115" spans="2:11" ht="9.9499999999999993" customHeight="1"/>
    <row r="116" spans="2:11" ht="16.5" customHeight="1">
      <c r="B116" s="248" t="s">
        <v>50</v>
      </c>
      <c r="C116" s="259"/>
      <c r="D116" s="248" t="s">
        <v>5</v>
      </c>
      <c r="E116" s="259"/>
      <c r="F116" s="136" t="s">
        <v>51</v>
      </c>
      <c r="G116" s="136" t="s">
        <v>52</v>
      </c>
      <c r="H116" s="5" t="s">
        <v>815</v>
      </c>
      <c r="I116" s="5" t="s">
        <v>53</v>
      </c>
      <c r="J116" s="5" t="s">
        <v>325</v>
      </c>
      <c r="K116" s="5" t="s">
        <v>54</v>
      </c>
    </row>
    <row r="117" spans="2:11" ht="16.5" customHeight="1">
      <c r="B117" s="246"/>
      <c r="C117" s="247"/>
      <c r="D117" s="246"/>
      <c r="E117" s="247"/>
      <c r="F117" s="169"/>
      <c r="G117" s="64"/>
      <c r="H117" s="92"/>
      <c r="I117" s="92"/>
      <c r="J117" s="17"/>
      <c r="K117" s="177">
        <v>0</v>
      </c>
    </row>
    <row r="118" spans="2:11" ht="16.5" customHeight="1">
      <c r="B118" s="246"/>
      <c r="C118" s="247"/>
      <c r="D118" s="246"/>
      <c r="E118" s="247"/>
      <c r="F118" s="169"/>
      <c r="G118" s="64"/>
      <c r="H118" s="92"/>
      <c r="I118" s="92"/>
      <c r="J118" s="17"/>
      <c r="K118" s="177">
        <v>0</v>
      </c>
    </row>
    <row r="119" spans="2:11" ht="9.9499999999999993" customHeight="1"/>
    <row r="120" spans="2:11" ht="16.5" customHeight="1">
      <c r="B120" s="353" t="s">
        <v>55</v>
      </c>
      <c r="C120" s="353"/>
      <c r="D120" s="20"/>
      <c r="E120" s="20"/>
      <c r="F120" s="21"/>
    </row>
    <row r="121" spans="2:11" ht="16.5" customHeight="1">
      <c r="B121" s="72"/>
      <c r="C121" s="459"/>
      <c r="D121" s="460"/>
      <c r="E121" s="460"/>
      <c r="F121" s="460"/>
      <c r="G121" s="460"/>
      <c r="H121" s="460"/>
      <c r="I121" s="460"/>
      <c r="J121" s="460"/>
      <c r="K121" s="460"/>
    </row>
    <row r="122" spans="2:11" ht="9.9499999999999993" customHeight="1"/>
    <row r="123" spans="2:11" ht="9.9499999999999993" customHeight="1" thickBot="1"/>
    <row r="124" spans="2:11" ht="44.25" customHeight="1" thickBot="1">
      <c r="B124" s="461" t="s">
        <v>178</v>
      </c>
      <c r="C124" s="447"/>
      <c r="D124" s="447"/>
      <c r="E124" s="447"/>
      <c r="F124" s="447"/>
      <c r="G124" s="447"/>
      <c r="H124" s="447"/>
      <c r="I124" s="447"/>
      <c r="J124" s="447"/>
      <c r="K124" s="448"/>
    </row>
    <row r="125" spans="2:11" ht="9.9499999999999993" customHeight="1"/>
    <row r="126" spans="2:11" ht="16.5" customHeight="1">
      <c r="B126" s="5" t="s">
        <v>129</v>
      </c>
      <c r="C126" s="538"/>
      <c r="D126" s="539"/>
      <c r="E126" s="539"/>
      <c r="F126" s="540"/>
      <c r="G126" s="5"/>
      <c r="H126" s="452"/>
      <c r="I126" s="453"/>
      <c r="J126" s="453"/>
      <c r="K126" s="454"/>
    </row>
    <row r="127" spans="2:11" ht="9.9499999999999993" customHeight="1"/>
    <row r="128" spans="2:11" ht="16.5" customHeight="1">
      <c r="B128" s="5" t="s">
        <v>128</v>
      </c>
      <c r="C128" s="455" t="s">
        <v>122</v>
      </c>
      <c r="D128" s="455"/>
      <c r="E128" s="455" t="s">
        <v>121</v>
      </c>
      <c r="F128" s="455"/>
      <c r="G128" s="5" t="s">
        <v>123</v>
      </c>
      <c r="H128" s="5" t="s">
        <v>124</v>
      </c>
      <c r="I128" s="5" t="s">
        <v>125</v>
      </c>
      <c r="J128" s="5" t="s">
        <v>126</v>
      </c>
      <c r="K128" s="5" t="s">
        <v>127</v>
      </c>
    </row>
    <row r="129" spans="2:11" ht="16.5" customHeight="1">
      <c r="B129" s="18">
        <v>1</v>
      </c>
      <c r="C129" s="456"/>
      <c r="D129" s="456"/>
      <c r="E129" s="457"/>
      <c r="F129" s="458"/>
      <c r="G129" s="117"/>
      <c r="H129" s="117"/>
      <c r="I129" s="33"/>
      <c r="J129" s="34"/>
      <c r="K129" s="35"/>
    </row>
    <row r="130" spans="2:11" ht="9.9499999999999993" customHeight="1"/>
    <row r="131" spans="2:11" ht="16.5" customHeight="1">
      <c r="B131" s="248" t="s">
        <v>50</v>
      </c>
      <c r="C131" s="259"/>
      <c r="D131" s="248" t="s">
        <v>5</v>
      </c>
      <c r="E131" s="259"/>
      <c r="F131" s="136" t="s">
        <v>51</v>
      </c>
      <c r="G131" s="136" t="s">
        <v>52</v>
      </c>
      <c r="H131" s="5" t="s">
        <v>815</v>
      </c>
      <c r="I131" s="5" t="s">
        <v>53</v>
      </c>
      <c r="J131" s="5" t="s">
        <v>325</v>
      </c>
      <c r="K131" s="5" t="s">
        <v>54</v>
      </c>
    </row>
    <row r="132" spans="2:11" ht="16.5" customHeight="1">
      <c r="B132" s="246"/>
      <c r="C132" s="247"/>
      <c r="D132" s="246"/>
      <c r="E132" s="247"/>
      <c r="F132" s="169"/>
      <c r="G132" s="64"/>
      <c r="H132" s="92"/>
      <c r="I132" s="92"/>
      <c r="J132" s="17"/>
      <c r="K132" s="177">
        <v>0</v>
      </c>
    </row>
    <row r="133" spans="2:11" ht="16.5" customHeight="1">
      <c r="B133" s="246"/>
      <c r="C133" s="247"/>
      <c r="D133" s="246"/>
      <c r="E133" s="247"/>
      <c r="F133" s="169"/>
      <c r="G133" s="64"/>
      <c r="H133" s="92"/>
      <c r="I133" s="92"/>
      <c r="J133" s="17"/>
      <c r="K133" s="177">
        <v>0</v>
      </c>
    </row>
    <row r="134" spans="2:11" ht="9.9499999999999993" customHeight="1"/>
    <row r="135" spans="2:11" ht="16.5" customHeight="1">
      <c r="B135" s="353" t="s">
        <v>55</v>
      </c>
      <c r="C135" s="353"/>
      <c r="D135" s="20"/>
      <c r="E135" s="20"/>
      <c r="F135" s="21"/>
    </row>
    <row r="136" spans="2:11" ht="16.5" customHeight="1">
      <c r="B136" s="72"/>
      <c r="C136" s="459"/>
      <c r="D136" s="460"/>
      <c r="E136" s="460"/>
      <c r="F136" s="460"/>
      <c r="G136" s="460"/>
      <c r="H136" s="460"/>
      <c r="I136" s="460"/>
      <c r="J136" s="460"/>
      <c r="K136" s="460"/>
    </row>
    <row r="137" spans="2:11" ht="9.9499999999999993" customHeight="1"/>
    <row r="138" spans="2:11" ht="9.9499999999999993" customHeight="1" thickBot="1"/>
    <row r="139" spans="2:11" ht="44.25" customHeight="1" thickBot="1">
      <c r="B139" s="462" t="s">
        <v>56</v>
      </c>
      <c r="C139" s="463"/>
      <c r="D139" s="463"/>
      <c r="E139" s="463"/>
      <c r="F139" s="463"/>
      <c r="G139" s="463"/>
      <c r="H139" s="463"/>
      <c r="I139" s="463"/>
      <c r="J139" s="463"/>
      <c r="K139" s="464"/>
    </row>
    <row r="140" spans="2:11" ht="9.9499999999999993" customHeight="1"/>
    <row r="141" spans="2:11" ht="16.5" customHeight="1">
      <c r="B141" s="5" t="s">
        <v>129</v>
      </c>
      <c r="C141" s="538"/>
      <c r="D141" s="539"/>
      <c r="E141" s="539"/>
      <c r="F141" s="540"/>
      <c r="G141" s="5"/>
      <c r="H141" s="452"/>
      <c r="I141" s="453"/>
      <c r="J141" s="453"/>
      <c r="K141" s="454"/>
    </row>
    <row r="142" spans="2:11" ht="9.9499999999999993" customHeight="1"/>
    <row r="143" spans="2:11" ht="16.5" customHeight="1">
      <c r="B143" s="5" t="s">
        <v>128</v>
      </c>
      <c r="C143" s="455" t="s">
        <v>122</v>
      </c>
      <c r="D143" s="455"/>
      <c r="E143" s="455" t="s">
        <v>121</v>
      </c>
      <c r="F143" s="455"/>
      <c r="G143" s="5" t="s">
        <v>123</v>
      </c>
      <c r="H143" s="5" t="s">
        <v>124</v>
      </c>
      <c r="I143" s="5" t="s">
        <v>125</v>
      </c>
      <c r="J143" s="5" t="s">
        <v>126</v>
      </c>
      <c r="K143" s="5" t="s">
        <v>127</v>
      </c>
    </row>
    <row r="144" spans="2:11" ht="16.5" customHeight="1">
      <c r="B144" s="18">
        <v>1</v>
      </c>
      <c r="C144" s="456"/>
      <c r="D144" s="456"/>
      <c r="E144" s="457"/>
      <c r="F144" s="458"/>
      <c r="G144" s="117"/>
      <c r="H144" s="117"/>
      <c r="I144" s="33"/>
      <c r="J144" s="34"/>
      <c r="K144" s="35"/>
    </row>
    <row r="145" spans="2:11" ht="9.9499999999999993" customHeight="1"/>
    <row r="146" spans="2:11" ht="16.5" customHeight="1">
      <c r="B146" s="248" t="s">
        <v>50</v>
      </c>
      <c r="C146" s="259"/>
      <c r="D146" s="248" t="s">
        <v>5</v>
      </c>
      <c r="E146" s="259"/>
      <c r="F146" s="136" t="s">
        <v>51</v>
      </c>
      <c r="G146" s="136" t="s">
        <v>52</v>
      </c>
      <c r="H146" s="5" t="s">
        <v>815</v>
      </c>
      <c r="I146" s="5" t="s">
        <v>53</v>
      </c>
      <c r="J146" s="5" t="s">
        <v>325</v>
      </c>
      <c r="K146" s="5" t="s">
        <v>54</v>
      </c>
    </row>
    <row r="147" spans="2:11" ht="16.5" customHeight="1">
      <c r="B147" s="246"/>
      <c r="C147" s="247"/>
      <c r="D147" s="246"/>
      <c r="E147" s="247"/>
      <c r="F147" s="169"/>
      <c r="G147" s="64"/>
      <c r="H147" s="92"/>
      <c r="I147" s="92"/>
      <c r="J147" s="17"/>
      <c r="K147" s="177">
        <v>0</v>
      </c>
    </row>
    <row r="148" spans="2:11" ht="16.5" customHeight="1">
      <c r="B148" s="246"/>
      <c r="C148" s="247"/>
      <c r="D148" s="246"/>
      <c r="E148" s="247"/>
      <c r="F148" s="169"/>
      <c r="G148" s="64"/>
      <c r="H148" s="92"/>
      <c r="I148" s="92"/>
      <c r="J148" s="17"/>
      <c r="K148" s="177">
        <v>0</v>
      </c>
    </row>
    <row r="149" spans="2:11" ht="9.9499999999999993" customHeight="1"/>
    <row r="150" spans="2:11" ht="16.5" customHeight="1">
      <c r="B150" s="465" t="s">
        <v>57</v>
      </c>
      <c r="C150" s="466"/>
      <c r="D150" s="466"/>
      <c r="E150" s="466"/>
      <c r="F150" s="466"/>
      <c r="G150" s="466"/>
      <c r="H150" s="466"/>
      <c r="I150" s="466"/>
      <c r="J150" s="466"/>
      <c r="K150" s="467"/>
    </row>
    <row r="151" spans="2:11" ht="50.1" customHeight="1">
      <c r="B151" s="481" t="s">
        <v>358</v>
      </c>
      <c r="C151" s="482"/>
      <c r="D151" s="482"/>
      <c r="E151" s="482"/>
      <c r="F151" s="482"/>
      <c r="G151" s="482"/>
      <c r="H151" s="482"/>
      <c r="I151" s="482"/>
      <c r="J151" s="482"/>
      <c r="K151" s="40" t="s">
        <v>375</v>
      </c>
    </row>
    <row r="152" spans="2:11" ht="9.9499999999999993" customHeight="1"/>
    <row r="153" spans="2:11" ht="16.5" customHeight="1">
      <c r="B153" s="93">
        <v>0</v>
      </c>
      <c r="C153" t="s">
        <v>67</v>
      </c>
    </row>
    <row r="154" spans="2:11" ht="16.5" customHeight="1">
      <c r="B154" s="5" t="s">
        <v>58</v>
      </c>
      <c r="C154" s="455" t="s">
        <v>59</v>
      </c>
      <c r="D154" s="455"/>
      <c r="E154" s="455"/>
      <c r="F154" s="5" t="s">
        <v>60</v>
      </c>
      <c r="G154" s="5" t="s">
        <v>61</v>
      </c>
      <c r="H154" s="5" t="s">
        <v>62</v>
      </c>
      <c r="I154" s="5" t="s">
        <v>17</v>
      </c>
      <c r="J154" s="455" t="s">
        <v>63</v>
      </c>
      <c r="K154" s="455"/>
    </row>
    <row r="155" spans="2:11" ht="16.5" customHeight="1">
      <c r="B155" s="32" t="s">
        <v>144</v>
      </c>
      <c r="C155" s="471" t="s">
        <v>142</v>
      </c>
      <c r="D155" s="471"/>
      <c r="E155" s="471"/>
      <c r="F155" s="32" t="s">
        <v>145</v>
      </c>
      <c r="G155" s="32" t="s">
        <v>64</v>
      </c>
      <c r="H155" s="32" t="s">
        <v>86</v>
      </c>
      <c r="I155" s="32" t="s">
        <v>146</v>
      </c>
      <c r="J155" s="475"/>
      <c r="K155" s="476"/>
    </row>
    <row r="156" spans="2:11" ht="16.5" customHeight="1">
      <c r="B156" s="32" t="s">
        <v>144</v>
      </c>
      <c r="C156" s="471" t="s">
        <v>143</v>
      </c>
      <c r="D156" s="471"/>
      <c r="E156" s="471"/>
      <c r="F156" s="32" t="s">
        <v>145</v>
      </c>
      <c r="G156" s="32" t="s">
        <v>64</v>
      </c>
      <c r="H156" s="32" t="s">
        <v>86</v>
      </c>
      <c r="I156" s="32" t="s">
        <v>146</v>
      </c>
      <c r="J156" s="471"/>
      <c r="K156" s="471"/>
    </row>
    <row r="157" spans="2:11" ht="16.5" customHeight="1">
      <c r="B157" s="32"/>
      <c r="C157" s="471"/>
      <c r="D157" s="471"/>
      <c r="E157" s="471"/>
      <c r="F157" s="32"/>
      <c r="G157" s="32"/>
      <c r="H157" s="32"/>
      <c r="I157" s="32"/>
      <c r="J157" s="471"/>
      <c r="K157" s="471"/>
    </row>
    <row r="158" spans="2:11" ht="16.5" customHeight="1">
      <c r="B158" s="32"/>
      <c r="C158" s="471"/>
      <c r="D158" s="471"/>
      <c r="E158" s="471"/>
      <c r="F158" s="32"/>
      <c r="G158" s="32"/>
      <c r="H158" s="32"/>
      <c r="I158" s="32"/>
      <c r="J158" s="471"/>
      <c r="K158" s="471"/>
    </row>
    <row r="159" spans="2:11" ht="9.9499999999999993" customHeight="1"/>
    <row r="160" spans="2:11" ht="16.5" customHeight="1">
      <c r="B160" s="4" t="s">
        <v>925</v>
      </c>
      <c r="C160" s="23"/>
    </row>
    <row r="161" spans="2:11" ht="26.1" customHeight="1">
      <c r="B161" s="472" t="s">
        <v>179</v>
      </c>
      <c r="C161" s="473"/>
      <c r="D161" s="473"/>
      <c r="E161" s="473"/>
      <c r="F161" s="473"/>
      <c r="G161" s="473"/>
      <c r="H161" s="473"/>
      <c r="I161" s="473"/>
      <c r="J161" s="473"/>
      <c r="K161" s="474"/>
    </row>
    <row r="162" spans="2:11" ht="9.9499999999999993" customHeight="1"/>
    <row r="163" spans="2:11" ht="9.9499999999999993" customHeight="1" thickBot="1"/>
    <row r="164" spans="2:11" ht="42" customHeight="1" thickBot="1">
      <c r="B164" s="462" t="s">
        <v>66</v>
      </c>
      <c r="C164" s="463"/>
      <c r="D164" s="463"/>
      <c r="E164" s="463"/>
      <c r="F164" s="463"/>
      <c r="G164" s="463"/>
      <c r="H164" s="463"/>
      <c r="I164" s="463"/>
      <c r="J164" s="463"/>
      <c r="K164" s="464"/>
    </row>
    <row r="165" spans="2:11" ht="9.9499999999999993" customHeight="1"/>
    <row r="166" spans="2:11" ht="16.5" customHeight="1">
      <c r="B166" s="5" t="s">
        <v>129</v>
      </c>
      <c r="C166" s="538"/>
      <c r="D166" s="539"/>
      <c r="E166" s="539"/>
      <c r="F166" s="540"/>
      <c r="G166" s="5"/>
      <c r="H166" s="452"/>
      <c r="I166" s="453"/>
      <c r="J166" s="453"/>
      <c r="K166" s="454"/>
    </row>
    <row r="167" spans="2:11" ht="9.9499999999999993" customHeight="1"/>
    <row r="168" spans="2:11" ht="16.5" customHeight="1">
      <c r="B168" s="5" t="s">
        <v>128</v>
      </c>
      <c r="C168" s="455" t="s">
        <v>122</v>
      </c>
      <c r="D168" s="455"/>
      <c r="E168" s="455" t="s">
        <v>121</v>
      </c>
      <c r="F168" s="455"/>
      <c r="G168" s="5" t="s">
        <v>123</v>
      </c>
      <c r="H168" s="5" t="s">
        <v>124</v>
      </c>
      <c r="I168" s="5" t="s">
        <v>125</v>
      </c>
      <c r="J168" s="5" t="s">
        <v>126</v>
      </c>
      <c r="K168" s="5" t="s">
        <v>127</v>
      </c>
    </row>
    <row r="169" spans="2:11" ht="16.5" customHeight="1">
      <c r="B169" s="5">
        <v>1</v>
      </c>
      <c r="C169" s="456"/>
      <c r="D169" s="456"/>
      <c r="E169" s="457"/>
      <c r="F169" s="458"/>
      <c r="G169" s="117"/>
      <c r="H169" s="117"/>
      <c r="I169" s="33"/>
      <c r="J169" s="34"/>
      <c r="K169" s="35"/>
    </row>
    <row r="170" spans="2:11" ht="9.9499999999999993" customHeight="1"/>
    <row r="171" spans="2:11" ht="16.5" customHeight="1">
      <c r="B171" s="248" t="s">
        <v>50</v>
      </c>
      <c r="C171" s="259"/>
      <c r="D171" s="248" t="s">
        <v>5</v>
      </c>
      <c r="E171" s="259"/>
      <c r="F171" s="136" t="s">
        <v>51</v>
      </c>
      <c r="G171" s="136" t="s">
        <v>52</v>
      </c>
      <c r="H171" s="5" t="s">
        <v>815</v>
      </c>
      <c r="I171" s="5" t="s">
        <v>53</v>
      </c>
      <c r="J171" s="5" t="s">
        <v>325</v>
      </c>
      <c r="K171" s="5" t="s">
        <v>54</v>
      </c>
    </row>
    <row r="172" spans="2:11" ht="16.5" customHeight="1">
      <c r="B172" s="246"/>
      <c r="C172" s="247"/>
      <c r="D172" s="246"/>
      <c r="E172" s="247"/>
      <c r="F172" s="169"/>
      <c r="G172" s="64"/>
      <c r="H172" s="92"/>
      <c r="I172" s="92"/>
      <c r="J172" s="17"/>
      <c r="K172" s="177">
        <v>0</v>
      </c>
    </row>
    <row r="173" spans="2:11" ht="16.5" customHeight="1">
      <c r="B173" s="246"/>
      <c r="C173" s="247"/>
      <c r="D173" s="246"/>
      <c r="E173" s="247"/>
      <c r="F173" s="169"/>
      <c r="G173" s="64"/>
      <c r="H173" s="92"/>
      <c r="I173" s="92"/>
      <c r="J173" s="17"/>
      <c r="K173" s="177">
        <v>0</v>
      </c>
    </row>
    <row r="174" spans="2:11" ht="9.9499999999999993" customHeight="1"/>
    <row r="175" spans="2:11" ht="16.5" customHeight="1">
      <c r="B175" s="465" t="s">
        <v>57</v>
      </c>
      <c r="C175" s="466"/>
      <c r="D175" s="466"/>
      <c r="E175" s="466"/>
      <c r="F175" s="466"/>
      <c r="G175" s="466"/>
      <c r="H175" s="466"/>
      <c r="I175" s="466"/>
      <c r="J175" s="466"/>
      <c r="K175" s="467"/>
    </row>
    <row r="176" spans="2:11" ht="50.1" customHeight="1">
      <c r="B176" s="481" t="s">
        <v>357</v>
      </c>
      <c r="C176" s="482"/>
      <c r="D176" s="482"/>
      <c r="E176" s="482"/>
      <c r="F176" s="482"/>
      <c r="G176" s="482"/>
      <c r="H176" s="482"/>
      <c r="I176" s="482"/>
      <c r="J176" s="482"/>
      <c r="K176" s="40" t="s">
        <v>160</v>
      </c>
    </row>
    <row r="177" spans="2:11" ht="9.9499999999999993" customHeight="1"/>
    <row r="178" spans="2:11" ht="16.5" customHeight="1">
      <c r="B178" s="93">
        <v>0</v>
      </c>
      <c r="C178" t="s">
        <v>67</v>
      </c>
      <c r="D178" s="77"/>
      <c r="E178" s="24"/>
      <c r="G178" s="77"/>
    </row>
    <row r="179" spans="2:11" ht="16.5" customHeight="1">
      <c r="B179" s="5" t="s">
        <v>68</v>
      </c>
      <c r="C179" s="483" t="s">
        <v>59</v>
      </c>
      <c r="D179" s="484"/>
      <c r="E179" s="484"/>
      <c r="F179" s="485"/>
      <c r="G179" s="5" t="s">
        <v>61</v>
      </c>
      <c r="H179" s="5" t="s">
        <v>69</v>
      </c>
      <c r="I179" s="5" t="s">
        <v>70</v>
      </c>
      <c r="J179" s="455" t="s">
        <v>63</v>
      </c>
      <c r="K179" s="455"/>
    </row>
    <row r="180" spans="2:11" ht="16.5" customHeight="1">
      <c r="B180" s="22" t="s">
        <v>67</v>
      </c>
      <c r="C180" s="477" t="s">
        <v>71</v>
      </c>
      <c r="D180" s="478"/>
      <c r="E180" s="478"/>
      <c r="F180" s="479"/>
      <c r="G180" s="22" t="s">
        <v>65</v>
      </c>
      <c r="H180" s="32" t="s">
        <v>86</v>
      </c>
      <c r="I180" s="32" t="s">
        <v>86</v>
      </c>
      <c r="J180" s="471"/>
      <c r="K180" s="471"/>
    </row>
    <row r="181" spans="2:11" ht="16.5" customHeight="1">
      <c r="B181" s="22" t="s">
        <v>67</v>
      </c>
      <c r="C181" s="477" t="s">
        <v>72</v>
      </c>
      <c r="D181" s="478"/>
      <c r="E181" s="478"/>
      <c r="F181" s="479"/>
      <c r="G181" s="22" t="s">
        <v>65</v>
      </c>
      <c r="H181" s="32" t="s">
        <v>86</v>
      </c>
      <c r="I181" s="32" t="s">
        <v>86</v>
      </c>
      <c r="J181" s="471"/>
      <c r="K181" s="471"/>
    </row>
    <row r="182" spans="2:11" ht="16.5" customHeight="1">
      <c r="B182" s="22" t="s">
        <v>67</v>
      </c>
      <c r="C182" s="477" t="s">
        <v>73</v>
      </c>
      <c r="D182" s="478"/>
      <c r="E182" s="478"/>
      <c r="F182" s="479"/>
      <c r="G182" s="22" t="s">
        <v>65</v>
      </c>
      <c r="H182" s="32" t="s">
        <v>86</v>
      </c>
      <c r="I182" s="32" t="s">
        <v>86</v>
      </c>
      <c r="J182" s="471"/>
      <c r="K182" s="471"/>
    </row>
    <row r="183" spans="2:11" ht="16.5" customHeight="1">
      <c r="B183" s="22" t="s">
        <v>67</v>
      </c>
      <c r="C183" s="477" t="s">
        <v>74</v>
      </c>
      <c r="D183" s="478"/>
      <c r="E183" s="478"/>
      <c r="F183" s="479"/>
      <c r="G183" s="22" t="s">
        <v>65</v>
      </c>
      <c r="H183" s="32" t="s">
        <v>86</v>
      </c>
      <c r="I183" s="32" t="s">
        <v>86</v>
      </c>
      <c r="J183" s="471"/>
      <c r="K183" s="471"/>
    </row>
    <row r="184" spans="2:11" ht="9.9499999999999993" customHeight="1"/>
    <row r="185" spans="2:11" ht="16.5" customHeight="1">
      <c r="B185" s="4" t="s">
        <v>925</v>
      </c>
      <c r="C185" s="23"/>
    </row>
    <row r="186" spans="2:11" ht="26.1" customHeight="1">
      <c r="B186" s="472" t="s">
        <v>179</v>
      </c>
      <c r="C186" s="473"/>
      <c r="D186" s="473"/>
      <c r="E186" s="473"/>
      <c r="F186" s="473"/>
      <c r="G186" s="473"/>
      <c r="H186" s="473"/>
      <c r="I186" s="473"/>
      <c r="J186" s="473"/>
      <c r="K186" s="474"/>
    </row>
    <row r="187" spans="2:11" ht="9.9499999999999993" customHeight="1"/>
    <row r="188" spans="2:11" ht="9.9499999999999993" customHeight="1" thickBot="1"/>
    <row r="189" spans="2:11" ht="44.25" customHeight="1" thickBot="1">
      <c r="B189" s="462" t="s">
        <v>89</v>
      </c>
      <c r="C189" s="463"/>
      <c r="D189" s="463"/>
      <c r="E189" s="463"/>
      <c r="F189" s="463"/>
      <c r="G189" s="463"/>
      <c r="H189" s="463"/>
      <c r="I189" s="463"/>
      <c r="J189" s="463"/>
      <c r="K189" s="464"/>
    </row>
    <row r="190" spans="2:11" ht="9.9499999999999993" customHeight="1"/>
    <row r="191" spans="2:11" ht="16.5" customHeight="1">
      <c r="B191" s="5" t="s">
        <v>129</v>
      </c>
      <c r="C191" s="538"/>
      <c r="D191" s="539"/>
      <c r="E191" s="539"/>
      <c r="F191" s="540"/>
      <c r="G191" s="5"/>
      <c r="H191" s="452"/>
      <c r="I191" s="453"/>
      <c r="J191" s="453"/>
      <c r="K191" s="454"/>
    </row>
    <row r="192" spans="2:11" ht="9.9499999999999993" customHeight="1"/>
    <row r="193" spans="2:11" ht="16.5" customHeight="1">
      <c r="B193" s="5" t="s">
        <v>128</v>
      </c>
      <c r="C193" s="455" t="s">
        <v>122</v>
      </c>
      <c r="D193" s="455"/>
      <c r="E193" s="455" t="s">
        <v>121</v>
      </c>
      <c r="F193" s="455"/>
      <c r="G193" s="5" t="s">
        <v>123</v>
      </c>
      <c r="H193" s="5" t="s">
        <v>124</v>
      </c>
      <c r="I193" s="5" t="s">
        <v>125</v>
      </c>
      <c r="J193" s="5" t="s">
        <v>126</v>
      </c>
      <c r="K193" s="5" t="s">
        <v>127</v>
      </c>
    </row>
    <row r="194" spans="2:11" ht="16.5" customHeight="1">
      <c r="B194" s="18">
        <v>1</v>
      </c>
      <c r="C194" s="456"/>
      <c r="D194" s="456"/>
      <c r="E194" s="457"/>
      <c r="F194" s="458"/>
      <c r="G194" s="117"/>
      <c r="H194" s="117"/>
      <c r="I194" s="33"/>
      <c r="J194" s="34"/>
      <c r="K194" s="35"/>
    </row>
    <row r="195" spans="2:11" ht="9.9499999999999993" customHeight="1"/>
    <row r="196" spans="2:11" ht="16.5" customHeight="1">
      <c r="B196" s="248" t="s">
        <v>50</v>
      </c>
      <c r="C196" s="259"/>
      <c r="D196" s="248" t="s">
        <v>5</v>
      </c>
      <c r="E196" s="259"/>
      <c r="F196" s="136" t="s">
        <v>51</v>
      </c>
      <c r="G196" s="136" t="s">
        <v>52</v>
      </c>
      <c r="H196" s="5" t="s">
        <v>815</v>
      </c>
      <c r="I196" s="5" t="s">
        <v>53</v>
      </c>
      <c r="J196" s="5" t="s">
        <v>325</v>
      </c>
      <c r="K196" s="5" t="s">
        <v>54</v>
      </c>
    </row>
    <row r="197" spans="2:11" ht="16.5" customHeight="1">
      <c r="B197" s="246"/>
      <c r="C197" s="247"/>
      <c r="D197" s="246"/>
      <c r="E197" s="247"/>
      <c r="F197" s="169"/>
      <c r="G197" s="64"/>
      <c r="H197" s="92"/>
      <c r="I197" s="92"/>
      <c r="J197" s="17"/>
      <c r="K197" s="177">
        <v>0</v>
      </c>
    </row>
    <row r="198" spans="2:11" ht="16.5" customHeight="1">
      <c r="B198" s="246"/>
      <c r="C198" s="247"/>
      <c r="D198" s="246"/>
      <c r="E198" s="247"/>
      <c r="F198" s="169"/>
      <c r="G198" s="64"/>
      <c r="H198" s="92"/>
      <c r="I198" s="92"/>
      <c r="J198" s="17"/>
      <c r="K198" s="177">
        <v>0</v>
      </c>
    </row>
    <row r="199" spans="2:11" ht="9.9499999999999993" customHeight="1"/>
    <row r="200" spans="2:11" ht="16.5" customHeight="1">
      <c r="B200" s="465" t="s">
        <v>57</v>
      </c>
      <c r="C200" s="466"/>
      <c r="D200" s="466"/>
      <c r="E200" s="466"/>
      <c r="F200" s="466"/>
      <c r="G200" s="466"/>
      <c r="H200" s="466"/>
      <c r="I200" s="466"/>
      <c r="J200" s="466"/>
      <c r="K200" s="467"/>
    </row>
    <row r="201" spans="2:11" ht="50.1" customHeight="1">
      <c r="B201" s="481" t="s">
        <v>356</v>
      </c>
      <c r="C201" s="482"/>
      <c r="D201" s="482"/>
      <c r="E201" s="482"/>
      <c r="F201" s="482"/>
      <c r="G201" s="482"/>
      <c r="H201" s="482"/>
      <c r="I201" s="482"/>
      <c r="J201" s="482"/>
      <c r="K201" s="40" t="s">
        <v>157</v>
      </c>
    </row>
    <row r="202" spans="2:11" ht="9.9499999999999993" customHeight="1"/>
    <row r="203" spans="2:11" ht="16.5" customHeight="1">
      <c r="B203" s="93">
        <v>0</v>
      </c>
      <c r="C203" s="23" t="s">
        <v>290</v>
      </c>
    </row>
    <row r="204" spans="2:11" ht="16.5" customHeight="1">
      <c r="B204" s="5" t="s">
        <v>91</v>
      </c>
      <c r="C204" s="483" t="s">
        <v>92</v>
      </c>
      <c r="D204" s="484"/>
      <c r="E204" s="484"/>
      <c r="F204" s="485"/>
      <c r="G204" s="5" t="s">
        <v>61</v>
      </c>
      <c r="H204" s="5" t="s">
        <v>93</v>
      </c>
      <c r="I204" s="5" t="s">
        <v>94</v>
      </c>
      <c r="J204" s="455" t="s">
        <v>63</v>
      </c>
      <c r="K204" s="455"/>
    </row>
    <row r="205" spans="2:11" ht="16.5" customHeight="1">
      <c r="B205" s="32" t="s">
        <v>95</v>
      </c>
      <c r="C205" s="475" t="s">
        <v>96</v>
      </c>
      <c r="D205" s="486"/>
      <c r="E205" s="486"/>
      <c r="F205" s="476"/>
      <c r="G205" s="32" t="s">
        <v>64</v>
      </c>
      <c r="H205" s="32" t="s">
        <v>86</v>
      </c>
      <c r="I205" s="32" t="s">
        <v>86</v>
      </c>
      <c r="J205" s="475"/>
      <c r="K205" s="476"/>
    </row>
    <row r="206" spans="2:11" ht="9.9499999999999993" customHeight="1"/>
    <row r="207" spans="2:11" ht="16.5" customHeight="1">
      <c r="B207" s="93">
        <v>0</v>
      </c>
      <c r="C207" s="23" t="s">
        <v>289</v>
      </c>
    </row>
    <row r="208" spans="2:11" ht="16.5" customHeight="1">
      <c r="B208" s="5" t="s">
        <v>91</v>
      </c>
      <c r="C208" s="483" t="s">
        <v>92</v>
      </c>
      <c r="D208" s="484"/>
      <c r="E208" s="484"/>
      <c r="F208" s="485"/>
      <c r="G208" s="5" t="s">
        <v>61</v>
      </c>
      <c r="H208" s="5" t="s">
        <v>93</v>
      </c>
      <c r="I208" s="5" t="s">
        <v>94</v>
      </c>
      <c r="J208" s="455" t="s">
        <v>63</v>
      </c>
      <c r="K208" s="455"/>
    </row>
    <row r="209" spans="2:11" ht="16.5" customHeight="1">
      <c r="B209" s="32" t="s">
        <v>98</v>
      </c>
      <c r="C209" s="475" t="s">
        <v>86</v>
      </c>
      <c r="D209" s="486"/>
      <c r="E209" s="486"/>
      <c r="F209" s="476"/>
      <c r="G209" s="32" t="s">
        <v>64</v>
      </c>
      <c r="H209" s="32" t="s">
        <v>86</v>
      </c>
      <c r="I209" s="32" t="s">
        <v>86</v>
      </c>
      <c r="J209" s="475"/>
      <c r="K209" s="476"/>
    </row>
    <row r="210" spans="2:11" ht="9.9499999999999993" customHeight="1"/>
    <row r="211" spans="2:11" ht="16.5" customHeight="1">
      <c r="B211" s="93">
        <v>0</v>
      </c>
      <c r="C211" s="23" t="s">
        <v>267</v>
      </c>
    </row>
    <row r="212" spans="2:11" ht="16.5" customHeight="1">
      <c r="B212" s="5" t="s">
        <v>91</v>
      </c>
      <c r="C212" s="483" t="s">
        <v>92</v>
      </c>
      <c r="D212" s="484"/>
      <c r="E212" s="484"/>
      <c r="F212" s="485"/>
      <c r="G212" s="5" t="s">
        <v>61</v>
      </c>
      <c r="H212" s="5" t="s">
        <v>93</v>
      </c>
      <c r="I212" s="5" t="s">
        <v>94</v>
      </c>
      <c r="J212" s="455" t="s">
        <v>63</v>
      </c>
      <c r="K212" s="455"/>
    </row>
    <row r="213" spans="2:11" ht="16.5" customHeight="1">
      <c r="B213" s="32" t="s">
        <v>100</v>
      </c>
      <c r="C213" s="475" t="s">
        <v>86</v>
      </c>
      <c r="D213" s="486"/>
      <c r="E213" s="486"/>
      <c r="F213" s="476"/>
      <c r="G213" s="32" t="s">
        <v>64</v>
      </c>
      <c r="H213" s="32" t="s">
        <v>86</v>
      </c>
      <c r="I213" s="32" t="s">
        <v>86</v>
      </c>
      <c r="J213" s="475"/>
      <c r="K213" s="476"/>
    </row>
    <row r="214" spans="2:11" ht="9.9499999999999993" customHeight="1"/>
    <row r="215" spans="2:11" ht="16.5" customHeight="1">
      <c r="B215" s="4" t="s">
        <v>925</v>
      </c>
      <c r="C215" s="23"/>
    </row>
    <row r="216" spans="2:11" ht="26.1" customHeight="1">
      <c r="B216" s="487" t="s">
        <v>179</v>
      </c>
      <c r="C216" s="473"/>
      <c r="D216" s="473"/>
      <c r="E216" s="473"/>
      <c r="F216" s="473"/>
      <c r="G216" s="473"/>
      <c r="H216" s="473"/>
      <c r="I216" s="473"/>
      <c r="J216" s="473"/>
      <c r="K216" s="474"/>
    </row>
    <row r="217" spans="2:11" ht="9.9499999999999993" customHeight="1"/>
    <row r="218" spans="2:11" ht="9.9499999999999993" customHeight="1" thickBot="1"/>
    <row r="219" spans="2:11" ht="44.25" customHeight="1" thickBot="1">
      <c r="B219" s="462" t="s">
        <v>101</v>
      </c>
      <c r="C219" s="463"/>
      <c r="D219" s="463"/>
      <c r="E219" s="463"/>
      <c r="F219" s="463"/>
      <c r="G219" s="463"/>
      <c r="H219" s="463"/>
      <c r="I219" s="463"/>
      <c r="J219" s="463"/>
      <c r="K219" s="464"/>
    </row>
    <row r="220" spans="2:11" ht="9.9499999999999993" customHeight="1"/>
    <row r="221" spans="2:11" ht="16.5" customHeight="1">
      <c r="B221" s="5" t="s">
        <v>129</v>
      </c>
      <c r="C221" s="538"/>
      <c r="D221" s="539"/>
      <c r="E221" s="539"/>
      <c r="F221" s="540"/>
      <c r="G221" s="5"/>
      <c r="H221" s="452"/>
      <c r="I221" s="453"/>
      <c r="J221" s="453"/>
      <c r="K221" s="454"/>
    </row>
    <row r="222" spans="2:11" ht="9.9499999999999993" customHeight="1"/>
    <row r="223" spans="2:11" ht="16.5" customHeight="1">
      <c r="B223" s="5" t="s">
        <v>128</v>
      </c>
      <c r="C223" s="455" t="s">
        <v>122</v>
      </c>
      <c r="D223" s="455"/>
      <c r="E223" s="455" t="s">
        <v>121</v>
      </c>
      <c r="F223" s="455"/>
      <c r="G223" s="5" t="s">
        <v>123</v>
      </c>
      <c r="H223" s="5" t="s">
        <v>124</v>
      </c>
      <c r="I223" s="5" t="s">
        <v>125</v>
      </c>
      <c r="J223" s="5" t="s">
        <v>126</v>
      </c>
      <c r="K223" s="5" t="s">
        <v>127</v>
      </c>
    </row>
    <row r="224" spans="2:11" ht="16.5" customHeight="1">
      <c r="B224" s="18">
        <v>1</v>
      </c>
      <c r="C224" s="456"/>
      <c r="D224" s="456"/>
      <c r="E224" s="457"/>
      <c r="F224" s="458"/>
      <c r="G224" s="117"/>
      <c r="H224" s="117"/>
      <c r="I224" s="33"/>
      <c r="J224" s="34"/>
      <c r="K224" s="35"/>
    </row>
    <row r="225" spans="2:11" ht="9.9499999999999993" customHeight="1"/>
    <row r="226" spans="2:11" ht="16.5" customHeight="1">
      <c r="B226" s="248" t="s">
        <v>50</v>
      </c>
      <c r="C226" s="259"/>
      <c r="D226" s="248" t="s">
        <v>5</v>
      </c>
      <c r="E226" s="259"/>
      <c r="F226" s="136" t="s">
        <v>51</v>
      </c>
      <c r="G226" s="136" t="s">
        <v>52</v>
      </c>
      <c r="H226" s="5" t="s">
        <v>815</v>
      </c>
      <c r="I226" s="5" t="s">
        <v>53</v>
      </c>
      <c r="J226" s="5" t="s">
        <v>325</v>
      </c>
      <c r="K226" s="5" t="s">
        <v>54</v>
      </c>
    </row>
    <row r="227" spans="2:11" ht="16.5" customHeight="1">
      <c r="B227" s="246"/>
      <c r="C227" s="247"/>
      <c r="D227" s="246"/>
      <c r="E227" s="247"/>
      <c r="F227" s="169"/>
      <c r="G227" s="64"/>
      <c r="H227" s="92"/>
      <c r="I227" s="92"/>
      <c r="J227" s="17"/>
      <c r="K227" s="177">
        <v>0</v>
      </c>
    </row>
    <row r="228" spans="2:11" ht="16.5" customHeight="1">
      <c r="B228" s="246"/>
      <c r="C228" s="247"/>
      <c r="D228" s="246"/>
      <c r="E228" s="247"/>
      <c r="F228" s="169"/>
      <c r="G228" s="64"/>
      <c r="H228" s="92"/>
      <c r="I228" s="92"/>
      <c r="J228" s="17"/>
      <c r="K228" s="177">
        <v>0</v>
      </c>
    </row>
    <row r="229" spans="2:11" ht="9.9499999999999993" customHeight="1"/>
    <row r="230" spans="2:11" ht="16.5" customHeight="1">
      <c r="B230" s="465" t="s">
        <v>57</v>
      </c>
      <c r="C230" s="466"/>
      <c r="D230" s="466"/>
      <c r="E230" s="466"/>
      <c r="F230" s="466"/>
      <c r="G230" s="466"/>
      <c r="H230" s="466"/>
      <c r="I230" s="466"/>
      <c r="J230" s="466"/>
      <c r="K230" s="467"/>
    </row>
    <row r="231" spans="2:11" ht="50.1" customHeight="1">
      <c r="B231" s="481" t="s">
        <v>355</v>
      </c>
      <c r="C231" s="482"/>
      <c r="D231" s="482"/>
      <c r="E231" s="482"/>
      <c r="F231" s="482"/>
      <c r="G231" s="482"/>
      <c r="H231" s="482"/>
      <c r="I231" s="482"/>
      <c r="J231" s="482"/>
      <c r="K231" s="40" t="s">
        <v>288</v>
      </c>
    </row>
    <row r="232" spans="2:11" ht="9.9499999999999993" customHeight="1"/>
    <row r="233" spans="2:11" ht="16.5" customHeight="1">
      <c r="B233" s="93">
        <v>0</v>
      </c>
      <c r="C233" s="23" t="s">
        <v>354</v>
      </c>
    </row>
    <row r="234" spans="2:11" ht="16.5" customHeight="1">
      <c r="B234" s="5" t="s">
        <v>91</v>
      </c>
      <c r="C234" s="483" t="s">
        <v>92</v>
      </c>
      <c r="D234" s="484"/>
      <c r="E234" s="484"/>
      <c r="F234" s="485"/>
      <c r="G234" s="5" t="s">
        <v>61</v>
      </c>
      <c r="H234" s="5" t="s">
        <v>93</v>
      </c>
      <c r="I234" s="5" t="s">
        <v>94</v>
      </c>
      <c r="J234" s="455" t="s">
        <v>63</v>
      </c>
      <c r="K234" s="455"/>
    </row>
    <row r="235" spans="2:11" ht="16.5" customHeight="1">
      <c r="B235" s="32" t="s">
        <v>95</v>
      </c>
      <c r="C235" s="475" t="s">
        <v>96</v>
      </c>
      <c r="D235" s="486"/>
      <c r="E235" s="486"/>
      <c r="F235" s="476"/>
      <c r="G235" s="32" t="s">
        <v>104</v>
      </c>
      <c r="H235" s="32" t="s">
        <v>86</v>
      </c>
      <c r="I235" s="32" t="s">
        <v>86</v>
      </c>
      <c r="J235" s="475"/>
      <c r="K235" s="476"/>
    </row>
    <row r="236" spans="2:11" ht="16.5" customHeight="1">
      <c r="B236" s="32" t="s">
        <v>95</v>
      </c>
      <c r="C236" s="475" t="s">
        <v>102</v>
      </c>
      <c r="D236" s="486"/>
      <c r="E236" s="486"/>
      <c r="F236" s="476"/>
      <c r="G236" s="32" t="s">
        <v>104</v>
      </c>
      <c r="H236" s="32" t="s">
        <v>86</v>
      </c>
      <c r="I236" s="32" t="s">
        <v>86</v>
      </c>
      <c r="J236" s="475"/>
      <c r="K236" s="476"/>
    </row>
    <row r="237" spans="2:11" ht="16.5" customHeight="1">
      <c r="B237" s="32" t="s">
        <v>95</v>
      </c>
      <c r="C237" s="475" t="s">
        <v>103</v>
      </c>
      <c r="D237" s="486"/>
      <c r="E237" s="486"/>
      <c r="F237" s="476"/>
      <c r="G237" s="32" t="s">
        <v>104</v>
      </c>
      <c r="H237" s="32" t="s">
        <v>86</v>
      </c>
      <c r="I237" s="32" t="s">
        <v>86</v>
      </c>
      <c r="J237" s="475"/>
      <c r="K237" s="476"/>
    </row>
    <row r="238" spans="2:11" ht="9.9499999999999993" customHeight="1"/>
    <row r="239" spans="2:11" ht="16.5" customHeight="1">
      <c r="B239" s="4" t="s">
        <v>925</v>
      </c>
      <c r="C239" s="4"/>
      <c r="D239" s="29"/>
      <c r="E239" s="29"/>
      <c r="F239" s="29"/>
      <c r="G239" s="29"/>
      <c r="H239" s="29"/>
      <c r="I239" s="29"/>
      <c r="J239" s="29"/>
      <c r="K239" s="29"/>
    </row>
    <row r="240" spans="2:11" ht="26.1" customHeight="1">
      <c r="B240" s="488" t="s">
        <v>179</v>
      </c>
      <c r="C240" s="489"/>
      <c r="D240" s="489"/>
      <c r="E240" s="489"/>
      <c r="F240" s="489"/>
      <c r="G240" s="489"/>
      <c r="H240" s="489"/>
      <c r="I240" s="489"/>
      <c r="J240" s="489"/>
      <c r="K240" s="490"/>
    </row>
    <row r="241" spans="2:11" ht="9.9499999999999993" customHeight="1"/>
    <row r="242" spans="2:11" ht="9.9499999999999993" customHeight="1" thickBot="1"/>
    <row r="243" spans="2:11" ht="44.25" customHeight="1" thickBot="1">
      <c r="B243" s="462" t="s">
        <v>105</v>
      </c>
      <c r="C243" s="463"/>
      <c r="D243" s="463"/>
      <c r="E243" s="463"/>
      <c r="F243" s="463"/>
      <c r="G243" s="463"/>
      <c r="H243" s="463"/>
      <c r="I243" s="463"/>
      <c r="J243" s="463"/>
      <c r="K243" s="464"/>
    </row>
    <row r="244" spans="2:11" ht="9.9499999999999993" customHeight="1"/>
    <row r="245" spans="2:11" ht="16.5" customHeight="1">
      <c r="B245" s="5" t="s">
        <v>129</v>
      </c>
      <c r="C245" s="538"/>
      <c r="D245" s="539"/>
      <c r="E245" s="539"/>
      <c r="F245" s="540"/>
      <c r="G245" s="5"/>
      <c r="H245" s="452"/>
      <c r="I245" s="453"/>
      <c r="J245" s="453"/>
      <c r="K245" s="454"/>
    </row>
    <row r="246" spans="2:11" ht="9.9499999999999993" customHeight="1"/>
    <row r="247" spans="2:11" ht="16.5" customHeight="1">
      <c r="B247" s="5" t="s">
        <v>128</v>
      </c>
      <c r="C247" s="455" t="s">
        <v>122</v>
      </c>
      <c r="D247" s="455"/>
      <c r="E247" s="455" t="s">
        <v>121</v>
      </c>
      <c r="F247" s="455"/>
      <c r="G247" s="5" t="s">
        <v>123</v>
      </c>
      <c r="H247" s="5" t="s">
        <v>124</v>
      </c>
      <c r="I247" s="5" t="s">
        <v>125</v>
      </c>
      <c r="J247" s="5" t="s">
        <v>126</v>
      </c>
      <c r="K247" s="5" t="s">
        <v>127</v>
      </c>
    </row>
    <row r="248" spans="2:11" ht="16.5" customHeight="1">
      <c r="B248" s="18">
        <v>1</v>
      </c>
      <c r="C248" s="456"/>
      <c r="D248" s="456"/>
      <c r="E248" s="457"/>
      <c r="F248" s="458"/>
      <c r="G248" s="117"/>
      <c r="H248" s="117"/>
      <c r="I248" s="33"/>
      <c r="J248" s="34"/>
      <c r="K248" s="35"/>
    </row>
    <row r="249" spans="2:11" ht="9.9499999999999993" customHeight="1"/>
    <row r="250" spans="2:11" ht="16.5" customHeight="1">
      <c r="B250" s="248" t="s">
        <v>50</v>
      </c>
      <c r="C250" s="259"/>
      <c r="D250" s="248" t="s">
        <v>5</v>
      </c>
      <c r="E250" s="259"/>
      <c r="F250" s="136" t="s">
        <v>51</v>
      </c>
      <c r="G250" s="136" t="s">
        <v>52</v>
      </c>
      <c r="H250" s="5" t="s">
        <v>815</v>
      </c>
      <c r="I250" s="5" t="s">
        <v>53</v>
      </c>
      <c r="J250" s="5" t="s">
        <v>325</v>
      </c>
      <c r="K250" s="5" t="s">
        <v>54</v>
      </c>
    </row>
    <row r="251" spans="2:11" ht="16.5" customHeight="1">
      <c r="B251" s="246"/>
      <c r="C251" s="247"/>
      <c r="D251" s="246"/>
      <c r="E251" s="247"/>
      <c r="F251" s="169"/>
      <c r="G251" s="64"/>
      <c r="H251" s="92"/>
      <c r="I251" s="92"/>
      <c r="J251" s="17"/>
      <c r="K251" s="177">
        <v>0</v>
      </c>
    </row>
    <row r="252" spans="2:11" ht="16.5" customHeight="1">
      <c r="B252" s="246"/>
      <c r="C252" s="247"/>
      <c r="D252" s="246"/>
      <c r="E252" s="247"/>
      <c r="F252" s="169"/>
      <c r="G252" s="64"/>
      <c r="H252" s="92"/>
      <c r="I252" s="92"/>
      <c r="J252" s="17"/>
      <c r="K252" s="177">
        <v>0</v>
      </c>
    </row>
    <row r="253" spans="2:11" ht="9.9499999999999993" customHeight="1"/>
    <row r="254" spans="2:11" ht="16.5" customHeight="1">
      <c r="B254" s="465" t="s">
        <v>57</v>
      </c>
      <c r="C254" s="466"/>
      <c r="D254" s="466"/>
      <c r="E254" s="466"/>
      <c r="F254" s="466"/>
      <c r="G254" s="466"/>
      <c r="H254" s="466"/>
      <c r="I254" s="466"/>
      <c r="J254" s="466"/>
      <c r="K254" s="467"/>
    </row>
    <row r="255" spans="2:11" ht="50.1" customHeight="1">
      <c r="B255" s="481" t="s">
        <v>353</v>
      </c>
      <c r="C255" s="482"/>
      <c r="D255" s="482"/>
      <c r="E255" s="482"/>
      <c r="F255" s="482"/>
      <c r="G255" s="482"/>
      <c r="H255" s="482"/>
      <c r="I255" s="482"/>
      <c r="J255" s="482"/>
      <c r="K255" s="40" t="s">
        <v>159</v>
      </c>
    </row>
    <row r="256" spans="2:11" ht="9.9499999999999993" customHeight="1"/>
    <row r="257" spans="2:11" ht="16.5" customHeight="1">
      <c r="B257" s="93">
        <v>0</v>
      </c>
      <c r="C257" s="23" t="s">
        <v>290</v>
      </c>
      <c r="F257" s="78"/>
      <c r="H257" s="78"/>
    </row>
    <row r="258" spans="2:11" ht="16.5" customHeight="1">
      <c r="B258" s="5" t="s">
        <v>91</v>
      </c>
      <c r="C258" s="483" t="s">
        <v>92</v>
      </c>
      <c r="D258" s="484"/>
      <c r="E258" s="485"/>
      <c r="F258" s="19" t="s">
        <v>106</v>
      </c>
      <c r="G258" s="5" t="s">
        <v>61</v>
      </c>
      <c r="H258" s="483" t="s">
        <v>107</v>
      </c>
      <c r="I258" s="485"/>
      <c r="J258" s="455" t="s">
        <v>63</v>
      </c>
      <c r="K258" s="455"/>
    </row>
    <row r="259" spans="2:11" ht="16.5" customHeight="1">
      <c r="B259" s="32" t="s">
        <v>95</v>
      </c>
      <c r="C259" s="475" t="s">
        <v>108</v>
      </c>
      <c r="D259" s="486"/>
      <c r="E259" s="476"/>
      <c r="F259" s="54" t="s">
        <v>86</v>
      </c>
      <c r="G259" s="32" t="s">
        <v>65</v>
      </c>
      <c r="H259" s="475" t="s">
        <v>86</v>
      </c>
      <c r="I259" s="476"/>
      <c r="J259" s="475"/>
      <c r="K259" s="476"/>
    </row>
    <row r="260" spans="2:11" ht="9.9499999999999993" customHeight="1"/>
    <row r="261" spans="2:11" ht="16.5" customHeight="1">
      <c r="B261" s="93">
        <v>0</v>
      </c>
      <c r="C261" s="23" t="s">
        <v>289</v>
      </c>
      <c r="F261" s="78"/>
      <c r="H261" s="78"/>
    </row>
    <row r="262" spans="2:11" ht="16.5" customHeight="1">
      <c r="B262" s="5" t="s">
        <v>91</v>
      </c>
      <c r="C262" s="483" t="s">
        <v>92</v>
      </c>
      <c r="D262" s="484"/>
      <c r="E262" s="485"/>
      <c r="F262" s="19" t="s">
        <v>106</v>
      </c>
      <c r="G262" s="5" t="s">
        <v>61</v>
      </c>
      <c r="H262" s="483" t="s">
        <v>107</v>
      </c>
      <c r="I262" s="485"/>
      <c r="J262" s="455" t="s">
        <v>63</v>
      </c>
      <c r="K262" s="455"/>
    </row>
    <row r="263" spans="2:11" ht="16.5" customHeight="1">
      <c r="B263" s="32" t="s">
        <v>98</v>
      </c>
      <c r="C263" s="475" t="s">
        <v>86</v>
      </c>
      <c r="D263" s="486"/>
      <c r="E263" s="476"/>
      <c r="F263" s="54" t="s">
        <v>86</v>
      </c>
      <c r="G263" s="32" t="s">
        <v>65</v>
      </c>
      <c r="H263" s="475" t="s">
        <v>86</v>
      </c>
      <c r="I263" s="476"/>
      <c r="J263" s="475"/>
      <c r="K263" s="476"/>
    </row>
    <row r="264" spans="2:11" ht="9.9499999999999993" customHeight="1"/>
    <row r="265" spans="2:11" ht="16.5" customHeight="1">
      <c r="B265" s="93">
        <v>0</v>
      </c>
      <c r="C265" s="23" t="s">
        <v>267</v>
      </c>
      <c r="F265" s="78"/>
      <c r="H265" s="78"/>
    </row>
    <row r="266" spans="2:11" ht="16.5" customHeight="1">
      <c r="B266" s="5" t="s">
        <v>91</v>
      </c>
      <c r="C266" s="483" t="s">
        <v>92</v>
      </c>
      <c r="D266" s="484"/>
      <c r="E266" s="485"/>
      <c r="F266" s="19" t="s">
        <v>106</v>
      </c>
      <c r="G266" s="5" t="s">
        <v>61</v>
      </c>
      <c r="H266" s="483" t="s">
        <v>107</v>
      </c>
      <c r="I266" s="485"/>
      <c r="J266" s="455" t="s">
        <v>63</v>
      </c>
      <c r="K266" s="455"/>
    </row>
    <row r="267" spans="2:11" ht="16.5" customHeight="1">
      <c r="B267" s="32" t="s">
        <v>109</v>
      </c>
      <c r="C267" s="475" t="s">
        <v>86</v>
      </c>
      <c r="D267" s="486"/>
      <c r="E267" s="476"/>
      <c r="F267" s="54" t="s">
        <v>86</v>
      </c>
      <c r="G267" s="32" t="s">
        <v>65</v>
      </c>
      <c r="H267" s="475" t="s">
        <v>86</v>
      </c>
      <c r="I267" s="476"/>
      <c r="J267" s="475"/>
      <c r="K267" s="476"/>
    </row>
    <row r="268" spans="2:11" ht="9.9499999999999993" customHeight="1"/>
    <row r="269" spans="2:11" ht="16.5" customHeight="1">
      <c r="B269" s="4" t="s">
        <v>925</v>
      </c>
      <c r="C269" s="4"/>
      <c r="D269" s="29"/>
      <c r="E269" s="29"/>
      <c r="F269" s="29"/>
      <c r="G269" s="29"/>
      <c r="H269" s="29"/>
      <c r="I269" s="29"/>
      <c r="J269" s="29"/>
      <c r="K269" s="29"/>
    </row>
    <row r="270" spans="2:11" ht="26.1" customHeight="1">
      <c r="B270" s="488" t="s">
        <v>179</v>
      </c>
      <c r="C270" s="489"/>
      <c r="D270" s="489"/>
      <c r="E270" s="489"/>
      <c r="F270" s="489"/>
      <c r="G270" s="489"/>
      <c r="H270" s="489"/>
      <c r="I270" s="489"/>
      <c r="J270" s="489"/>
      <c r="K270" s="490"/>
    </row>
    <row r="271" spans="2:11" ht="9.9499999999999993" customHeight="1"/>
    <row r="272" spans="2:11" ht="9.9499999999999993" customHeight="1" thickBot="1"/>
    <row r="273" spans="2:11" ht="44.25" customHeight="1" thickBot="1">
      <c r="B273" s="462" t="s">
        <v>113</v>
      </c>
      <c r="C273" s="463"/>
      <c r="D273" s="463"/>
      <c r="E273" s="463"/>
      <c r="F273" s="463"/>
      <c r="G273" s="463"/>
      <c r="H273" s="463"/>
      <c r="I273" s="463"/>
      <c r="J273" s="463"/>
      <c r="K273" s="464"/>
    </row>
    <row r="274" spans="2:11" ht="9.9499999999999993" customHeight="1"/>
    <row r="275" spans="2:11" ht="16.5" customHeight="1">
      <c r="B275" s="5" t="s">
        <v>129</v>
      </c>
      <c r="C275" s="538"/>
      <c r="D275" s="539"/>
      <c r="E275" s="539"/>
      <c r="F275" s="540"/>
      <c r="G275" s="5"/>
      <c r="H275" s="243"/>
      <c r="I275" s="244"/>
      <c r="J275" s="244"/>
      <c r="K275" s="245"/>
    </row>
    <row r="276" spans="2:11" ht="9.9499999999999993" customHeight="1"/>
    <row r="277" spans="2:11" ht="16.5" customHeight="1">
      <c r="B277" s="5" t="s">
        <v>128</v>
      </c>
      <c r="C277" s="455" t="s">
        <v>122</v>
      </c>
      <c r="D277" s="455"/>
      <c r="E277" s="455" t="s">
        <v>121</v>
      </c>
      <c r="F277" s="455"/>
      <c r="G277" s="5" t="s">
        <v>123</v>
      </c>
      <c r="H277" s="5" t="s">
        <v>124</v>
      </c>
      <c r="I277" s="5" t="s">
        <v>125</v>
      </c>
      <c r="J277" s="5" t="s">
        <v>126</v>
      </c>
      <c r="K277" s="5" t="s">
        <v>127</v>
      </c>
    </row>
    <row r="278" spans="2:11" ht="16.5" customHeight="1">
      <c r="B278" s="59">
        <v>1</v>
      </c>
      <c r="C278" s="471"/>
      <c r="D278" s="471"/>
      <c r="E278" s="508"/>
      <c r="F278" s="509"/>
      <c r="G278" s="117"/>
      <c r="H278" s="117"/>
      <c r="I278" s="61"/>
      <c r="J278" s="62"/>
      <c r="K278" s="63"/>
    </row>
    <row r="279" spans="2:11" ht="9.9499999999999993" customHeight="1"/>
    <row r="280" spans="2:11" ht="16.5" customHeight="1">
      <c r="B280" s="248" t="s">
        <v>50</v>
      </c>
      <c r="C280" s="259"/>
      <c r="D280" s="248" t="s">
        <v>5</v>
      </c>
      <c r="E280" s="259"/>
      <c r="F280" s="136" t="s">
        <v>51</v>
      </c>
      <c r="G280" s="136" t="s">
        <v>52</v>
      </c>
      <c r="H280" s="5" t="s">
        <v>815</v>
      </c>
      <c r="I280" s="5" t="s">
        <v>53</v>
      </c>
      <c r="J280" s="5" t="s">
        <v>325</v>
      </c>
      <c r="K280" s="5" t="s">
        <v>54</v>
      </c>
    </row>
    <row r="281" spans="2:11" ht="16.5" customHeight="1">
      <c r="B281" s="246"/>
      <c r="C281" s="247"/>
      <c r="D281" s="246"/>
      <c r="E281" s="247"/>
      <c r="F281" s="169"/>
      <c r="G281" s="64"/>
      <c r="H281" s="92"/>
      <c r="I281" s="92"/>
      <c r="J281" s="17"/>
      <c r="K281" s="177">
        <v>0</v>
      </c>
    </row>
    <row r="282" spans="2:11" ht="16.5" customHeight="1">
      <c r="B282" s="246"/>
      <c r="C282" s="247"/>
      <c r="D282" s="246"/>
      <c r="E282" s="247"/>
      <c r="F282" s="169"/>
      <c r="G282" s="64"/>
      <c r="H282" s="92"/>
      <c r="I282" s="92"/>
      <c r="J282" s="17"/>
      <c r="K282" s="177">
        <v>0</v>
      </c>
    </row>
    <row r="283" spans="2:11" ht="9.9499999999999993" customHeight="1"/>
    <row r="284" spans="2:11" ht="16.5" customHeight="1">
      <c r="B284" s="480" t="s">
        <v>155</v>
      </c>
      <c r="C284" s="480"/>
      <c r="D284" s="480"/>
      <c r="E284" s="480"/>
      <c r="F284" s="480"/>
      <c r="G284" s="480"/>
      <c r="H284" s="480"/>
      <c r="I284" s="480"/>
      <c r="J284" s="480"/>
      <c r="K284" s="41" t="s">
        <v>156</v>
      </c>
    </row>
    <row r="285" spans="2:11" ht="50.1" customHeight="1">
      <c r="B285" s="481" t="s">
        <v>341</v>
      </c>
      <c r="C285" s="482"/>
      <c r="D285" s="482"/>
      <c r="E285" s="482"/>
      <c r="F285" s="482"/>
      <c r="G285" s="482"/>
      <c r="H285" s="482"/>
      <c r="I285" s="482"/>
      <c r="J285" s="482"/>
      <c r="K285" s="40" t="s">
        <v>160</v>
      </c>
    </row>
    <row r="286" spans="2:11" ht="9.9499999999999993" customHeight="1"/>
    <row r="287" spans="2:11" ht="16.5" customHeight="1">
      <c r="B287" s="93">
        <v>0</v>
      </c>
      <c r="C287" s="23" t="s">
        <v>67</v>
      </c>
    </row>
    <row r="288" spans="2:11" ht="16.5" customHeight="1">
      <c r="B288" s="5" t="s">
        <v>68</v>
      </c>
      <c r="C288" s="483" t="s">
        <v>59</v>
      </c>
      <c r="D288" s="484"/>
      <c r="E288" s="484"/>
      <c r="F288" s="485"/>
      <c r="G288" s="5" t="s">
        <v>61</v>
      </c>
      <c r="H288" s="483" t="s">
        <v>107</v>
      </c>
      <c r="I288" s="485"/>
      <c r="J288" s="455" t="s">
        <v>63</v>
      </c>
      <c r="K288" s="455"/>
    </row>
    <row r="289" spans="2:11" ht="16.5" customHeight="1">
      <c r="B289" s="32" t="s">
        <v>67</v>
      </c>
      <c r="C289" s="475" t="s">
        <v>114</v>
      </c>
      <c r="D289" s="486"/>
      <c r="E289" s="486"/>
      <c r="F289" s="476"/>
      <c r="G289" s="32" t="s">
        <v>65</v>
      </c>
      <c r="H289" s="475" t="s">
        <v>86</v>
      </c>
      <c r="I289" s="476"/>
      <c r="J289" s="471"/>
      <c r="K289" s="471"/>
    </row>
    <row r="290" spans="2:11" ht="16.5" customHeight="1">
      <c r="B290" s="32" t="s">
        <v>67</v>
      </c>
      <c r="C290" s="475" t="s">
        <v>115</v>
      </c>
      <c r="D290" s="486"/>
      <c r="E290" s="486"/>
      <c r="F290" s="476"/>
      <c r="G290" s="32" t="s">
        <v>65</v>
      </c>
      <c r="H290" s="475" t="s">
        <v>86</v>
      </c>
      <c r="I290" s="476"/>
      <c r="J290" s="471"/>
      <c r="K290" s="471"/>
    </row>
    <row r="291" spans="2:11" ht="16.5" customHeight="1">
      <c r="B291" s="32" t="s">
        <v>67</v>
      </c>
      <c r="C291" s="475" t="s">
        <v>116</v>
      </c>
      <c r="D291" s="486"/>
      <c r="E291" s="486"/>
      <c r="F291" s="476"/>
      <c r="G291" s="32" t="s">
        <v>65</v>
      </c>
      <c r="H291" s="475" t="s">
        <v>86</v>
      </c>
      <c r="I291" s="476"/>
      <c r="J291" s="471"/>
      <c r="K291" s="471"/>
    </row>
    <row r="292" spans="2:11" ht="9.9499999999999993" customHeight="1"/>
    <row r="293" spans="2:11" ht="16.5" customHeight="1">
      <c r="B293" s="4" t="s">
        <v>925</v>
      </c>
      <c r="C293" s="4"/>
      <c r="D293" s="29"/>
      <c r="E293" s="29"/>
      <c r="F293" s="29"/>
      <c r="G293" s="29"/>
      <c r="H293" s="29"/>
      <c r="I293" s="29"/>
      <c r="J293" s="29"/>
      <c r="K293" s="29"/>
    </row>
    <row r="294" spans="2:11" ht="26.1" customHeight="1">
      <c r="B294" s="510" t="s">
        <v>179</v>
      </c>
      <c r="C294" s="500"/>
      <c r="D294" s="500"/>
      <c r="E294" s="500"/>
      <c r="F294" s="500"/>
      <c r="G294" s="500"/>
      <c r="H294" s="500"/>
      <c r="I294" s="500"/>
      <c r="J294" s="500"/>
      <c r="K294" s="501"/>
    </row>
    <row r="295" spans="2:11" ht="9.9499999999999993" customHeight="1"/>
    <row r="296" spans="2:11" ht="9.9499999999999993" customHeight="1" thickBot="1"/>
    <row r="297" spans="2:11" ht="44.25" customHeight="1" thickBot="1">
      <c r="B297" s="462" t="s">
        <v>117</v>
      </c>
      <c r="C297" s="463"/>
      <c r="D297" s="463"/>
      <c r="E297" s="463"/>
      <c r="F297" s="463"/>
      <c r="G297" s="463"/>
      <c r="H297" s="463"/>
      <c r="I297" s="463"/>
      <c r="J297" s="463"/>
      <c r="K297" s="464"/>
    </row>
    <row r="298" spans="2:11" ht="9.9499999999999993" customHeight="1"/>
    <row r="299" spans="2:11" ht="16.5" customHeight="1">
      <c r="B299" s="5" t="s">
        <v>129</v>
      </c>
      <c r="C299" s="538"/>
      <c r="D299" s="539"/>
      <c r="E299" s="539"/>
      <c r="F299" s="540"/>
      <c r="G299" s="5"/>
      <c r="H299" s="452"/>
      <c r="I299" s="453"/>
      <c r="J299" s="453"/>
      <c r="K299" s="454"/>
    </row>
    <row r="300" spans="2:11" ht="9.9499999999999993" customHeight="1"/>
    <row r="301" spans="2:11" ht="16.5" customHeight="1">
      <c r="B301" s="5" t="s">
        <v>128</v>
      </c>
      <c r="C301" s="455" t="s">
        <v>122</v>
      </c>
      <c r="D301" s="455"/>
      <c r="E301" s="455" t="s">
        <v>121</v>
      </c>
      <c r="F301" s="455"/>
      <c r="G301" s="5" t="s">
        <v>123</v>
      </c>
      <c r="H301" s="5" t="s">
        <v>124</v>
      </c>
      <c r="I301" s="5" t="s">
        <v>125</v>
      </c>
      <c r="J301" s="5" t="s">
        <v>126</v>
      </c>
      <c r="K301" s="5" t="s">
        <v>127</v>
      </c>
    </row>
    <row r="302" spans="2:11" ht="16.5" customHeight="1">
      <c r="B302" s="18">
        <v>1</v>
      </c>
      <c r="C302" s="456"/>
      <c r="D302" s="456"/>
      <c r="E302" s="457"/>
      <c r="F302" s="458"/>
      <c r="G302" s="117"/>
      <c r="H302" s="117"/>
      <c r="I302" s="33"/>
      <c r="J302" s="34"/>
      <c r="K302" s="35"/>
    </row>
    <row r="303" spans="2:11" ht="9.9499999999999993" customHeight="1"/>
    <row r="304" spans="2:11" ht="16.5" customHeight="1">
      <c r="B304" s="248" t="s">
        <v>50</v>
      </c>
      <c r="C304" s="259"/>
      <c r="D304" s="248" t="s">
        <v>5</v>
      </c>
      <c r="E304" s="259"/>
      <c r="F304" s="136" t="s">
        <v>51</v>
      </c>
      <c r="G304" s="136" t="s">
        <v>52</v>
      </c>
      <c r="H304" s="5" t="s">
        <v>815</v>
      </c>
      <c r="I304" s="5" t="s">
        <v>53</v>
      </c>
      <c r="J304" s="5" t="s">
        <v>325</v>
      </c>
      <c r="K304" s="5" t="s">
        <v>54</v>
      </c>
    </row>
    <row r="305" spans="2:11" ht="16.5" customHeight="1">
      <c r="B305" s="246"/>
      <c r="C305" s="247"/>
      <c r="D305" s="246"/>
      <c r="E305" s="247"/>
      <c r="F305" s="169"/>
      <c r="G305" s="64"/>
      <c r="H305" s="92"/>
      <c r="I305" s="92"/>
      <c r="J305" s="17"/>
      <c r="K305" s="177">
        <v>0</v>
      </c>
    </row>
    <row r="306" spans="2:11" ht="16.5" customHeight="1">
      <c r="B306" s="246"/>
      <c r="C306" s="247"/>
      <c r="D306" s="246"/>
      <c r="E306" s="247"/>
      <c r="F306" s="169"/>
      <c r="G306" s="64"/>
      <c r="H306" s="92"/>
      <c r="I306" s="92"/>
      <c r="J306" s="17"/>
      <c r="K306" s="177">
        <v>0</v>
      </c>
    </row>
    <row r="307" spans="2:11" ht="9.9499999999999993" customHeight="1"/>
    <row r="308" spans="2:11" ht="16.5" customHeight="1">
      <c r="B308" s="465" t="s">
        <v>57</v>
      </c>
      <c r="C308" s="466"/>
      <c r="D308" s="466"/>
      <c r="E308" s="466"/>
      <c r="F308" s="466"/>
      <c r="G308" s="466"/>
      <c r="H308" s="466"/>
      <c r="I308" s="466"/>
      <c r="J308" s="466"/>
      <c r="K308" s="467"/>
    </row>
    <row r="309" spans="2:11" ht="50.1" customHeight="1">
      <c r="B309" s="481" t="s">
        <v>435</v>
      </c>
      <c r="C309" s="482"/>
      <c r="D309" s="482"/>
      <c r="E309" s="482"/>
      <c r="F309" s="482"/>
      <c r="G309" s="482"/>
      <c r="H309" s="482"/>
      <c r="I309" s="482"/>
      <c r="J309" s="482"/>
      <c r="K309" s="40" t="s">
        <v>352</v>
      </c>
    </row>
    <row r="310" spans="2:11" ht="9.9499999999999993" customHeight="1"/>
    <row r="311" spans="2:11" ht="16.5" customHeight="1">
      <c r="B311" s="93">
        <v>0</v>
      </c>
      <c r="C311" s="23" t="s">
        <v>290</v>
      </c>
    </row>
    <row r="312" spans="2:11" ht="16.5" customHeight="1">
      <c r="B312" s="5" t="s">
        <v>91</v>
      </c>
      <c r="C312" s="483" t="s">
        <v>339</v>
      </c>
      <c r="D312" s="484"/>
      <c r="E312" s="485"/>
      <c r="F312" s="19" t="s">
        <v>118</v>
      </c>
      <c r="G312" s="5" t="s">
        <v>61</v>
      </c>
      <c r="H312" s="483" t="s">
        <v>62</v>
      </c>
      <c r="I312" s="485"/>
      <c r="J312" s="455" t="s">
        <v>63</v>
      </c>
      <c r="K312" s="455"/>
    </row>
    <row r="313" spans="2:11" ht="16.5" customHeight="1">
      <c r="B313" s="73" t="s">
        <v>95</v>
      </c>
      <c r="C313" s="494" t="s">
        <v>254</v>
      </c>
      <c r="D313" s="495"/>
      <c r="E313" s="496"/>
      <c r="F313" s="74" t="s">
        <v>257</v>
      </c>
      <c r="G313" s="73" t="s">
        <v>64</v>
      </c>
      <c r="H313" s="494" t="s">
        <v>86</v>
      </c>
      <c r="I313" s="496"/>
      <c r="J313" s="494"/>
      <c r="K313" s="496"/>
    </row>
    <row r="314" spans="2:11" ht="16.5" customHeight="1">
      <c r="B314" s="73" t="s">
        <v>95</v>
      </c>
      <c r="C314" s="494" t="s">
        <v>253</v>
      </c>
      <c r="D314" s="495"/>
      <c r="E314" s="496"/>
      <c r="F314" s="74" t="s">
        <v>256</v>
      </c>
      <c r="G314" s="73" t="s">
        <v>104</v>
      </c>
      <c r="H314" s="494" t="s">
        <v>86</v>
      </c>
      <c r="I314" s="496"/>
      <c r="J314" s="494"/>
      <c r="K314" s="496"/>
    </row>
    <row r="315" spans="2:11" ht="9.9499999999999993" customHeight="1"/>
    <row r="316" spans="2:11" ht="16.5" customHeight="1">
      <c r="B316" s="4" t="s">
        <v>925</v>
      </c>
      <c r="C316" s="4"/>
      <c r="D316" s="29"/>
      <c r="E316" s="29"/>
      <c r="F316" s="29"/>
      <c r="G316" s="29"/>
      <c r="H316" s="29"/>
      <c r="I316" s="29"/>
      <c r="J316" s="29"/>
      <c r="K316" s="29"/>
    </row>
    <row r="317" spans="2:11" ht="26.1" customHeight="1">
      <c r="B317" s="491" t="s">
        <v>179</v>
      </c>
      <c r="C317" s="492"/>
      <c r="D317" s="492"/>
      <c r="E317" s="492"/>
      <c r="F317" s="492"/>
      <c r="G317" s="492"/>
      <c r="H317" s="492"/>
      <c r="I317" s="492"/>
      <c r="J317" s="492"/>
      <c r="K317" s="493"/>
    </row>
    <row r="318" spans="2:11" ht="9.9499999999999993" customHeight="1"/>
  </sheetData>
  <mergeCells count="375">
    <mergeCell ref="H288:I288"/>
    <mergeCell ref="J288:K288"/>
    <mergeCell ref="C289:F289"/>
    <mergeCell ref="H289:I289"/>
    <mergeCell ref="J289:K289"/>
    <mergeCell ref="G36:K36"/>
    <mergeCell ref="G37:K37"/>
    <mergeCell ref="G38:K38"/>
    <mergeCell ref="B40:E40"/>
    <mergeCell ref="B39:E39"/>
    <mergeCell ref="C288:F288"/>
    <mergeCell ref="C263:E263"/>
    <mergeCell ref="H263:I263"/>
    <mergeCell ref="J263:K263"/>
    <mergeCell ref="C266:E266"/>
    <mergeCell ref="H266:I266"/>
    <mergeCell ref="J266:K266"/>
    <mergeCell ref="C259:E259"/>
    <mergeCell ref="H259:I259"/>
    <mergeCell ref="J259:K259"/>
    <mergeCell ref="C262:E262"/>
    <mergeCell ref="H262:I262"/>
    <mergeCell ref="J262:K262"/>
    <mergeCell ref="B252:C252"/>
    <mergeCell ref="C314:E314"/>
    <mergeCell ref="H314:I314"/>
    <mergeCell ref="J314:K314"/>
    <mergeCell ref="B308:K308"/>
    <mergeCell ref="C312:E312"/>
    <mergeCell ref="H312:I312"/>
    <mergeCell ref="J312:K312"/>
    <mergeCell ref="C313:E313"/>
    <mergeCell ref="H313:I313"/>
    <mergeCell ref="J313:K313"/>
    <mergeCell ref="B309:J309"/>
    <mergeCell ref="B305:C305"/>
    <mergeCell ref="D305:E305"/>
    <mergeCell ref="C290:F290"/>
    <mergeCell ref="H290:I290"/>
    <mergeCell ref="J290:K290"/>
    <mergeCell ref="C291:F291"/>
    <mergeCell ref="H291:I291"/>
    <mergeCell ref="J291:K291"/>
    <mergeCell ref="B306:C306"/>
    <mergeCell ref="D306:E306"/>
    <mergeCell ref="C301:D301"/>
    <mergeCell ref="E301:F301"/>
    <mergeCell ref="C302:D302"/>
    <mergeCell ref="E302:F302"/>
    <mergeCell ref="B304:C304"/>
    <mergeCell ref="D304:E304"/>
    <mergeCell ref="B317:K317"/>
    <mergeCell ref="C267:E267"/>
    <mergeCell ref="H267:I267"/>
    <mergeCell ref="J267:K267"/>
    <mergeCell ref="B270:K270"/>
    <mergeCell ref="B297:K297"/>
    <mergeCell ref="C299:F299"/>
    <mergeCell ref="H299:K299"/>
    <mergeCell ref="B273:K273"/>
    <mergeCell ref="C275:F275"/>
    <mergeCell ref="H275:K275"/>
    <mergeCell ref="B281:C281"/>
    <mergeCell ref="D281:E281"/>
    <mergeCell ref="B282:C282"/>
    <mergeCell ref="D282:E282"/>
    <mergeCell ref="C277:D277"/>
    <mergeCell ref="E277:F277"/>
    <mergeCell ref="C278:D278"/>
    <mergeCell ref="E278:F278"/>
    <mergeCell ref="B280:C280"/>
    <mergeCell ref="D280:E280"/>
    <mergeCell ref="B294:K294"/>
    <mergeCell ref="B284:J284"/>
    <mergeCell ref="B285:J285"/>
    <mergeCell ref="D252:E252"/>
    <mergeCell ref="B254:K254"/>
    <mergeCell ref="C258:E258"/>
    <mergeCell ref="H258:I258"/>
    <mergeCell ref="J258:K258"/>
    <mergeCell ref="B255:J255"/>
    <mergeCell ref="B250:C250"/>
    <mergeCell ref="D250:E250"/>
    <mergeCell ref="B251:C251"/>
    <mergeCell ref="D251:E251"/>
    <mergeCell ref="C245:F245"/>
    <mergeCell ref="H245:K245"/>
    <mergeCell ref="C247:D247"/>
    <mergeCell ref="E247:F247"/>
    <mergeCell ref="C248:D248"/>
    <mergeCell ref="E248:F248"/>
    <mergeCell ref="B240:K240"/>
    <mergeCell ref="B243:K243"/>
    <mergeCell ref="C235:F235"/>
    <mergeCell ref="J235:K235"/>
    <mergeCell ref="C236:F236"/>
    <mergeCell ref="J236:K236"/>
    <mergeCell ref="C237:F237"/>
    <mergeCell ref="J237:K237"/>
    <mergeCell ref="B228:C228"/>
    <mergeCell ref="D228:E228"/>
    <mergeCell ref="B230:K230"/>
    <mergeCell ref="C234:F234"/>
    <mergeCell ref="J234:K234"/>
    <mergeCell ref="B231:J231"/>
    <mergeCell ref="B226:C226"/>
    <mergeCell ref="D226:E226"/>
    <mergeCell ref="B227:C227"/>
    <mergeCell ref="D227:E227"/>
    <mergeCell ref="C221:F221"/>
    <mergeCell ref="H221:K221"/>
    <mergeCell ref="C223:D223"/>
    <mergeCell ref="E223:F223"/>
    <mergeCell ref="C224:D224"/>
    <mergeCell ref="E224:F224"/>
    <mergeCell ref="C212:F212"/>
    <mergeCell ref="J212:K212"/>
    <mergeCell ref="C213:F213"/>
    <mergeCell ref="J213:K213"/>
    <mergeCell ref="B216:K216"/>
    <mergeCell ref="B219:K219"/>
    <mergeCell ref="C205:F205"/>
    <mergeCell ref="J205:K205"/>
    <mergeCell ref="C208:F208"/>
    <mergeCell ref="J208:K208"/>
    <mergeCell ref="C209:F209"/>
    <mergeCell ref="J209:K209"/>
    <mergeCell ref="B198:C198"/>
    <mergeCell ref="D198:E198"/>
    <mergeCell ref="B200:K200"/>
    <mergeCell ref="C204:F204"/>
    <mergeCell ref="J204:K204"/>
    <mergeCell ref="B201:J201"/>
    <mergeCell ref="C194:D194"/>
    <mergeCell ref="E194:F194"/>
    <mergeCell ref="B196:C196"/>
    <mergeCell ref="D196:E196"/>
    <mergeCell ref="B197:C197"/>
    <mergeCell ref="D197:E197"/>
    <mergeCell ref="B186:K186"/>
    <mergeCell ref="B189:K189"/>
    <mergeCell ref="C191:F191"/>
    <mergeCell ref="H191:K191"/>
    <mergeCell ref="C193:D193"/>
    <mergeCell ref="E193:F193"/>
    <mergeCell ref="C181:F181"/>
    <mergeCell ref="J181:K181"/>
    <mergeCell ref="C182:F182"/>
    <mergeCell ref="J182:K182"/>
    <mergeCell ref="C183:F183"/>
    <mergeCell ref="J183:K183"/>
    <mergeCell ref="B175:K175"/>
    <mergeCell ref="C179:F179"/>
    <mergeCell ref="J179:K179"/>
    <mergeCell ref="C180:F180"/>
    <mergeCell ref="J180:K180"/>
    <mergeCell ref="B176:J176"/>
    <mergeCell ref="B172:C172"/>
    <mergeCell ref="D172:E172"/>
    <mergeCell ref="B173:C173"/>
    <mergeCell ref="D173:E173"/>
    <mergeCell ref="C168:D168"/>
    <mergeCell ref="E168:F168"/>
    <mergeCell ref="C169:D169"/>
    <mergeCell ref="E169:F169"/>
    <mergeCell ref="B171:C171"/>
    <mergeCell ref="D171:E171"/>
    <mergeCell ref="C158:E158"/>
    <mergeCell ref="J158:K158"/>
    <mergeCell ref="B161:K161"/>
    <mergeCell ref="B164:K164"/>
    <mergeCell ref="C166:F166"/>
    <mergeCell ref="H166:K166"/>
    <mergeCell ref="C155:E155"/>
    <mergeCell ref="J155:K155"/>
    <mergeCell ref="C156:E156"/>
    <mergeCell ref="J156:K156"/>
    <mergeCell ref="C157:E157"/>
    <mergeCell ref="J157:K157"/>
    <mergeCell ref="C143:D143"/>
    <mergeCell ref="E143:F143"/>
    <mergeCell ref="C144:D144"/>
    <mergeCell ref="E144:F144"/>
    <mergeCell ref="B139:K139"/>
    <mergeCell ref="B148:C148"/>
    <mergeCell ref="D148:E148"/>
    <mergeCell ref="B150:K150"/>
    <mergeCell ref="C154:E154"/>
    <mergeCell ref="J154:K154"/>
    <mergeCell ref="B151:J151"/>
    <mergeCell ref="B146:C146"/>
    <mergeCell ref="D146:E146"/>
    <mergeCell ref="B147:C147"/>
    <mergeCell ref="D147:E147"/>
    <mergeCell ref="B133:C133"/>
    <mergeCell ref="D133:E133"/>
    <mergeCell ref="B135:C135"/>
    <mergeCell ref="C136:K136"/>
    <mergeCell ref="B131:C131"/>
    <mergeCell ref="D131:E131"/>
    <mergeCell ref="B132:C132"/>
    <mergeCell ref="D132:E132"/>
    <mergeCell ref="C141:F141"/>
    <mergeCell ref="H141:K141"/>
    <mergeCell ref="C126:F126"/>
    <mergeCell ref="H126:K126"/>
    <mergeCell ref="C128:D128"/>
    <mergeCell ref="E128:F128"/>
    <mergeCell ref="C129:D129"/>
    <mergeCell ref="E129:F129"/>
    <mergeCell ref="B118:C118"/>
    <mergeCell ref="D118:E118"/>
    <mergeCell ref="B120:C120"/>
    <mergeCell ref="C121:K121"/>
    <mergeCell ref="B124:K124"/>
    <mergeCell ref="B116:C116"/>
    <mergeCell ref="D116:E116"/>
    <mergeCell ref="B117:C117"/>
    <mergeCell ref="D117:E117"/>
    <mergeCell ref="C111:F111"/>
    <mergeCell ref="H111:K111"/>
    <mergeCell ref="C113:D113"/>
    <mergeCell ref="E113:F113"/>
    <mergeCell ref="C114:D114"/>
    <mergeCell ref="E114:F114"/>
    <mergeCell ref="C99:D99"/>
    <mergeCell ref="E99:F99"/>
    <mergeCell ref="B90:C90"/>
    <mergeCell ref="C91:K91"/>
    <mergeCell ref="B94:K94"/>
    <mergeCell ref="B109:K109"/>
    <mergeCell ref="B103:C103"/>
    <mergeCell ref="D103:E103"/>
    <mergeCell ref="B105:C105"/>
    <mergeCell ref="C106:K106"/>
    <mergeCell ref="B101:C101"/>
    <mergeCell ref="D101:E101"/>
    <mergeCell ref="B102:C102"/>
    <mergeCell ref="D102:E102"/>
    <mergeCell ref="B88:C88"/>
    <mergeCell ref="D88:E88"/>
    <mergeCell ref="B86:C86"/>
    <mergeCell ref="D86:E86"/>
    <mergeCell ref="B87:C87"/>
    <mergeCell ref="D87:E87"/>
    <mergeCell ref="C96:F96"/>
    <mergeCell ref="H96:K96"/>
    <mergeCell ref="C98:D98"/>
    <mergeCell ref="E98:F98"/>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72:K72"/>
    <mergeCell ref="B73:E73"/>
    <mergeCell ref="F73:I73"/>
    <mergeCell ref="J73:K73"/>
    <mergeCell ref="B74:C74"/>
    <mergeCell ref="D74:E74"/>
    <mergeCell ref="F74:G74"/>
    <mergeCell ref="H74:I74"/>
    <mergeCell ref="B69:C69"/>
    <mergeCell ref="D69:E69"/>
    <mergeCell ref="F69:G69"/>
    <mergeCell ref="H69:I69"/>
    <mergeCell ref="J69:K69"/>
    <mergeCell ref="B70:C70"/>
    <mergeCell ref="D70:E70"/>
    <mergeCell ref="F70:G70"/>
    <mergeCell ref="H70:I70"/>
    <mergeCell ref="J70:K70"/>
    <mergeCell ref="B67:K67"/>
    <mergeCell ref="B68:C68"/>
    <mergeCell ref="D68:E68"/>
    <mergeCell ref="F68:G68"/>
    <mergeCell ref="H68:I68"/>
    <mergeCell ref="J68:K68"/>
    <mergeCell ref="B64:C64"/>
    <mergeCell ref="D64:E64"/>
    <mergeCell ref="F64:G64"/>
    <mergeCell ref="H64:I64"/>
    <mergeCell ref="J64:K64"/>
    <mergeCell ref="B65:C65"/>
    <mergeCell ref="D65:E65"/>
    <mergeCell ref="F65:G65"/>
    <mergeCell ref="H65:I65"/>
    <mergeCell ref="J65:K65"/>
    <mergeCell ref="C59:D59"/>
    <mergeCell ref="E59:F59"/>
    <mergeCell ref="G59:H59"/>
    <mergeCell ref="B60:K60"/>
    <mergeCell ref="B62:K62"/>
    <mergeCell ref="B63:C63"/>
    <mergeCell ref="D63:E63"/>
    <mergeCell ref="F63:G63"/>
    <mergeCell ref="H63:I63"/>
    <mergeCell ref="J63:K63"/>
    <mergeCell ref="C57:D57"/>
    <mergeCell ref="E57:F57"/>
    <mergeCell ref="G57:H57"/>
    <mergeCell ref="C58:D58"/>
    <mergeCell ref="E58:F58"/>
    <mergeCell ref="G58:H58"/>
    <mergeCell ref="C52:D52"/>
    <mergeCell ref="E52:K52"/>
    <mergeCell ref="C53:D53"/>
    <mergeCell ref="E53:K53"/>
    <mergeCell ref="B54:K54"/>
    <mergeCell ref="B56:K56"/>
    <mergeCell ref="B44:E44"/>
    <mergeCell ref="G44:K44"/>
    <mergeCell ref="B45:K45"/>
    <mergeCell ref="B46:K46"/>
    <mergeCell ref="B49:K49"/>
    <mergeCell ref="B51:K51"/>
    <mergeCell ref="B41:E41"/>
    <mergeCell ref="F41:K41"/>
    <mergeCell ref="B42:E42"/>
    <mergeCell ref="F42:K42"/>
    <mergeCell ref="B43:E43"/>
    <mergeCell ref="G43:K43"/>
    <mergeCell ref="B17:B23"/>
    <mergeCell ref="C17:G17"/>
    <mergeCell ref="H17:J17"/>
    <mergeCell ref="C18:G18"/>
    <mergeCell ref="H18:J18"/>
    <mergeCell ref="C19:G19"/>
    <mergeCell ref="G39:K39"/>
    <mergeCell ref="C24:K24"/>
    <mergeCell ref="B27:K27"/>
    <mergeCell ref="B28:K28"/>
    <mergeCell ref="B30:K30"/>
    <mergeCell ref="B33:K33"/>
    <mergeCell ref="B34:E38"/>
    <mergeCell ref="H19:J19"/>
    <mergeCell ref="C20:G20"/>
    <mergeCell ref="H20:J20"/>
    <mergeCell ref="C21:G21"/>
    <mergeCell ref="H21:J21"/>
    <mergeCell ref="C23:G23"/>
    <mergeCell ref="H23:J23"/>
    <mergeCell ref="C22:G22"/>
    <mergeCell ref="H22:J22"/>
    <mergeCell ref="G34:K34"/>
    <mergeCell ref="G35:K35"/>
    <mergeCell ref="A1:L3"/>
    <mergeCell ref="C5:D5"/>
    <mergeCell ref="I5:J5"/>
    <mergeCell ref="C8:D8"/>
    <mergeCell ref="F8:G8"/>
    <mergeCell ref="C9:G9"/>
    <mergeCell ref="I9:J9"/>
    <mergeCell ref="C15:G15"/>
    <mergeCell ref="H15:J15"/>
    <mergeCell ref="C11:G11"/>
    <mergeCell ref="C12:G12"/>
    <mergeCell ref="H12:J12"/>
    <mergeCell ref="B13:B16"/>
    <mergeCell ref="C13:G13"/>
    <mergeCell ref="H13:J13"/>
    <mergeCell ref="C14:G14"/>
    <mergeCell ref="H14:J14"/>
    <mergeCell ref="C16:G16"/>
    <mergeCell ref="H16:J16"/>
  </mergeCells>
  <phoneticPr fontId="3" type="noConversion"/>
  <dataValidations count="39">
    <dataValidation type="list" allowBlank="1" showInputMessage="1" sqref="F267" xr:uid="{0426B744-1042-4AAC-8B6F-9F9045BBA81D}">
      <formula1>"해당무, CDN T8, CDN T4,  CDN T2, EM CLAMP, BCI CLAMP"</formula1>
    </dataValidation>
    <dataValidation type="list" allowBlank="1" showInputMessage="1" sqref="C267:E267" xr:uid="{F18C8EA4-07EA-4C30-827B-476C2838B578}">
      <formula1>"해당무, LAN, RJ 45, HDMI, DVI"</formula1>
    </dataValidation>
    <dataValidation type="list" allowBlank="1" showInputMessage="1" sqref="C263:E263" xr:uid="{AD6DC5DC-B80D-4CE1-B9D2-51098D14B432}">
      <formula1>"해당무, 주 전원 포트, 직류 전원 입력 포트, DC 입력 포트"</formula1>
    </dataValidation>
    <dataValidation type="list" allowBlank="1" showInputMessage="1" sqref="F259 F263" xr:uid="{7484210E-D9D9-4686-A48F-087028498BE3}">
      <formula1>"해당무, CDN M2, CDN M3,  CDN M4, ,  CDN M5,  EM CLAMP"</formula1>
    </dataValidation>
    <dataValidation type="list" allowBlank="1" showInputMessage="1" showErrorMessage="1" sqref="H259:I259 H263:I263 H267:I267" xr:uid="{B379D73A-B191-4B55-88FE-63ED960A11CE}">
      <formula1>"A, B, C, 해당무"</formula1>
    </dataValidation>
    <dataValidation type="list" allowBlank="1" showInputMessage="1" sqref="C259:E259" xr:uid="{988FD1E3-444F-4C4E-A697-FBB4F1855CBB}">
      <formula1>"주 전원 포트"</formula1>
    </dataValidation>
    <dataValidation type="list" allowBlank="1" showInputMessage="1" sqref="C235:F237" xr:uid="{6BDA52D3-4DFF-44C4-9E8F-0529E3D434A8}">
      <formula1>"N - L, N - PE, L - PE"</formula1>
    </dataValidation>
    <dataValidation type="list" allowBlank="1" showInputMessage="1" sqref="H235:I237" xr:uid="{831034B9-B8E6-4455-8170-F704393F1A18}">
      <formula1>"A, B, B 주1), B 주2), 해당무"</formula1>
    </dataValidation>
    <dataValidation type="list" allowBlank="1" showInputMessage="1" showErrorMessage="1" sqref="B213" xr:uid="{1FF06098-FE24-4D6C-A6D7-72BC168BE63B}">
      <formula1>"I/O"</formula1>
    </dataValidation>
    <dataValidation type="list" allowBlank="1" showInputMessage="1" sqref="C213:F213" xr:uid="{4DAB0A50-899A-41DD-8413-2C76D8C6D5A1}">
      <formula1>"해당무, LAN, RJ45, HDMI, DP,"</formula1>
    </dataValidation>
    <dataValidation type="list" allowBlank="1" showInputMessage="1" showErrorMessage="1" sqref="B209" xr:uid="{7917AC7E-59ED-4D92-8675-B63DCC018A30}">
      <formula1>"DC"</formula1>
    </dataValidation>
    <dataValidation type="list" allowBlank="1" showInputMessage="1" sqref="C209:F209" xr:uid="{9813068A-FACB-4A72-AD06-BC84C6CC4BDF}">
      <formula1>"DC (+) - DC (-), DC (+) - DC (-) - PE, 해당무"</formula1>
    </dataValidation>
    <dataValidation type="list" allowBlank="1" showInputMessage="1" showErrorMessage="1" sqref="B205 B235:B237" xr:uid="{10FECC9E-058C-4E44-B3CF-13B694A2FF69}">
      <formula1>"AC"</formula1>
    </dataValidation>
    <dataValidation type="list" allowBlank="1" showInputMessage="1" sqref="C205:F205" xr:uid="{636D4CEE-8A7A-48B8-BB7C-6074978C12D8}">
      <formula1>"N - L1, N - L1 - PE, L1 - L2 - L3, L1 - L2 - L3 - N, L1 - L2 - L3 - PE, L1 - L2 - L3 - N - PE"</formula1>
    </dataValidation>
    <dataValidation type="list" allowBlank="1" showInputMessage="1" showErrorMessage="1" sqref="H205:I205 H209:I209 H213:I213" xr:uid="{1D37B76F-8314-4538-B49F-70DB5CD6C8B2}">
      <formula1>"A, B 주1), B 주2), B 주3), 해당무"</formula1>
    </dataValidation>
    <dataValidation type="list" allowBlank="1" showInputMessage="1" showErrorMessage="1" sqref="G180:G183 G259 G263 G267 G289:G291" xr:uid="{696C835F-F509-4088-8259-D3ACBB33D85C}">
      <formula1>"A"</formula1>
    </dataValidation>
    <dataValidation type="list" allowBlank="1" showInputMessage="1" showErrorMessage="1" sqref="C180:F183" xr:uid="{08811A4E-1EF9-49BC-BBAC-96D6A51FB592}">
      <formula1>"전  면, 후  면, 우측면, 좌측면"</formula1>
    </dataValidation>
    <dataValidation type="list" allowBlank="1" showInputMessage="1" sqref="H180:I183" xr:uid="{D39712C1-DB09-4A5B-B5E5-6D1E0320E31C}">
      <formula1>"A, 해당무"</formula1>
    </dataValidation>
    <dataValidation type="list" allowBlank="1" showInputMessage="1" showErrorMessage="1" sqref="B155:B158" xr:uid="{667C0CAE-588C-4FE5-85EC-A84B60003BC6}">
      <formula1>"간접인가, 직접인가"</formula1>
    </dataValidation>
    <dataValidation type="list" allowBlank="1" showInputMessage="1" sqref="I155:I158" xr:uid="{56FECE04-E93B-4748-B25E-37B19914850D}">
      <formula1>"-, 주1), 주2), 주3), 주4), 주5)"</formula1>
    </dataValidation>
    <dataValidation type="list" allowBlank="1" showInputMessage="1" showErrorMessage="1" sqref="G155:G158 G205 G209 G213" xr:uid="{0E2DF907-BE92-4D8B-9512-CE7658EEDD54}">
      <formula1>"B"</formula1>
    </dataValidation>
    <dataValidation type="list" allowBlank="1" showInputMessage="1" showErrorMessage="1" sqref="F155:F158" xr:uid="{4AEB2B71-F592-4926-B200-AE4EA0689964}">
      <formula1>"접촉방전, 기중방전"</formula1>
    </dataValidation>
    <dataValidation type="list" allowBlank="1" showInputMessage="1" showErrorMessage="1" sqref="H155:H158" xr:uid="{11FD6E4E-FDBF-4172-8E7E-B67906A9A8DE}">
      <formula1>"해당무, A, B, C, ,"</formula1>
    </dataValidation>
    <dataValidation type="list" allowBlank="1" showInputMessage="1" sqref="K75:K76" xr:uid="{23F06AFB-EB68-4C50-A963-4A90008C129F}">
      <formula1>"차폐, 비차폐"</formula1>
    </dataValidation>
    <dataValidation type="list" allowBlank="1" showInputMessage="1" showErrorMessage="1" sqref="B75:C76 F75:G76" xr:uid="{1D623758-742B-4FEB-B02F-B75A1AF31754}">
      <formula1>OFFSET($B$63, 1, 0, ROWS(Total_Config)-1)</formula1>
    </dataValidation>
    <dataValidation type="list" allowBlank="1" showInputMessage="1" showErrorMessage="1" sqref="F265 G178 D178 H265 F257 H257 F261 H261" xr:uid="{DB6FE74A-8DCA-4F54-AAB5-422323BAAB42}">
      <formula1>"TRUE, FALSE, 1, 0"</formula1>
    </dataValidation>
    <dataValidation type="list" allowBlank="1" showInputMessage="1" showErrorMessage="1" sqref="G44:K44" xr:uid="{BB888886-7F98-41C1-B42E-6A1486F0C06A}">
      <formula1>"구성품 이원화, 기술 변경, 기술 파생"</formula1>
    </dataValidation>
    <dataValidation type="list" allowBlank="1" showInputMessage="1" showErrorMessage="1" sqref="I58:J59" xr:uid="{124C0528-0A13-4841-B32E-72A555B2302C}">
      <formula1>"Yes, No"</formula1>
    </dataValidation>
    <dataValidation type="list" showInputMessage="1" sqref="F42:K42" xr:uid="{CD5C9F4F-ED2E-4747-93E1-9D792351B703}">
      <formula1>" Hz, kHz, MHz, GHz"</formula1>
    </dataValidation>
    <dataValidation type="list" allowBlank="1" showInputMessage="1" sqref="F41:K41" xr:uid="{1968F70D-E280-4E70-96F4-545D812C4625}">
      <formula1>"탁상형, 바닥형, 조합형"</formula1>
    </dataValidation>
    <dataValidation type="list" allowBlank="1" showInputMessage="1" sqref="H289:I291" xr:uid="{18125B77-37F3-4FF2-BE3F-C1323240FAAC}">
      <formula1>"A, B, C, 해당무"</formula1>
    </dataValidation>
    <dataValidation type="list" allowBlank="1" showInputMessage="1" sqref="K13:K23" xr:uid="{9AC623FA-43CF-4F83-A4A1-E93E1186C163}">
      <formula1>"주1), 주2), 주3), 주4), 주5), 주6), 주7), 주8), 주9), 주10)"</formula1>
    </dataValidation>
    <dataValidation type="list" allowBlank="1" showInputMessage="1" showErrorMessage="1" sqref="G235:G237" xr:uid="{478F140F-69D3-45A7-9DDA-0F75B40271E0}">
      <formula1>"C"</formula1>
    </dataValidation>
    <dataValidation type="list" allowBlank="1" showInputMessage="1" sqref="B311 B287 B265 B261 B257 B233 B211 B207 B203 B178 B153 D48 F43:F44 F34:F40 I40 K281:K282 K251:K252 K227:K228 K197:K198 K172:K173 K147:K148 K132:K133 K117:K118 K102:K103 K87:K88 K305:K306" xr:uid="{EC8AF778-895C-444A-8A23-2DB3AE5B09FC}">
      <formula1>"1, TRUE, 0, FALSE,"</formula1>
    </dataValidation>
    <dataValidation type="list" allowBlank="1" showInputMessage="1" sqref="B91 B106 B121 B136" xr:uid="{C9263629-5189-4D7D-9B85-72E1F374CA75}">
      <formula1>INDEX(OPERATING_MODE, 0, 1)</formula1>
    </dataValidation>
    <dataValidation type="list" allowBlank="1" showInputMessage="1" sqref="G302:H302 G278:H278 G248:H248 G224:H224 G194:H194 G169:H169 G144:H144 G129:H129 G114:H114 G99:H99 G84:H84" xr:uid="{4545CDF7-A9C8-41FA-9652-561A72C55596}">
      <formula1>"00:00, 01:00, 02:00, 03:00, 04:00, 05:00, 06:00, 07:00, 08:00, 09:00, 10:00, 11:00, 12:00, 13:00, 14:00, 15:00, 16:00, 17:00, 18:00, 19:00, 20:00, 21:00, 22:00, 23:00, 24:00"</formula1>
    </dataValidation>
    <dataValidation type="list" allowBlank="1" showInputMessage="1" showErrorMessage="1" sqref="I9:J9" xr:uid="{8182E16C-3E59-4905-9A47-6F8F77BF9472}">
      <formula1>reviewer_list</formula1>
    </dataValidation>
    <dataValidation type="list" allowBlank="1" showInputMessage="1" showErrorMessage="1" sqref="I5:J5" xr:uid="{BDC4E8FB-E1C0-429E-9862-CB2BE3D1B972}">
      <formula1>tester_list</formula1>
    </dataValidation>
    <dataValidation type="list" allowBlank="1" showInputMessage="1" showErrorMessage="1" sqref="C81:F81 C96:F96 C111:F111 C126:F126 C141:F141 C166:F166 C191:F191 C221:F221 C245:F245 C275:F275 C299:F299" xr:uid="{5A412BED-91FF-48A3-964F-7239008B223E}">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&amp;LRDS-EM-105(00)250602&amp;C&amp;P / &amp;N&amp;R(주)디티앤씨 (Dt&amp;&amp;C Co., Ltd.)</oddFooter>
  </headerFooter>
  <rowBreaks count="11" manualBreakCount="11">
    <brk id="50" max="16383" man="1"/>
    <brk id="61" max="16383" man="1"/>
    <brk id="77" max="16383" man="1"/>
    <brk id="107" max="16383" man="1"/>
    <brk id="137" max="16383" man="1"/>
    <brk id="162" max="16383" man="1"/>
    <brk id="187" max="16383" man="1"/>
    <brk id="217" max="16383" man="1"/>
    <brk id="241" max="16383" man="1"/>
    <brk id="271" max="16383" man="1"/>
    <brk id="29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50178"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50181" r:id="rId6" name="RE">
              <controlPr defaultSize="0" autoFill="0" autoLine="0" autoPict="0">
                <anchor moveWithCells="1">
                  <from>
                    <xdr:col>2</xdr:col>
                    <xdr:colOff>0</xdr:colOff>
                    <xdr:row>15</xdr:row>
                    <xdr:rowOff>0</xdr:rowOff>
                  </from>
                  <to>
                    <xdr:col>4</xdr:col>
                    <xdr:colOff>257175</xdr:colOff>
                    <xdr:row>16</xdr:row>
                    <xdr:rowOff>0</xdr:rowOff>
                  </to>
                </anchor>
              </controlPr>
            </control>
          </mc:Choice>
        </mc:AlternateContent>
        <mc:AlternateContent xmlns:mc="http://schemas.openxmlformats.org/markup-compatibility/2006">
          <mc:Choice Requires="x14">
            <control shapeId="50183" r:id="rId7"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50184" r:id="rId8"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50185" r:id="rId9"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50186"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50187"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50188" r:id="rId12"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50190" r:id="rId13" name="LOOP">
              <controlPr defaultSize="0" autoFill="0" autoLine="0" autoPict="0">
                <anchor moveWithCells="1">
                  <from>
                    <xdr:col>2</xdr:col>
                    <xdr:colOff>0</xdr:colOff>
                    <xdr:row>14</xdr:row>
                    <xdr:rowOff>0</xdr:rowOff>
                  </from>
                  <to>
                    <xdr:col>4</xdr:col>
                    <xdr:colOff>266700</xdr:colOff>
                    <xdr:row>15</xdr:row>
                    <xdr:rowOff>0</xdr:rowOff>
                  </to>
                </anchor>
              </controlPr>
            </control>
          </mc:Choice>
        </mc:AlternateContent>
        <mc:AlternateContent xmlns:mc="http://schemas.openxmlformats.org/markup-compatibility/2006">
          <mc:Choice Requires="x14">
            <control shapeId="50192" r:id="rId14" name="MF">
              <controlPr defaultSize="0" autoFill="0" autoLine="0" autoPict="0">
                <anchor moveWithCells="1">
                  <from>
                    <xdr:col>2</xdr:col>
                    <xdr:colOff>0</xdr:colOff>
                    <xdr:row>21</xdr:row>
                    <xdr:rowOff>0</xdr:rowOff>
                  </from>
                  <to>
                    <xdr:col>3</xdr:col>
                    <xdr:colOff>752475</xdr:colOff>
                    <xdr:row>22</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82900-EFE7-4069-9E90-9862E69D528B}">
  <sheetPr codeName="Sheet13"/>
  <dimension ref="A1:M337"/>
  <sheetViews>
    <sheetView showGridLines="0" zoomScaleNormal="100" zoomScaleSheetLayoutView="100" workbookViewId="0">
      <pane ySplit="3" topLeftCell="A4" activePane="bottomLeft" state="frozen"/>
      <selection activeCell="B441" sqref="B441:K44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401"/>
      <c r="D5" s="401"/>
      <c r="H5" s="2" t="s">
        <v>1</v>
      </c>
      <c r="I5" s="390"/>
      <c r="J5" s="390"/>
      <c r="K5" s="3" t="s">
        <v>2</v>
      </c>
    </row>
    <row r="6" spans="1:12">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02"/>
      <c r="D9" s="402"/>
      <c r="E9" s="402"/>
      <c r="F9" s="402"/>
      <c r="G9" s="402"/>
      <c r="H9" s="5" t="s">
        <v>9</v>
      </c>
      <c r="I9" s="392"/>
      <c r="J9" s="393"/>
      <c r="K9" s="9" t="s">
        <v>2</v>
      </c>
    </row>
    <row r="11" spans="1:12" ht="20.100000000000001" customHeight="1">
      <c r="B11" s="4" t="s">
        <v>10</v>
      </c>
      <c r="C11" s="403" t="s">
        <v>457</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 STD, "")</f>
        <v/>
      </c>
      <c r="I13" s="398"/>
      <c r="J13" s="399"/>
      <c r="K13" s="25"/>
    </row>
    <row r="14" spans="1:12" ht="20.100000000000001" customHeight="1">
      <c r="B14" s="379"/>
      <c r="C14" s="404" t="b">
        <v>0</v>
      </c>
      <c r="D14" s="411"/>
      <c r="E14" s="411"/>
      <c r="F14" s="411"/>
      <c r="G14" s="411"/>
      <c r="H14" s="383" t="str">
        <f>IF(ISN_CHECK, STD, "")</f>
        <v/>
      </c>
      <c r="I14" s="384"/>
      <c r="J14" s="385"/>
      <c r="K14" s="25"/>
    </row>
    <row r="15" spans="1:12" ht="20.100000000000001" customHeight="1">
      <c r="B15" s="379"/>
      <c r="C15" s="404" t="b">
        <v>0</v>
      </c>
      <c r="D15" s="405"/>
      <c r="E15" s="405"/>
      <c r="F15" s="405"/>
      <c r="G15" s="405"/>
      <c r="H15" s="383" t="str">
        <f>IF(RE_CHECK, STD, "")</f>
        <v/>
      </c>
      <c r="I15" s="384"/>
      <c r="J15" s="385"/>
      <c r="K15" s="25"/>
    </row>
    <row r="16" spans="1:12" ht="20.100000000000001" customHeight="1">
      <c r="B16" s="380"/>
      <c r="C16" s="404" t="b">
        <v>0</v>
      </c>
      <c r="D16" s="405"/>
      <c r="E16" s="405"/>
      <c r="F16" s="405"/>
      <c r="G16" s="405"/>
      <c r="H16" s="383" t="str">
        <f>IF(GH_CHECK, STD, "")</f>
        <v/>
      </c>
      <c r="I16" s="384"/>
      <c r="J16" s="385"/>
      <c r="K16" s="25"/>
    </row>
    <row r="17" spans="2:11" ht="20.100000000000001" customHeight="1">
      <c r="B17" s="378" t="s">
        <v>16</v>
      </c>
      <c r="C17" s="404" t="b">
        <v>0</v>
      </c>
      <c r="D17" s="405"/>
      <c r="E17" s="405"/>
      <c r="F17" s="405"/>
      <c r="G17" s="405"/>
      <c r="H17" s="383" t="str">
        <f>IF(ESD_CHECK, "KS C 9610-4-2", "")</f>
        <v/>
      </c>
      <c r="I17" s="384"/>
      <c r="J17" s="385"/>
      <c r="K17" s="25"/>
    </row>
    <row r="18" spans="2:11" ht="20.100000000000001" customHeight="1">
      <c r="B18" s="379"/>
      <c r="C18" s="404"/>
      <c r="D18" s="405"/>
      <c r="E18" s="405"/>
      <c r="F18" s="405"/>
      <c r="G18" s="405"/>
      <c r="H18" s="383" t="str">
        <f>IF(RS_CHECK, "KS C 9610-4-3", "")</f>
        <v/>
      </c>
      <c r="I18" s="384"/>
      <c r="J18" s="385"/>
      <c r="K18" s="25"/>
    </row>
    <row r="19" spans="2:11" ht="20.100000000000001" customHeight="1">
      <c r="B19" s="379"/>
      <c r="C19" s="404"/>
      <c r="D19" s="405"/>
      <c r="E19" s="405"/>
      <c r="F19" s="405"/>
      <c r="G19" s="405"/>
      <c r="H19" s="383" t="str">
        <f>IF(EFT_CHECK, "KS C 9610-4-4", "")</f>
        <v/>
      </c>
      <c r="I19" s="384"/>
      <c r="J19" s="385"/>
      <c r="K19" s="25"/>
    </row>
    <row r="20" spans="2:11" ht="20.100000000000001" customHeight="1">
      <c r="B20" s="379"/>
      <c r="C20" s="404"/>
      <c r="D20" s="405"/>
      <c r="E20" s="405"/>
      <c r="F20" s="405"/>
      <c r="G20" s="405"/>
      <c r="H20" s="383" t="str">
        <f>IF(SURGE_CHECK, "KS C 9610-4-5", "")</f>
        <v/>
      </c>
      <c r="I20" s="384"/>
      <c r="J20" s="385"/>
      <c r="K20" s="25"/>
    </row>
    <row r="21" spans="2:11" ht="20.100000000000001" customHeight="1">
      <c r="B21" s="379"/>
      <c r="C21" s="404"/>
      <c r="D21" s="405"/>
      <c r="E21" s="405"/>
      <c r="F21" s="405"/>
      <c r="G21" s="405"/>
      <c r="H21" s="383" t="str">
        <f>IF(CS_CHECK, "KS C 9610-4-6", "")</f>
        <v/>
      </c>
      <c r="I21" s="384"/>
      <c r="J21" s="385"/>
      <c r="K21" s="25"/>
    </row>
    <row r="22" spans="2:11" ht="20.100000000000001" customHeight="1">
      <c r="B22" s="379"/>
      <c r="C22" s="404"/>
      <c r="D22" s="405"/>
      <c r="E22" s="405"/>
      <c r="F22" s="405"/>
      <c r="G22" s="405"/>
      <c r="H22" s="383" t="str">
        <f>IF(DIP_CHECK, "KS C 9610-4-11", "")</f>
        <v/>
      </c>
      <c r="I22" s="384"/>
      <c r="J22" s="385"/>
      <c r="K22" s="25"/>
    </row>
    <row r="23" spans="2:11" ht="20.100000000000001" customHeight="1">
      <c r="B23" s="380"/>
      <c r="C23" s="404" t="b">
        <v>0</v>
      </c>
      <c r="D23" s="405"/>
      <c r="E23" s="405"/>
      <c r="F23" s="405"/>
      <c r="G23" s="405"/>
      <c r="H23" s="383" t="str">
        <f>IF(CTI_CHECK, "KS R ISO 7637-2", "")</f>
        <v/>
      </c>
      <c r="I23" s="384"/>
      <c r="J23" s="385"/>
      <c r="K23" s="25"/>
    </row>
    <row r="24" spans="2:11" ht="39.950000000000003" customHeight="1">
      <c r="B24" s="10" t="s">
        <v>17</v>
      </c>
      <c r="C24" s="412"/>
      <c r="D24" s="413"/>
      <c r="E24" s="413"/>
      <c r="F24" s="413"/>
      <c r="G24" s="413"/>
      <c r="H24" s="413"/>
      <c r="I24" s="413"/>
      <c r="J24" s="413"/>
      <c r="K24" s="414"/>
    </row>
    <row r="26" spans="2:11">
      <c r="B26" s="4" t="s">
        <v>18</v>
      </c>
    </row>
    <row r="27" spans="2:11" ht="20.100000000000001" customHeight="1">
      <c r="B27" s="415" t="s">
        <v>19</v>
      </c>
      <c r="C27" s="416"/>
      <c r="D27" s="416"/>
      <c r="E27" s="416"/>
      <c r="F27" s="416"/>
      <c r="G27" s="416"/>
      <c r="H27" s="416"/>
      <c r="I27" s="416"/>
      <c r="J27" s="416"/>
      <c r="K27" s="417"/>
    </row>
    <row r="28" spans="2:11" ht="20.100000000000001" customHeight="1">
      <c r="B28" s="372"/>
      <c r="C28" s="373"/>
      <c r="D28" s="373"/>
      <c r="E28" s="373"/>
      <c r="F28" s="373"/>
      <c r="G28" s="373"/>
      <c r="H28" s="373"/>
      <c r="I28" s="373"/>
      <c r="J28" s="373"/>
      <c r="K28" s="374"/>
    </row>
    <row r="30" spans="2:11">
      <c r="B30" s="353" t="s">
        <v>20</v>
      </c>
      <c r="C30" s="353"/>
      <c r="D30" s="353"/>
      <c r="E30" s="353"/>
      <c r="F30" s="353"/>
      <c r="G30" s="353"/>
      <c r="H30" s="353"/>
      <c r="I30" s="353"/>
      <c r="J30" s="353"/>
      <c r="K30" s="353"/>
    </row>
    <row r="32" spans="2:11">
      <c r="B32" s="4" t="s">
        <v>21</v>
      </c>
    </row>
    <row r="33" spans="2:13" ht="20.100000000000001" customHeight="1">
      <c r="B33" s="415" t="s">
        <v>22</v>
      </c>
      <c r="C33" s="416"/>
      <c r="D33" s="416"/>
      <c r="E33" s="416"/>
      <c r="F33" s="416"/>
      <c r="G33" s="416"/>
      <c r="H33" s="416"/>
      <c r="I33" s="416"/>
      <c r="J33" s="416"/>
      <c r="K33" s="417"/>
    </row>
    <row r="34" spans="2:13" ht="20.100000000000001" customHeight="1">
      <c r="B34" s="407" t="s">
        <v>23</v>
      </c>
      <c r="C34" s="408"/>
      <c r="D34" s="408"/>
      <c r="E34" s="409"/>
      <c r="F34" s="93">
        <v>0</v>
      </c>
      <c r="G34" s="115" t="s">
        <v>477</v>
      </c>
      <c r="H34" s="93">
        <v>0</v>
      </c>
      <c r="I34" s="115" t="s">
        <v>478</v>
      </c>
      <c r="J34" s="93">
        <v>0</v>
      </c>
      <c r="K34" s="116" t="s">
        <v>458</v>
      </c>
    </row>
    <row r="35" spans="2:13" ht="20.100000000000001" customHeight="1">
      <c r="B35" s="407" t="s">
        <v>202</v>
      </c>
      <c r="C35" s="408"/>
      <c r="D35" s="408"/>
      <c r="E35" s="409"/>
      <c r="F35" s="93">
        <v>0</v>
      </c>
      <c r="G35" s="52" t="s">
        <v>200</v>
      </c>
      <c r="H35" s="93">
        <v>0</v>
      </c>
      <c r="I35" s="52" t="s">
        <v>199</v>
      </c>
      <c r="J35" s="93">
        <v>0</v>
      </c>
      <c r="K35" s="53" t="s">
        <v>201</v>
      </c>
    </row>
    <row r="36" spans="2:13" ht="20.100000000000001" customHeight="1">
      <c r="B36" s="407" t="s">
        <v>230</v>
      </c>
      <c r="C36" s="408"/>
      <c r="D36" s="408"/>
      <c r="E36" s="409"/>
      <c r="F36" s="93">
        <v>0</v>
      </c>
      <c r="G36" s="676" t="str">
        <f>IF(F36, "적용", "미적용")</f>
        <v>미적용</v>
      </c>
      <c r="H36" s="676"/>
      <c r="I36" s="676"/>
      <c r="J36" s="676"/>
      <c r="K36" s="677"/>
    </row>
    <row r="37" spans="2:13" ht="20.100000000000001" customHeight="1">
      <c r="B37" s="407" t="s">
        <v>138</v>
      </c>
      <c r="C37" s="408"/>
      <c r="D37" s="408"/>
      <c r="E37" s="409"/>
      <c r="F37" s="93">
        <v>0</v>
      </c>
      <c r="G37" s="364"/>
      <c r="H37" s="364"/>
      <c r="I37" s="364"/>
      <c r="J37" s="364"/>
      <c r="K37" s="365"/>
    </row>
    <row r="38" spans="2:13" ht="20.100000000000001" customHeight="1">
      <c r="B38" s="407" t="s">
        <v>139</v>
      </c>
      <c r="C38" s="408"/>
      <c r="D38" s="408"/>
      <c r="E38" s="409"/>
      <c r="F38" s="93">
        <v>0</v>
      </c>
      <c r="G38" s="364"/>
      <c r="H38" s="364"/>
      <c r="I38" s="364"/>
      <c r="J38" s="364"/>
      <c r="K38" s="365"/>
    </row>
    <row r="39" spans="2:13" ht="20.100000000000001" customHeight="1">
      <c r="B39" s="415" t="s">
        <v>17</v>
      </c>
      <c r="C39" s="416"/>
      <c r="D39" s="416"/>
      <c r="E39" s="416"/>
      <c r="F39" s="416"/>
      <c r="G39" s="416"/>
      <c r="H39" s="416"/>
      <c r="I39" s="416"/>
      <c r="J39" s="416"/>
      <c r="K39" s="417"/>
    </row>
    <row r="40" spans="2:13" ht="44.25" customHeight="1">
      <c r="B40" s="369"/>
      <c r="C40" s="370"/>
      <c r="D40" s="370"/>
      <c r="E40" s="370"/>
      <c r="F40" s="370"/>
      <c r="G40" s="370"/>
      <c r="H40" s="370"/>
      <c r="I40" s="370"/>
      <c r="J40" s="370"/>
      <c r="K40" s="371"/>
    </row>
    <row r="41" spans="2:13" ht="16.5" customHeight="1"/>
    <row r="42" spans="2:13" ht="13.5" customHeight="1">
      <c r="B42" s="4" t="s">
        <v>130</v>
      </c>
      <c r="D42" s="93">
        <v>0</v>
      </c>
    </row>
    <row r="43" spans="2:13" ht="16.5" customHeight="1">
      <c r="B43" s="678"/>
      <c r="C43" s="625"/>
      <c r="D43" s="625"/>
      <c r="E43" s="625"/>
      <c r="F43" s="625"/>
      <c r="G43" s="625"/>
      <c r="H43" s="625"/>
      <c r="I43" s="625"/>
      <c r="J43" s="625"/>
      <c r="K43" s="626"/>
    </row>
    <row r="44" spans="2:13" ht="16.5" customHeight="1"/>
    <row r="45" spans="2:13" ht="16.5" customHeight="1">
      <c r="B45" s="424" t="s">
        <v>26</v>
      </c>
      <c r="C45" s="424"/>
      <c r="D45" s="424"/>
      <c r="E45" s="424"/>
      <c r="F45" s="424"/>
      <c r="G45" s="424"/>
      <c r="H45" s="424"/>
      <c r="I45" s="424"/>
      <c r="J45" s="424"/>
      <c r="K45" s="424"/>
    </row>
    <row r="46" spans="2:13" ht="16.5" customHeight="1">
      <c r="B46" s="11" t="s">
        <v>187</v>
      </c>
      <c r="C46" s="347"/>
      <c r="D46" s="374"/>
      <c r="E46" s="425"/>
      <c r="F46" s="386"/>
      <c r="G46" s="386"/>
      <c r="H46" s="386"/>
      <c r="I46" s="386"/>
      <c r="J46" s="386"/>
      <c r="K46" s="387"/>
      <c r="M46" s="36">
        <f>E46</f>
        <v>0</v>
      </c>
    </row>
    <row r="47" spans="2:13" ht="16.5" customHeight="1">
      <c r="B47" s="11"/>
      <c r="C47" s="347"/>
      <c r="D47" s="374"/>
      <c r="E47" s="425"/>
      <c r="F47" s="386"/>
      <c r="G47" s="386"/>
      <c r="H47" s="386"/>
      <c r="I47" s="386"/>
      <c r="J47" s="386"/>
      <c r="K47" s="387"/>
      <c r="M47" s="36">
        <f>E47</f>
        <v>0</v>
      </c>
    </row>
    <row r="48" spans="2:13" ht="16.5" customHeight="1">
      <c r="B48" s="426"/>
      <c r="C48" s="427"/>
      <c r="D48" s="427"/>
      <c r="E48" s="427"/>
      <c r="F48" s="427"/>
      <c r="G48" s="427"/>
      <c r="H48" s="427"/>
      <c r="I48" s="427"/>
      <c r="J48" s="427"/>
      <c r="K48" s="428"/>
    </row>
    <row r="49" spans="2:11" ht="16.5" customHeight="1"/>
    <row r="50" spans="2:11" ht="16.5" customHeight="1">
      <c r="B50" s="424" t="s">
        <v>27</v>
      </c>
      <c r="C50" s="424"/>
      <c r="D50" s="424"/>
      <c r="E50" s="424"/>
      <c r="F50" s="424"/>
      <c r="G50" s="424"/>
      <c r="H50" s="424"/>
      <c r="I50" s="424"/>
      <c r="J50" s="424"/>
      <c r="K50" s="424"/>
    </row>
    <row r="51" spans="2:11" ht="16.5" customHeight="1">
      <c r="B51" s="12" t="s">
        <v>28</v>
      </c>
      <c r="C51" s="433" t="s">
        <v>29</v>
      </c>
      <c r="D51" s="433"/>
      <c r="E51" s="433" t="s">
        <v>30</v>
      </c>
      <c r="F51" s="433"/>
      <c r="G51" s="433" t="s">
        <v>31</v>
      </c>
      <c r="H51" s="433"/>
      <c r="I51" s="12" t="s">
        <v>32</v>
      </c>
      <c r="J51" s="12" t="s">
        <v>33</v>
      </c>
      <c r="K51" s="12" t="s">
        <v>34</v>
      </c>
    </row>
    <row r="52" spans="2:11" ht="16.5" customHeight="1">
      <c r="B52" s="13"/>
      <c r="C52" s="322"/>
      <c r="D52" s="322"/>
      <c r="E52" s="521"/>
      <c r="F52" s="521"/>
      <c r="G52" s="522"/>
      <c r="H52" s="522"/>
      <c r="I52" s="14"/>
      <c r="J52" s="14"/>
      <c r="K52" s="14"/>
    </row>
    <row r="53" spans="2:11" ht="16.5" customHeight="1">
      <c r="B53" s="13"/>
      <c r="C53" s="322"/>
      <c r="D53" s="322"/>
      <c r="E53" s="521"/>
      <c r="F53" s="521"/>
      <c r="G53" s="522"/>
      <c r="H53" s="522"/>
      <c r="I53" s="14"/>
      <c r="J53" s="14"/>
      <c r="K53" s="14"/>
    </row>
    <row r="54" spans="2:11" ht="16.5" customHeight="1">
      <c r="B54" s="347"/>
      <c r="C54" s="348"/>
      <c r="D54" s="348"/>
      <c r="E54" s="348"/>
      <c r="F54" s="348"/>
      <c r="G54" s="348"/>
      <c r="H54" s="348"/>
      <c r="I54" s="348"/>
      <c r="J54" s="348"/>
      <c r="K54" s="349"/>
    </row>
    <row r="55" spans="2:11" ht="16.5" customHeight="1"/>
    <row r="56" spans="2:11" ht="16.5" customHeight="1">
      <c r="B56" s="432" t="s">
        <v>35</v>
      </c>
      <c r="C56" s="432"/>
      <c r="D56" s="432"/>
      <c r="E56" s="432"/>
      <c r="F56" s="432"/>
      <c r="G56" s="432"/>
      <c r="H56" s="432"/>
      <c r="I56" s="432"/>
      <c r="J56" s="432"/>
      <c r="K56" s="432"/>
    </row>
    <row r="57" spans="2:11" ht="16.5" customHeight="1">
      <c r="B57" s="437" t="s">
        <v>36</v>
      </c>
      <c r="C57" s="437"/>
      <c r="D57" s="438" t="s">
        <v>37</v>
      </c>
      <c r="E57" s="439"/>
      <c r="F57" s="440" t="s">
        <v>38</v>
      </c>
      <c r="G57" s="441"/>
      <c r="H57" s="440" t="s">
        <v>39</v>
      </c>
      <c r="I57" s="441"/>
      <c r="J57" s="440" t="s">
        <v>34</v>
      </c>
      <c r="K57" s="441"/>
    </row>
    <row r="58" spans="2:11" ht="16.5" customHeight="1">
      <c r="B58" s="330" t="str">
        <f>IF(Product_Name="", "", Product_Name)</f>
        <v/>
      </c>
      <c r="C58" s="331"/>
      <c r="D58" s="332" t="str">
        <f>IF(Model_Name="", "", Model_Name)</f>
        <v/>
      </c>
      <c r="E58" s="332"/>
      <c r="F58" s="330" t="s">
        <v>41</v>
      </c>
      <c r="G58" s="333"/>
      <c r="H58" s="334"/>
      <c r="I58" s="334"/>
      <c r="J58" s="330" t="s">
        <v>40</v>
      </c>
      <c r="K58" s="333"/>
    </row>
    <row r="59" spans="2:11" ht="16.5" customHeight="1">
      <c r="B59" s="335"/>
      <c r="C59" s="324"/>
      <c r="D59" s="435"/>
      <c r="E59" s="435"/>
      <c r="F59" s="335"/>
      <c r="G59" s="324"/>
      <c r="H59" s="436"/>
      <c r="I59" s="436"/>
      <c r="J59" s="335"/>
      <c r="K59" s="324"/>
    </row>
    <row r="60" spans="2:11" ht="16.5" customHeight="1"/>
    <row r="61" spans="2:11" ht="16.5" customHeight="1">
      <c r="B61" s="432" t="s">
        <v>140</v>
      </c>
      <c r="C61" s="432"/>
      <c r="D61" s="432"/>
      <c r="E61" s="432"/>
      <c r="F61" s="432"/>
      <c r="G61" s="432"/>
      <c r="H61" s="432"/>
      <c r="I61" s="432"/>
      <c r="J61" s="432"/>
      <c r="K61" s="432"/>
    </row>
    <row r="62" spans="2:11" ht="16.5" customHeight="1">
      <c r="B62" s="437" t="s">
        <v>36</v>
      </c>
      <c r="C62" s="437"/>
      <c r="D62" s="438" t="s">
        <v>37</v>
      </c>
      <c r="E62" s="439"/>
      <c r="F62" s="440" t="s">
        <v>38</v>
      </c>
      <c r="G62" s="441"/>
      <c r="H62" s="440" t="s">
        <v>39</v>
      </c>
      <c r="I62" s="441"/>
      <c r="J62" s="440" t="s">
        <v>34</v>
      </c>
      <c r="K62" s="441"/>
    </row>
    <row r="63" spans="2:11" ht="16.5" customHeight="1">
      <c r="B63" s="442">
        <f>Product_Name</f>
        <v>0</v>
      </c>
      <c r="C63" s="442"/>
      <c r="D63" s="330">
        <f>Model_Name</f>
        <v>0</v>
      </c>
      <c r="E63" s="333"/>
      <c r="F63" s="335" t="s">
        <v>41</v>
      </c>
      <c r="G63" s="336"/>
      <c r="H63" s="335"/>
      <c r="I63" s="336"/>
      <c r="J63" s="335" t="s">
        <v>141</v>
      </c>
      <c r="K63" s="336"/>
    </row>
    <row r="64" spans="2:11" ht="16.5" customHeight="1">
      <c r="B64" s="335"/>
      <c r="C64" s="324"/>
      <c r="D64" s="335"/>
      <c r="E64" s="336"/>
      <c r="F64" s="335"/>
      <c r="G64" s="336"/>
      <c r="H64" s="335"/>
      <c r="I64" s="336"/>
      <c r="J64" s="335"/>
      <c r="K64" s="336"/>
    </row>
    <row r="65" spans="2:11" ht="16.5" customHeight="1">
      <c r="B65" s="445"/>
      <c r="C65" s="445"/>
      <c r="D65" s="445"/>
      <c r="E65" s="445"/>
      <c r="F65" s="445"/>
      <c r="G65" s="445"/>
      <c r="H65" s="445"/>
      <c r="I65" s="445"/>
      <c r="J65" s="445"/>
      <c r="K65" s="445"/>
    </row>
    <row r="66" spans="2:11" ht="16.5" customHeight="1">
      <c r="B66" s="432" t="s">
        <v>42</v>
      </c>
      <c r="C66" s="432"/>
      <c r="D66" s="432"/>
      <c r="E66" s="432"/>
      <c r="F66" s="432"/>
      <c r="G66" s="432"/>
      <c r="H66" s="432"/>
      <c r="I66" s="432"/>
      <c r="J66" s="432"/>
      <c r="K66" s="432"/>
    </row>
    <row r="67" spans="2:11" ht="16.5" customHeight="1">
      <c r="B67" s="440" t="s">
        <v>43</v>
      </c>
      <c r="C67" s="443"/>
      <c r="D67" s="443"/>
      <c r="E67" s="441"/>
      <c r="F67" s="440" t="s">
        <v>44</v>
      </c>
      <c r="G67" s="443"/>
      <c r="H67" s="443"/>
      <c r="I67" s="441"/>
      <c r="J67" s="440" t="s">
        <v>45</v>
      </c>
      <c r="K67" s="441"/>
    </row>
    <row r="68" spans="2:11" ht="16.5" customHeight="1">
      <c r="B68" s="440" t="s">
        <v>46</v>
      </c>
      <c r="C68" s="441"/>
      <c r="D68" s="440" t="s">
        <v>47</v>
      </c>
      <c r="E68" s="441"/>
      <c r="F68" s="440" t="s">
        <v>46</v>
      </c>
      <c r="G68" s="441"/>
      <c r="H68" s="440" t="s">
        <v>47</v>
      </c>
      <c r="I68" s="441"/>
      <c r="J68" s="15" t="s">
        <v>48</v>
      </c>
      <c r="K68" s="15" t="s">
        <v>49</v>
      </c>
    </row>
    <row r="69" spans="2:11" ht="16.5" customHeight="1">
      <c r="B69" s="322"/>
      <c r="C69" s="322"/>
      <c r="D69" s="323"/>
      <c r="E69" s="324"/>
      <c r="F69" s="322"/>
      <c r="G69" s="322"/>
      <c r="H69" s="323"/>
      <c r="I69" s="324"/>
      <c r="J69" s="16"/>
      <c r="K69" s="17"/>
    </row>
    <row r="70" spans="2:11" ht="16.5" customHeight="1">
      <c r="B70" s="322"/>
      <c r="C70" s="322"/>
      <c r="D70" s="323"/>
      <c r="E70" s="324"/>
      <c r="F70" s="322"/>
      <c r="G70" s="322"/>
      <c r="H70" s="323"/>
      <c r="I70" s="324"/>
      <c r="J70" s="16"/>
      <c r="K70" s="17"/>
    </row>
    <row r="72" spans="2:11" ht="9.9499999999999993" customHeight="1" thickBot="1"/>
    <row r="73" spans="2:11" ht="44.25" customHeight="1" thickBot="1">
      <c r="B73" s="446" t="s">
        <v>147</v>
      </c>
      <c r="C73" s="447"/>
      <c r="D73" s="447"/>
      <c r="E73" s="447"/>
      <c r="F73" s="447"/>
      <c r="G73" s="447"/>
      <c r="H73" s="447"/>
      <c r="I73" s="447"/>
      <c r="J73" s="447"/>
      <c r="K73" s="448"/>
    </row>
    <row r="74" spans="2:11" ht="9.9499999999999993" customHeight="1"/>
    <row r="75" spans="2:11" ht="16.5" customHeight="1">
      <c r="B75" s="5" t="s">
        <v>129</v>
      </c>
      <c r="C75" s="383"/>
      <c r="D75" s="384"/>
      <c r="E75" s="384"/>
      <c r="F75" s="385"/>
      <c r="G75" s="5"/>
      <c r="H75" s="452"/>
      <c r="I75" s="453"/>
      <c r="J75" s="453"/>
      <c r="K75" s="454"/>
    </row>
    <row r="77" spans="2:11" ht="16.5" customHeight="1">
      <c r="B77" s="5" t="s">
        <v>128</v>
      </c>
      <c r="C77" s="455" t="s">
        <v>122</v>
      </c>
      <c r="D77" s="455"/>
      <c r="E77" s="455" t="s">
        <v>121</v>
      </c>
      <c r="F77" s="455"/>
      <c r="G77" s="5" t="s">
        <v>123</v>
      </c>
      <c r="H77" s="5" t="s">
        <v>124</v>
      </c>
      <c r="I77" s="5" t="s">
        <v>125</v>
      </c>
      <c r="J77" s="5" t="s">
        <v>126</v>
      </c>
      <c r="K77" s="5" t="s">
        <v>127</v>
      </c>
    </row>
    <row r="78" spans="2:11" ht="16.5" customHeight="1">
      <c r="B78" s="18">
        <v>1</v>
      </c>
      <c r="C78" s="456"/>
      <c r="D78" s="456"/>
      <c r="E78" s="457"/>
      <c r="F78" s="458"/>
      <c r="G78" s="117"/>
      <c r="H78" s="117"/>
      <c r="I78" s="33"/>
      <c r="J78" s="34"/>
      <c r="K78" s="35"/>
    </row>
    <row r="80" spans="2:11" ht="16.5" customHeight="1">
      <c r="B80" s="248" t="s">
        <v>50</v>
      </c>
      <c r="C80" s="259"/>
      <c r="D80" s="248" t="s">
        <v>5</v>
      </c>
      <c r="E80" s="259"/>
      <c r="F80" s="136" t="s">
        <v>51</v>
      </c>
      <c r="G80" s="136" t="s">
        <v>52</v>
      </c>
      <c r="H80" s="5" t="s">
        <v>815</v>
      </c>
      <c r="I80" s="5" t="s">
        <v>53</v>
      </c>
      <c r="J80" s="5" t="s">
        <v>325</v>
      </c>
      <c r="K80" s="5" t="s">
        <v>54</v>
      </c>
    </row>
    <row r="81" spans="2:11" ht="16.5" customHeight="1">
      <c r="B81" s="246"/>
      <c r="C81" s="247"/>
      <c r="D81" s="246"/>
      <c r="E81" s="247"/>
      <c r="F81" s="169"/>
      <c r="G81" s="64"/>
      <c r="H81" s="92"/>
      <c r="I81" s="92"/>
      <c r="J81" s="17"/>
      <c r="K81" s="177">
        <v>0</v>
      </c>
    </row>
    <row r="82" spans="2:11" ht="16.5" customHeight="1">
      <c r="B82" s="246"/>
      <c r="C82" s="247"/>
      <c r="D82" s="246"/>
      <c r="E82" s="247"/>
      <c r="F82" s="169"/>
      <c r="G82" s="64"/>
      <c r="H82" s="92"/>
      <c r="I82" s="92"/>
      <c r="J82" s="17"/>
      <c r="K82" s="177">
        <v>0</v>
      </c>
    </row>
    <row r="83" spans="2:11" ht="9.9499999999999993" customHeight="1"/>
    <row r="84" spans="2:11" ht="16.5" customHeight="1">
      <c r="B84" s="353" t="s">
        <v>55</v>
      </c>
      <c r="C84" s="353"/>
      <c r="D84" s="20"/>
      <c r="E84" s="20"/>
      <c r="F84" s="21"/>
    </row>
    <row r="85" spans="2:11" ht="16.5" customHeight="1">
      <c r="B85" s="72"/>
      <c r="C85" s="459"/>
      <c r="D85" s="460"/>
      <c r="E85" s="460"/>
      <c r="F85" s="460"/>
      <c r="G85" s="460"/>
      <c r="H85" s="460"/>
      <c r="I85" s="460"/>
      <c r="J85" s="460"/>
      <c r="K85" s="460"/>
    </row>
    <row r="86" spans="2:11" ht="9.9499999999999993" customHeight="1"/>
    <row r="87" spans="2:11" ht="9.9499999999999993" customHeight="1" thickBot="1"/>
    <row r="88" spans="2:11" ht="44.25" customHeight="1" thickBot="1">
      <c r="B88" s="461" t="s">
        <v>148</v>
      </c>
      <c r="C88" s="447"/>
      <c r="D88" s="447"/>
      <c r="E88" s="447"/>
      <c r="F88" s="447"/>
      <c r="G88" s="447"/>
      <c r="H88" s="447"/>
      <c r="I88" s="447"/>
      <c r="J88" s="447"/>
      <c r="K88" s="448"/>
    </row>
    <row r="89" spans="2:11" ht="9.9499999999999993" customHeight="1"/>
    <row r="90" spans="2:11" ht="16.5" customHeight="1">
      <c r="B90" s="5" t="s">
        <v>129</v>
      </c>
      <c r="C90" s="383"/>
      <c r="D90" s="384"/>
      <c r="E90" s="384"/>
      <c r="F90" s="385"/>
      <c r="G90" s="5"/>
      <c r="H90" s="452"/>
      <c r="I90" s="453"/>
      <c r="J90" s="453"/>
      <c r="K90" s="454"/>
    </row>
    <row r="92" spans="2:11" ht="16.5" customHeight="1">
      <c r="B92" s="5" t="s">
        <v>128</v>
      </c>
      <c r="C92" s="455" t="s">
        <v>122</v>
      </c>
      <c r="D92" s="455"/>
      <c r="E92" s="455" t="s">
        <v>121</v>
      </c>
      <c r="F92" s="455"/>
      <c r="G92" s="5" t="s">
        <v>123</v>
      </c>
      <c r="H92" s="5" t="s">
        <v>124</v>
      </c>
      <c r="I92" s="5" t="s">
        <v>125</v>
      </c>
      <c r="J92" s="5" t="s">
        <v>126</v>
      </c>
      <c r="K92" s="5" t="s">
        <v>127</v>
      </c>
    </row>
    <row r="93" spans="2:11" ht="16.5" customHeight="1">
      <c r="B93" s="18">
        <v>1</v>
      </c>
      <c r="C93" s="456"/>
      <c r="D93" s="456"/>
      <c r="E93" s="457"/>
      <c r="F93" s="458"/>
      <c r="G93" s="117"/>
      <c r="H93" s="117"/>
      <c r="I93" s="33"/>
      <c r="J93" s="34"/>
      <c r="K93" s="35"/>
    </row>
    <row r="95" spans="2:11" ht="16.5" customHeight="1">
      <c r="B95" s="248" t="s">
        <v>50</v>
      </c>
      <c r="C95" s="259"/>
      <c r="D95" s="248" t="s">
        <v>5</v>
      </c>
      <c r="E95" s="259"/>
      <c r="F95" s="136" t="s">
        <v>51</v>
      </c>
      <c r="G95" s="136" t="s">
        <v>52</v>
      </c>
      <c r="H95" s="5" t="s">
        <v>815</v>
      </c>
      <c r="I95" s="5" t="s">
        <v>53</v>
      </c>
      <c r="J95" s="5" t="s">
        <v>325</v>
      </c>
      <c r="K95" s="5" t="s">
        <v>54</v>
      </c>
    </row>
    <row r="96" spans="2:11" ht="16.5" customHeight="1">
      <c r="B96" s="246"/>
      <c r="C96" s="247"/>
      <c r="D96" s="246"/>
      <c r="E96" s="247"/>
      <c r="F96" s="169"/>
      <c r="G96" s="64"/>
      <c r="H96" s="92"/>
      <c r="I96" s="92"/>
      <c r="J96" s="17"/>
      <c r="K96" s="177">
        <v>0</v>
      </c>
    </row>
    <row r="97" spans="2:11" ht="16.5" customHeight="1">
      <c r="B97" s="246"/>
      <c r="C97" s="247"/>
      <c r="D97" s="246"/>
      <c r="E97" s="247"/>
      <c r="F97" s="169"/>
      <c r="G97" s="64"/>
      <c r="H97" s="92"/>
      <c r="I97" s="92"/>
      <c r="J97" s="17"/>
      <c r="K97" s="177">
        <v>0</v>
      </c>
    </row>
    <row r="98" spans="2:11">
      <c r="I98" s="38"/>
    </row>
    <row r="99" spans="2:11" ht="16.5" customHeight="1">
      <c r="B99" s="353" t="s">
        <v>55</v>
      </c>
      <c r="C99" s="353"/>
      <c r="D99" s="20"/>
      <c r="E99" s="20"/>
      <c r="F99" s="21"/>
    </row>
    <row r="100" spans="2:11" ht="16.5" customHeight="1">
      <c r="B100" s="72"/>
      <c r="C100" s="459"/>
      <c r="D100" s="460"/>
      <c r="E100" s="460"/>
      <c r="F100" s="460"/>
      <c r="G100" s="460"/>
      <c r="H100" s="460"/>
      <c r="I100" s="460"/>
      <c r="J100" s="460"/>
      <c r="K100" s="460"/>
    </row>
    <row r="101" spans="2:11" ht="9.9499999999999993" customHeight="1"/>
    <row r="102" spans="2:11" ht="9.9499999999999993" customHeight="1" thickBot="1"/>
    <row r="103" spans="2:11" ht="44.25" customHeight="1" thickBot="1">
      <c r="B103" s="461" t="s">
        <v>206</v>
      </c>
      <c r="C103" s="447"/>
      <c r="D103" s="447"/>
      <c r="E103" s="447"/>
      <c r="F103" s="447"/>
      <c r="G103" s="447"/>
      <c r="H103" s="447"/>
      <c r="I103" s="447"/>
      <c r="J103" s="447"/>
      <c r="K103" s="448"/>
    </row>
    <row r="104" spans="2:11" ht="9.9499999999999993" customHeight="1"/>
    <row r="105" spans="2:11" ht="16.5" customHeight="1">
      <c r="B105" s="5" t="s">
        <v>129</v>
      </c>
      <c r="C105" s="383"/>
      <c r="D105" s="384"/>
      <c r="E105" s="384"/>
      <c r="F105" s="385"/>
      <c r="G105" s="5"/>
      <c r="H105" s="452"/>
      <c r="I105" s="453"/>
      <c r="J105" s="453"/>
      <c r="K105" s="454"/>
    </row>
    <row r="107" spans="2:11" ht="16.5" customHeight="1">
      <c r="B107" s="5" t="s">
        <v>128</v>
      </c>
      <c r="C107" s="455" t="s">
        <v>122</v>
      </c>
      <c r="D107" s="455"/>
      <c r="E107" s="455" t="s">
        <v>121</v>
      </c>
      <c r="F107" s="455"/>
      <c r="G107" s="5" t="s">
        <v>123</v>
      </c>
      <c r="H107" s="5" t="s">
        <v>124</v>
      </c>
      <c r="I107" s="5" t="s">
        <v>125</v>
      </c>
      <c r="J107" s="5" t="s">
        <v>126</v>
      </c>
      <c r="K107" s="5" t="s">
        <v>127</v>
      </c>
    </row>
    <row r="108" spans="2:11" ht="16.5" customHeight="1">
      <c r="B108" s="18">
        <v>1</v>
      </c>
      <c r="C108" s="456"/>
      <c r="D108" s="456"/>
      <c r="E108" s="457"/>
      <c r="F108" s="458"/>
      <c r="G108" s="117"/>
      <c r="H108" s="117"/>
      <c r="I108" s="33"/>
      <c r="J108" s="34"/>
      <c r="K108" s="35"/>
    </row>
    <row r="110" spans="2:11" ht="16.5" customHeight="1">
      <c r="B110" s="248" t="s">
        <v>50</v>
      </c>
      <c r="C110" s="259"/>
      <c r="D110" s="248" t="s">
        <v>5</v>
      </c>
      <c r="E110" s="259"/>
      <c r="F110" s="136" t="s">
        <v>51</v>
      </c>
      <c r="G110" s="136" t="s">
        <v>52</v>
      </c>
      <c r="H110" s="5" t="s">
        <v>815</v>
      </c>
      <c r="I110" s="5" t="s">
        <v>53</v>
      </c>
      <c r="J110" s="5" t="s">
        <v>325</v>
      </c>
      <c r="K110" s="5" t="s">
        <v>54</v>
      </c>
    </row>
    <row r="111" spans="2:11" ht="16.5" customHeight="1">
      <c r="B111" s="246"/>
      <c r="C111" s="247"/>
      <c r="D111" s="246"/>
      <c r="E111" s="247"/>
      <c r="F111" s="169"/>
      <c r="G111" s="64"/>
      <c r="H111" s="92"/>
      <c r="I111" s="92"/>
      <c r="J111" s="17"/>
      <c r="K111" s="177">
        <v>0</v>
      </c>
    </row>
    <row r="112" spans="2:11" ht="16.5" customHeight="1">
      <c r="B112" s="246"/>
      <c r="C112" s="247"/>
      <c r="D112" s="246"/>
      <c r="E112" s="247"/>
      <c r="F112" s="169"/>
      <c r="G112" s="64"/>
      <c r="H112" s="92"/>
      <c r="I112" s="92"/>
      <c r="J112" s="17"/>
      <c r="K112" s="177">
        <v>0</v>
      </c>
    </row>
    <row r="113" spans="2:11" ht="9.9499999999999993" customHeight="1">
      <c r="B113" s="37"/>
      <c r="C113" s="37"/>
      <c r="D113" s="37"/>
      <c r="E113" s="37"/>
      <c r="F113" s="37"/>
      <c r="G113" s="37"/>
      <c r="H113" s="37"/>
      <c r="I113" s="37"/>
      <c r="J113" s="37"/>
      <c r="K113" s="37"/>
    </row>
    <row r="114" spans="2:11" ht="16.5" customHeight="1">
      <c r="B114" s="353" t="s">
        <v>55</v>
      </c>
      <c r="C114" s="353"/>
      <c r="D114" s="20"/>
      <c r="E114" s="20"/>
      <c r="F114" s="21"/>
    </row>
    <row r="115" spans="2:11" ht="16.5" customHeight="1">
      <c r="B115" s="72"/>
      <c r="C115" s="459"/>
      <c r="D115" s="460"/>
      <c r="E115" s="460"/>
      <c r="F115" s="460"/>
      <c r="G115" s="460"/>
      <c r="H115" s="460"/>
      <c r="I115" s="460"/>
      <c r="J115" s="460"/>
      <c r="K115" s="460"/>
    </row>
    <row r="116" spans="2:11" ht="14.25" thickBot="1"/>
    <row r="117" spans="2:11" ht="44.25" customHeight="1" thickBot="1">
      <c r="B117" s="461" t="s">
        <v>205</v>
      </c>
      <c r="C117" s="447"/>
      <c r="D117" s="447"/>
      <c r="E117" s="447"/>
      <c r="F117" s="447"/>
      <c r="G117" s="447"/>
      <c r="H117" s="447"/>
      <c r="I117" s="447"/>
      <c r="J117" s="447"/>
      <c r="K117" s="448"/>
    </row>
    <row r="118" spans="2:11" ht="9.9499999999999993" customHeight="1"/>
    <row r="119" spans="2:11" ht="16.5" customHeight="1">
      <c r="B119" s="5" t="s">
        <v>129</v>
      </c>
      <c r="C119" s="383"/>
      <c r="D119" s="384"/>
      <c r="E119" s="384"/>
      <c r="F119" s="385"/>
      <c r="G119" s="5"/>
      <c r="H119" s="452"/>
      <c r="I119" s="453"/>
      <c r="J119" s="453"/>
      <c r="K119" s="454"/>
    </row>
    <row r="121" spans="2:11" ht="16.5" customHeight="1">
      <c r="B121" s="5" t="s">
        <v>128</v>
      </c>
      <c r="C121" s="455" t="s">
        <v>122</v>
      </c>
      <c r="D121" s="455"/>
      <c r="E121" s="455" t="s">
        <v>121</v>
      </c>
      <c r="F121" s="455"/>
      <c r="G121" s="5" t="s">
        <v>123</v>
      </c>
      <c r="H121" s="5" t="s">
        <v>124</v>
      </c>
      <c r="I121" s="5" t="s">
        <v>125</v>
      </c>
      <c r="J121" s="5" t="s">
        <v>126</v>
      </c>
      <c r="K121" s="5" t="s">
        <v>127</v>
      </c>
    </row>
    <row r="122" spans="2:11" ht="16.5" customHeight="1">
      <c r="B122" s="18">
        <v>1</v>
      </c>
      <c r="C122" s="456"/>
      <c r="D122" s="456"/>
      <c r="E122" s="457"/>
      <c r="F122" s="458"/>
      <c r="G122" s="117"/>
      <c r="H122" s="117"/>
      <c r="I122" s="33"/>
      <c r="J122" s="34"/>
      <c r="K122" s="35"/>
    </row>
    <row r="124" spans="2:11" ht="16.5" customHeight="1">
      <c r="B124" s="248" t="s">
        <v>50</v>
      </c>
      <c r="C124" s="259"/>
      <c r="D124" s="248" t="s">
        <v>5</v>
      </c>
      <c r="E124" s="259"/>
      <c r="F124" s="136" t="s">
        <v>51</v>
      </c>
      <c r="G124" s="136" t="s">
        <v>52</v>
      </c>
      <c r="H124" s="5" t="s">
        <v>815</v>
      </c>
      <c r="I124" s="5" t="s">
        <v>53</v>
      </c>
      <c r="J124" s="5" t="s">
        <v>325</v>
      </c>
      <c r="K124" s="5" t="s">
        <v>54</v>
      </c>
    </row>
    <row r="125" spans="2:11" ht="16.5" customHeight="1">
      <c r="B125" s="246"/>
      <c r="C125" s="247"/>
      <c r="D125" s="246"/>
      <c r="E125" s="247"/>
      <c r="F125" s="169"/>
      <c r="G125" s="64"/>
      <c r="H125" s="92"/>
      <c r="I125" s="92"/>
      <c r="J125" s="17"/>
      <c r="K125" s="177">
        <v>0</v>
      </c>
    </row>
    <row r="126" spans="2:11" ht="16.5" customHeight="1">
      <c r="B126" s="246"/>
      <c r="C126" s="247"/>
      <c r="D126" s="246"/>
      <c r="E126" s="247"/>
      <c r="F126" s="169"/>
      <c r="G126" s="64"/>
      <c r="H126" s="92"/>
      <c r="I126" s="92"/>
      <c r="J126" s="17"/>
      <c r="K126" s="177">
        <v>0</v>
      </c>
    </row>
    <row r="128" spans="2:11" ht="16.5" customHeight="1">
      <c r="B128" s="353" t="s">
        <v>55</v>
      </c>
      <c r="C128" s="353"/>
      <c r="D128" s="20"/>
      <c r="E128" s="20"/>
      <c r="F128" s="21"/>
    </row>
    <row r="129" spans="2:11" ht="16.5" customHeight="1">
      <c r="B129" s="72"/>
      <c r="C129" s="459"/>
      <c r="D129" s="460"/>
      <c r="E129" s="460"/>
      <c r="F129" s="460"/>
      <c r="G129" s="460"/>
      <c r="H129" s="460"/>
      <c r="I129" s="460"/>
      <c r="J129" s="460"/>
      <c r="K129" s="460"/>
    </row>
    <row r="130" spans="2:11" ht="9.9499999999999993" customHeight="1"/>
    <row r="131" spans="2:11" ht="9.9499999999999993" customHeight="1" thickBot="1"/>
    <row r="132" spans="2:11" ht="44.25" customHeight="1" thickBot="1">
      <c r="B132" s="462" t="s">
        <v>56</v>
      </c>
      <c r="C132" s="463"/>
      <c r="D132" s="463"/>
      <c r="E132" s="463"/>
      <c r="F132" s="463"/>
      <c r="G132" s="463"/>
      <c r="H132" s="463"/>
      <c r="I132" s="463"/>
      <c r="J132" s="463"/>
      <c r="K132" s="464"/>
    </row>
    <row r="133" spans="2:11" ht="9.9499999999999993" customHeight="1"/>
    <row r="134" spans="2:11" ht="16.5" customHeight="1">
      <c r="B134" s="5" t="s">
        <v>129</v>
      </c>
      <c r="C134" s="383"/>
      <c r="D134" s="384"/>
      <c r="E134" s="384"/>
      <c r="F134" s="385"/>
      <c r="G134" s="5"/>
      <c r="H134" s="452"/>
      <c r="I134" s="453"/>
      <c r="J134" s="453"/>
      <c r="K134" s="454"/>
    </row>
    <row r="136" spans="2:11" ht="16.5" customHeight="1">
      <c r="B136" s="5" t="s">
        <v>128</v>
      </c>
      <c r="C136" s="455" t="s">
        <v>122</v>
      </c>
      <c r="D136" s="455"/>
      <c r="E136" s="455" t="s">
        <v>121</v>
      </c>
      <c r="F136" s="455"/>
      <c r="G136" s="5" t="s">
        <v>123</v>
      </c>
      <c r="H136" s="5" t="s">
        <v>124</v>
      </c>
      <c r="I136" s="5" t="s">
        <v>125</v>
      </c>
      <c r="J136" s="5" t="s">
        <v>126</v>
      </c>
      <c r="K136" s="5" t="s">
        <v>127</v>
      </c>
    </row>
    <row r="137" spans="2:11" ht="16.5" customHeight="1">
      <c r="B137" s="18">
        <v>1</v>
      </c>
      <c r="C137" s="456"/>
      <c r="D137" s="456"/>
      <c r="E137" s="457"/>
      <c r="F137" s="458"/>
      <c r="G137" s="117"/>
      <c r="H137" s="117"/>
      <c r="I137" s="33"/>
      <c r="J137" s="34"/>
      <c r="K137" s="35"/>
    </row>
    <row r="138" spans="2:11" ht="9.9499999999999993" customHeight="1"/>
    <row r="139" spans="2:11" ht="16.5" customHeight="1">
      <c r="B139" s="248" t="s">
        <v>50</v>
      </c>
      <c r="C139" s="259"/>
      <c r="D139" s="248" t="s">
        <v>5</v>
      </c>
      <c r="E139" s="259"/>
      <c r="F139" s="136" t="s">
        <v>51</v>
      </c>
      <c r="G139" s="136" t="s">
        <v>52</v>
      </c>
      <c r="H139" s="5" t="s">
        <v>815</v>
      </c>
      <c r="I139" s="5" t="s">
        <v>53</v>
      </c>
      <c r="J139" s="5" t="s">
        <v>325</v>
      </c>
      <c r="K139" s="5" t="s">
        <v>54</v>
      </c>
    </row>
    <row r="140" spans="2:11" ht="16.5" customHeight="1">
      <c r="B140" s="246"/>
      <c r="C140" s="247"/>
      <c r="D140" s="246"/>
      <c r="E140" s="247"/>
      <c r="F140" s="169"/>
      <c r="G140" s="64"/>
      <c r="H140" s="92"/>
      <c r="I140" s="92"/>
      <c r="J140" s="17"/>
      <c r="K140" s="177">
        <v>0</v>
      </c>
    </row>
    <row r="141" spans="2:11" ht="16.5" customHeight="1">
      <c r="B141" s="246"/>
      <c r="C141" s="247"/>
      <c r="D141" s="246"/>
      <c r="E141" s="247"/>
      <c r="F141" s="169"/>
      <c r="G141" s="64"/>
      <c r="H141" s="92"/>
      <c r="I141" s="92"/>
      <c r="J141" s="17"/>
      <c r="K141" s="177">
        <v>0</v>
      </c>
    </row>
    <row r="143" spans="2:11" ht="16.5" customHeight="1">
      <c r="B143" s="465" t="s">
        <v>57</v>
      </c>
      <c r="C143" s="466"/>
      <c r="D143" s="466"/>
      <c r="E143" s="466"/>
      <c r="F143" s="466"/>
      <c r="G143" s="466"/>
      <c r="H143" s="466"/>
      <c r="I143" s="466"/>
      <c r="J143" s="467"/>
      <c r="K143" s="39" t="s">
        <v>153</v>
      </c>
    </row>
    <row r="144" spans="2:11" ht="50.1" customHeight="1">
      <c r="B144" s="481" t="str">
        <f>IF(CAT_EST, "함체 포트 - 접촉 방전: ±2 kV, ±4, ±6 kV,  기중방전: ±2 kV, ±4 kV, ±8 kV", "함체 포트 - 접촉 방전: ±2 kV, ±4 kV,  기중방전: ±2 kV, ±4 kV, ±8 kV")</f>
        <v>함체 포트 - 접촉 방전: ±2 kV, ±4 kV,  기중방전: ±2 kV, ±4 kV, ±8 kV</v>
      </c>
      <c r="C144" s="482"/>
      <c r="D144" s="482"/>
      <c r="E144" s="482"/>
      <c r="F144" s="482"/>
      <c r="G144" s="482"/>
      <c r="H144" s="482"/>
      <c r="I144" s="482"/>
      <c r="J144" s="482"/>
      <c r="K144" s="40" t="s">
        <v>363</v>
      </c>
    </row>
    <row r="145" spans="2:11" ht="9.9499999999999993" customHeight="1"/>
    <row r="146" spans="2:11" ht="16.5" customHeight="1">
      <c r="B146" s="93">
        <v>0</v>
      </c>
      <c r="C146" t="s">
        <v>67</v>
      </c>
    </row>
    <row r="147" spans="2:11" ht="16.5" customHeight="1">
      <c r="B147" s="5" t="s">
        <v>58</v>
      </c>
      <c r="C147" s="455" t="s">
        <v>59</v>
      </c>
      <c r="D147" s="455"/>
      <c r="E147" s="455"/>
      <c r="F147" s="5" t="s">
        <v>60</v>
      </c>
      <c r="G147" s="5" t="s">
        <v>61</v>
      </c>
      <c r="H147" s="5" t="s">
        <v>62</v>
      </c>
      <c r="I147" s="5" t="s">
        <v>17</v>
      </c>
      <c r="J147" s="455" t="s">
        <v>63</v>
      </c>
      <c r="K147" s="455"/>
    </row>
    <row r="148" spans="2:11" ht="16.5" customHeight="1">
      <c r="B148" s="32" t="s">
        <v>144</v>
      </c>
      <c r="C148" s="471" t="s">
        <v>142</v>
      </c>
      <c r="D148" s="471"/>
      <c r="E148" s="471"/>
      <c r="F148" s="32" t="s">
        <v>145</v>
      </c>
      <c r="G148" s="22" t="s">
        <v>166</v>
      </c>
      <c r="H148" s="32" t="s">
        <v>86</v>
      </c>
      <c r="I148" s="32" t="s">
        <v>146</v>
      </c>
      <c r="J148" s="475"/>
      <c r="K148" s="476"/>
    </row>
    <row r="149" spans="2:11" ht="16.5" customHeight="1">
      <c r="B149" s="32" t="s">
        <v>144</v>
      </c>
      <c r="C149" s="471" t="s">
        <v>143</v>
      </c>
      <c r="D149" s="471"/>
      <c r="E149" s="471"/>
      <c r="F149" s="32" t="s">
        <v>145</v>
      </c>
      <c r="G149" s="22" t="s">
        <v>166</v>
      </c>
      <c r="H149" s="32" t="s">
        <v>86</v>
      </c>
      <c r="I149" s="32" t="s">
        <v>146</v>
      </c>
      <c r="J149" s="471"/>
      <c r="K149" s="471"/>
    </row>
    <row r="150" spans="2:11" ht="16.5" customHeight="1">
      <c r="B150" s="32"/>
      <c r="C150" s="471"/>
      <c r="D150" s="471"/>
      <c r="E150" s="471"/>
      <c r="F150" s="32"/>
      <c r="G150" s="22"/>
      <c r="H150" s="32"/>
      <c r="I150" s="32" t="s">
        <v>146</v>
      </c>
      <c r="J150" s="471"/>
      <c r="K150" s="471"/>
    </row>
    <row r="152" spans="2:11" ht="16.5" customHeight="1">
      <c r="B152" s="4" t="s">
        <v>925</v>
      </c>
      <c r="C152" s="23"/>
    </row>
    <row r="153" spans="2:11" ht="26.1" customHeight="1">
      <c r="B153" s="472" t="s">
        <v>364</v>
      </c>
      <c r="C153" s="473"/>
      <c r="D153" s="473"/>
      <c r="E153" s="473"/>
      <c r="F153" s="473"/>
      <c r="G153" s="473"/>
      <c r="H153" s="473"/>
      <c r="I153" s="473"/>
      <c r="J153" s="473"/>
      <c r="K153" s="474"/>
    </row>
    <row r="154" spans="2:11" ht="9.9499999999999993" customHeight="1"/>
    <row r="155" spans="2:11" ht="9.9499999999999993" customHeight="1" thickBot="1"/>
    <row r="156" spans="2:11" ht="42" customHeight="1" thickBot="1">
      <c r="B156" s="462" t="s">
        <v>66</v>
      </c>
      <c r="C156" s="463"/>
      <c r="D156" s="463"/>
      <c r="E156" s="463"/>
      <c r="F156" s="463"/>
      <c r="G156" s="463"/>
      <c r="H156" s="463"/>
      <c r="I156" s="463"/>
      <c r="J156" s="463"/>
      <c r="K156" s="464"/>
    </row>
    <row r="157" spans="2:11" ht="9.9499999999999993" customHeight="1"/>
    <row r="158" spans="2:11" ht="16.5" customHeight="1">
      <c r="B158" s="5" t="s">
        <v>129</v>
      </c>
      <c r="C158" s="383"/>
      <c r="D158" s="384"/>
      <c r="E158" s="384"/>
      <c r="F158" s="385"/>
      <c r="G158" s="5"/>
      <c r="H158" s="452"/>
      <c r="I158" s="453"/>
      <c r="J158" s="453"/>
      <c r="K158" s="454"/>
    </row>
    <row r="160" spans="2:11" ht="16.5" customHeight="1">
      <c r="B160" s="5" t="s">
        <v>128</v>
      </c>
      <c r="C160" s="455" t="s">
        <v>122</v>
      </c>
      <c r="D160" s="455"/>
      <c r="E160" s="455" t="s">
        <v>121</v>
      </c>
      <c r="F160" s="455"/>
      <c r="G160" s="5" t="s">
        <v>123</v>
      </c>
      <c r="H160" s="5" t="s">
        <v>124</v>
      </c>
      <c r="I160" s="5" t="s">
        <v>125</v>
      </c>
      <c r="J160" s="5" t="s">
        <v>126</v>
      </c>
      <c r="K160" s="5" t="s">
        <v>127</v>
      </c>
    </row>
    <row r="161" spans="2:11" ht="16.5" customHeight="1">
      <c r="B161" s="5">
        <v>1</v>
      </c>
      <c r="C161" s="456"/>
      <c r="D161" s="456"/>
      <c r="E161" s="457"/>
      <c r="F161" s="458"/>
      <c r="G161" s="117"/>
      <c r="H161" s="117"/>
      <c r="I161" s="33"/>
      <c r="J161" s="34"/>
      <c r="K161" s="35"/>
    </row>
    <row r="162" spans="2:11" ht="9.9499999999999993" customHeight="1"/>
    <row r="163" spans="2:11" ht="16.5" customHeight="1">
      <c r="B163" s="248" t="s">
        <v>50</v>
      </c>
      <c r="C163" s="259"/>
      <c r="D163" s="248" t="s">
        <v>5</v>
      </c>
      <c r="E163" s="259"/>
      <c r="F163" s="136" t="s">
        <v>51</v>
      </c>
      <c r="G163" s="136" t="s">
        <v>52</v>
      </c>
      <c r="H163" s="5" t="s">
        <v>815</v>
      </c>
      <c r="I163" s="5" t="s">
        <v>53</v>
      </c>
      <c r="J163" s="5" t="s">
        <v>325</v>
      </c>
      <c r="K163" s="5" t="s">
        <v>54</v>
      </c>
    </row>
    <row r="164" spans="2:11" ht="16.5" customHeight="1">
      <c r="B164" s="246"/>
      <c r="C164" s="247"/>
      <c r="D164" s="246"/>
      <c r="E164" s="247"/>
      <c r="F164" s="169"/>
      <c r="G164" s="64"/>
      <c r="H164" s="92"/>
      <c r="I164" s="92"/>
      <c r="J164" s="17"/>
      <c r="K164" s="177">
        <v>0</v>
      </c>
    </row>
    <row r="165" spans="2:11" ht="16.5" customHeight="1">
      <c r="B165" s="246"/>
      <c r="C165" s="247"/>
      <c r="D165" s="246"/>
      <c r="E165" s="247"/>
      <c r="F165" s="169"/>
      <c r="G165" s="64"/>
      <c r="H165" s="92"/>
      <c r="I165" s="92"/>
      <c r="J165" s="17"/>
      <c r="K165" s="177">
        <v>0</v>
      </c>
    </row>
    <row r="166" spans="2:11" ht="9.9499999999999993" customHeight="1"/>
    <row r="167" spans="2:11" ht="16.5" customHeight="1">
      <c r="B167" s="465" t="s">
        <v>57</v>
      </c>
      <c r="C167" s="466"/>
      <c r="D167" s="466"/>
      <c r="E167" s="466"/>
      <c r="F167" s="466"/>
      <c r="G167" s="466"/>
      <c r="H167" s="466"/>
      <c r="I167" s="466"/>
      <c r="J167" s="467"/>
      <c r="K167" s="39" t="s">
        <v>153</v>
      </c>
    </row>
    <row r="168" spans="2:11" ht="50.1" customHeight="1">
      <c r="B168" s="481" t="str">
        <f>IF(CAT_EST, "함체포트 - 주파수 범위: 80 ~ 6000 MHz, 변조: 80 % AM(1 kHz), 전계강도: 10 V/m", "함체포트 - 주파수 범위: 80 ~ 6000 MHz, 변조: 80 % AM(1 kHz), 전계강도: 3 V/m")</f>
        <v>함체포트 - 주파수 범위: 80 ~ 6000 MHz, 변조: 80 % AM(1 kHz), 전계강도: 3 V/m</v>
      </c>
      <c r="C168" s="482"/>
      <c r="D168" s="482"/>
      <c r="E168" s="482"/>
      <c r="F168" s="482"/>
      <c r="G168" s="482"/>
      <c r="H168" s="482"/>
      <c r="I168" s="482"/>
      <c r="J168" s="482"/>
      <c r="K168" s="40" t="s">
        <v>211</v>
      </c>
    </row>
    <row r="169" spans="2:11" ht="9.9499999999999993" customHeight="1"/>
    <row r="170" spans="2:11" ht="16.5" customHeight="1">
      <c r="B170" s="93">
        <v>0</v>
      </c>
      <c r="C170" s="24" t="s">
        <v>67</v>
      </c>
    </row>
    <row r="171" spans="2:11" ht="16.5" customHeight="1">
      <c r="B171" s="5" t="s">
        <v>68</v>
      </c>
      <c r="C171" s="483" t="s">
        <v>59</v>
      </c>
      <c r="D171" s="484"/>
      <c r="E171" s="484"/>
      <c r="F171" s="485"/>
      <c r="G171" s="5" t="s">
        <v>61</v>
      </c>
      <c r="H171" s="5" t="s">
        <v>69</v>
      </c>
      <c r="I171" s="5" t="s">
        <v>70</v>
      </c>
      <c r="J171" s="455" t="s">
        <v>63</v>
      </c>
      <c r="K171" s="455"/>
    </row>
    <row r="172" spans="2:11" ht="16.5" customHeight="1">
      <c r="B172" s="22" t="s">
        <v>67</v>
      </c>
      <c r="C172" s="477" t="s">
        <v>71</v>
      </c>
      <c r="D172" s="478"/>
      <c r="E172" s="478"/>
      <c r="F172" s="479"/>
      <c r="G172" s="22" t="s">
        <v>174</v>
      </c>
      <c r="H172" s="22" t="s">
        <v>86</v>
      </c>
      <c r="I172" s="22" t="s">
        <v>86</v>
      </c>
      <c r="J172" s="456"/>
      <c r="K172" s="456"/>
    </row>
    <row r="173" spans="2:11" ht="16.5" customHeight="1">
      <c r="B173" s="22" t="s">
        <v>67</v>
      </c>
      <c r="C173" s="477" t="s">
        <v>72</v>
      </c>
      <c r="D173" s="478"/>
      <c r="E173" s="478"/>
      <c r="F173" s="479"/>
      <c r="G173" s="22" t="s">
        <v>174</v>
      </c>
      <c r="H173" s="22" t="s">
        <v>86</v>
      </c>
      <c r="I173" s="22" t="s">
        <v>86</v>
      </c>
      <c r="J173" s="456"/>
      <c r="K173" s="456"/>
    </row>
    <row r="174" spans="2:11" ht="16.5" customHeight="1">
      <c r="B174" s="22" t="s">
        <v>67</v>
      </c>
      <c r="C174" s="477" t="s">
        <v>73</v>
      </c>
      <c r="D174" s="478"/>
      <c r="E174" s="478"/>
      <c r="F174" s="479"/>
      <c r="G174" s="22" t="s">
        <v>174</v>
      </c>
      <c r="H174" s="22" t="s">
        <v>86</v>
      </c>
      <c r="I174" s="22" t="s">
        <v>86</v>
      </c>
      <c r="J174" s="477"/>
      <c r="K174" s="479"/>
    </row>
    <row r="175" spans="2:11" ht="16.5" customHeight="1">
      <c r="B175" s="22" t="s">
        <v>67</v>
      </c>
      <c r="C175" s="477" t="s">
        <v>74</v>
      </c>
      <c r="D175" s="478"/>
      <c r="E175" s="478"/>
      <c r="F175" s="479"/>
      <c r="G175" s="22" t="s">
        <v>174</v>
      </c>
      <c r="H175" s="22" t="s">
        <v>86</v>
      </c>
      <c r="I175" s="22" t="s">
        <v>86</v>
      </c>
      <c r="J175" s="477"/>
      <c r="K175" s="479"/>
    </row>
    <row r="176" spans="2:11" ht="9.9499999999999993" customHeight="1">
      <c r="B176" s="20"/>
      <c r="C176" s="20"/>
      <c r="D176" s="20"/>
      <c r="E176" s="20"/>
      <c r="F176" s="20"/>
      <c r="G176" s="20"/>
      <c r="H176" s="20"/>
      <c r="I176" s="20"/>
      <c r="J176" s="20"/>
      <c r="K176" s="20"/>
    </row>
    <row r="177" spans="2:11" ht="16.5" customHeight="1">
      <c r="B177" s="4" t="s">
        <v>925</v>
      </c>
      <c r="C177" s="23"/>
    </row>
    <row r="178" spans="2:11" ht="26.1" customHeight="1">
      <c r="B178" s="472" t="s">
        <v>364</v>
      </c>
      <c r="C178" s="473"/>
      <c r="D178" s="473"/>
      <c r="E178" s="473"/>
      <c r="F178" s="473"/>
      <c r="G178" s="473"/>
      <c r="H178" s="473"/>
      <c r="I178" s="473"/>
      <c r="J178" s="473"/>
      <c r="K178" s="474"/>
    </row>
    <row r="179" spans="2:11" ht="9.9499999999999993" customHeight="1"/>
    <row r="180" spans="2:11" ht="9.9499999999999993" customHeight="1" thickBot="1"/>
    <row r="181" spans="2:11" ht="44.25" customHeight="1" thickBot="1">
      <c r="B181" s="462" t="s">
        <v>204</v>
      </c>
      <c r="C181" s="463"/>
      <c r="D181" s="463"/>
      <c r="E181" s="463"/>
      <c r="F181" s="463"/>
      <c r="G181" s="463"/>
      <c r="H181" s="463"/>
      <c r="I181" s="463"/>
      <c r="J181" s="463"/>
      <c r="K181" s="464"/>
    </row>
    <row r="182" spans="2:11" ht="9.9499999999999993" customHeight="1"/>
    <row r="183" spans="2:11" ht="16.5" customHeight="1">
      <c r="B183" s="5" t="s">
        <v>129</v>
      </c>
      <c r="C183" s="383"/>
      <c r="D183" s="384"/>
      <c r="E183" s="384"/>
      <c r="F183" s="385"/>
      <c r="G183" s="5"/>
      <c r="H183" s="452"/>
      <c r="I183" s="453"/>
      <c r="J183" s="453"/>
      <c r="K183" s="454"/>
    </row>
    <row r="185" spans="2:11" ht="16.5" customHeight="1">
      <c r="B185" s="5" t="s">
        <v>128</v>
      </c>
      <c r="C185" s="455" t="s">
        <v>122</v>
      </c>
      <c r="D185" s="455"/>
      <c r="E185" s="455" t="s">
        <v>121</v>
      </c>
      <c r="F185" s="455"/>
      <c r="G185" s="5" t="s">
        <v>123</v>
      </c>
      <c r="H185" s="5" t="s">
        <v>124</v>
      </c>
      <c r="I185" s="5" t="s">
        <v>125</v>
      </c>
      <c r="J185" s="5" t="s">
        <v>126</v>
      </c>
      <c r="K185" s="5" t="s">
        <v>127</v>
      </c>
    </row>
    <row r="186" spans="2:11" ht="16.5" customHeight="1">
      <c r="B186" s="18">
        <v>1</v>
      </c>
      <c r="C186" s="456"/>
      <c r="D186" s="456"/>
      <c r="E186" s="457"/>
      <c r="F186" s="458"/>
      <c r="G186" s="117"/>
      <c r="H186" s="117"/>
      <c r="I186" s="33"/>
      <c r="J186" s="34"/>
      <c r="K186" s="35"/>
    </row>
    <row r="187" spans="2:11" ht="9.9499999999999993" customHeight="1"/>
    <row r="188" spans="2:11" ht="16.5" customHeight="1">
      <c r="B188" s="248" t="s">
        <v>50</v>
      </c>
      <c r="C188" s="259"/>
      <c r="D188" s="248" t="s">
        <v>5</v>
      </c>
      <c r="E188" s="259"/>
      <c r="F188" s="136" t="s">
        <v>51</v>
      </c>
      <c r="G188" s="136" t="s">
        <v>52</v>
      </c>
      <c r="H188" s="5" t="s">
        <v>815</v>
      </c>
      <c r="I188" s="5" t="s">
        <v>53</v>
      </c>
      <c r="J188" s="5" t="s">
        <v>325</v>
      </c>
      <c r="K188" s="5" t="s">
        <v>54</v>
      </c>
    </row>
    <row r="189" spans="2:11" ht="16.5" customHeight="1">
      <c r="B189" s="246"/>
      <c r="C189" s="247"/>
      <c r="D189" s="246"/>
      <c r="E189" s="247"/>
      <c r="F189" s="169"/>
      <c r="G189" s="64"/>
      <c r="H189" s="92"/>
      <c r="I189" s="92"/>
      <c r="J189" s="17"/>
      <c r="K189" s="177">
        <v>0</v>
      </c>
    </row>
    <row r="190" spans="2:11" ht="16.5" customHeight="1">
      <c r="B190" s="246"/>
      <c r="C190" s="247"/>
      <c r="D190" s="246"/>
      <c r="E190" s="247"/>
      <c r="F190" s="169"/>
      <c r="G190" s="64"/>
      <c r="H190" s="92"/>
      <c r="I190" s="92"/>
      <c r="J190" s="17"/>
      <c r="K190" s="177">
        <v>0</v>
      </c>
    </row>
    <row r="191" spans="2:11" ht="9.9499999999999993" customHeight="1"/>
    <row r="192" spans="2:11" ht="16.5" customHeight="1">
      <c r="B192" s="680" t="s">
        <v>57</v>
      </c>
      <c r="C192" s="680"/>
      <c r="D192" s="680"/>
      <c r="E192" s="680"/>
      <c r="F192" s="680"/>
      <c r="G192" s="680"/>
      <c r="H192" s="680"/>
      <c r="I192" s="680"/>
      <c r="J192" s="680"/>
      <c r="K192" s="10" t="s">
        <v>153</v>
      </c>
    </row>
    <row r="193" spans="2:11" ht="16.5" customHeight="1">
      <c r="B193" s="568" t="s">
        <v>462</v>
      </c>
      <c r="C193" s="569"/>
      <c r="D193" s="569"/>
      <c r="E193" s="569"/>
      <c r="F193" s="569"/>
      <c r="G193" s="569"/>
      <c r="H193" s="569"/>
      <c r="I193" s="569"/>
      <c r="J193" s="569"/>
      <c r="K193" s="118" t="str">
        <f>IF(ck_classA, "CT/CR (A)", "TT/TR (B)")</f>
        <v>TT/TR (B)</v>
      </c>
    </row>
    <row r="194" spans="2:11" ht="16.5" customHeight="1">
      <c r="B194" s="570" t="s">
        <v>461</v>
      </c>
      <c r="C194" s="571"/>
      <c r="D194" s="571"/>
      <c r="E194" s="571"/>
      <c r="F194" s="571"/>
      <c r="G194" s="571"/>
      <c r="H194" s="571"/>
      <c r="I194" s="571"/>
      <c r="J194" s="571"/>
      <c r="K194" s="119" t="str">
        <f>IF(ck_classA, "CT/CR (A)", "TT/TR (B)")</f>
        <v>TT/TR (B)</v>
      </c>
    </row>
    <row r="195" spans="2:11" ht="16.5" customHeight="1">
      <c r="B195" s="572" t="s">
        <v>460</v>
      </c>
      <c r="C195" s="573"/>
      <c r="D195" s="573"/>
      <c r="E195" s="573"/>
      <c r="F195" s="573"/>
      <c r="G195" s="573"/>
      <c r="H195" s="573"/>
      <c r="I195" s="573"/>
      <c r="J195" s="573"/>
      <c r="K195" s="120" t="str">
        <f>IF(ck_classA, "CT/CR (A)", "TT/TR (B)")</f>
        <v>TT/TR (B)</v>
      </c>
    </row>
    <row r="196" spans="2:11" ht="9.9499999999999993" customHeight="1"/>
    <row r="197" spans="2:11" ht="16.5" customHeight="1">
      <c r="B197" s="93">
        <v>0</v>
      </c>
      <c r="C197" s="23" t="s">
        <v>90</v>
      </c>
    </row>
    <row r="198" spans="2:11" ht="16.5" customHeight="1">
      <c r="B198" s="5" t="s">
        <v>91</v>
      </c>
      <c r="C198" s="483" t="s">
        <v>92</v>
      </c>
      <c r="D198" s="484"/>
      <c r="E198" s="484"/>
      <c r="F198" s="485"/>
      <c r="G198" s="5" t="s">
        <v>61</v>
      </c>
      <c r="H198" s="5" t="s">
        <v>93</v>
      </c>
      <c r="I198" s="5" t="s">
        <v>94</v>
      </c>
      <c r="J198" s="455" t="s">
        <v>63</v>
      </c>
      <c r="K198" s="455"/>
    </row>
    <row r="199" spans="2:11" ht="16.5" customHeight="1">
      <c r="B199" s="22" t="s">
        <v>95</v>
      </c>
      <c r="C199" s="475" t="s">
        <v>96</v>
      </c>
      <c r="D199" s="486"/>
      <c r="E199" s="486"/>
      <c r="F199" s="476"/>
      <c r="G199" s="22" t="s">
        <v>166</v>
      </c>
      <c r="H199" s="22" t="s">
        <v>86</v>
      </c>
      <c r="I199" s="22" t="s">
        <v>86</v>
      </c>
      <c r="J199" s="477"/>
      <c r="K199" s="479"/>
    </row>
    <row r="200" spans="2:11" ht="9.9499999999999993" customHeight="1"/>
    <row r="201" spans="2:11" ht="16.5" customHeight="1">
      <c r="B201" s="93">
        <v>0</v>
      </c>
      <c r="C201" s="23" t="s">
        <v>97</v>
      </c>
    </row>
    <row r="202" spans="2:11" ht="16.5" customHeight="1">
      <c r="B202" s="5" t="s">
        <v>91</v>
      </c>
      <c r="C202" s="483" t="s">
        <v>92</v>
      </c>
      <c r="D202" s="484"/>
      <c r="E202" s="484"/>
      <c r="F202" s="485"/>
      <c r="G202" s="5" t="s">
        <v>61</v>
      </c>
      <c r="H202" s="5" t="s">
        <v>93</v>
      </c>
      <c r="I202" s="5" t="s">
        <v>94</v>
      </c>
      <c r="J202" s="455" t="s">
        <v>63</v>
      </c>
      <c r="K202" s="455"/>
    </row>
    <row r="203" spans="2:11" ht="16.5" customHeight="1">
      <c r="B203" s="22" t="s">
        <v>98</v>
      </c>
      <c r="C203" s="475" t="s">
        <v>86</v>
      </c>
      <c r="D203" s="486"/>
      <c r="E203" s="486"/>
      <c r="F203" s="476"/>
      <c r="G203" s="22" t="s">
        <v>165</v>
      </c>
      <c r="H203" s="22" t="s">
        <v>86</v>
      </c>
      <c r="I203" s="22" t="s">
        <v>86</v>
      </c>
      <c r="J203" s="477"/>
      <c r="K203" s="479"/>
    </row>
    <row r="204" spans="2:11" ht="9.9499999999999993" customHeight="1"/>
    <row r="205" spans="2:11" ht="16.5" customHeight="1">
      <c r="B205" s="93">
        <v>0</v>
      </c>
      <c r="C205" s="23" t="s">
        <v>99</v>
      </c>
    </row>
    <row r="206" spans="2:11" ht="16.5" customHeight="1">
      <c r="B206" s="5" t="s">
        <v>91</v>
      </c>
      <c r="C206" s="483" t="s">
        <v>92</v>
      </c>
      <c r="D206" s="484"/>
      <c r="E206" s="484"/>
      <c r="F206" s="485"/>
      <c r="G206" s="5" t="s">
        <v>61</v>
      </c>
      <c r="H206" s="5" t="s">
        <v>93</v>
      </c>
      <c r="I206" s="5" t="s">
        <v>94</v>
      </c>
      <c r="J206" s="455" t="s">
        <v>63</v>
      </c>
      <c r="K206" s="455"/>
    </row>
    <row r="207" spans="2:11" ht="16.5" customHeight="1">
      <c r="B207" s="22" t="s">
        <v>100</v>
      </c>
      <c r="C207" s="475" t="s">
        <v>86</v>
      </c>
      <c r="D207" s="486"/>
      <c r="E207" s="486"/>
      <c r="F207" s="476"/>
      <c r="G207" s="22" t="s">
        <v>165</v>
      </c>
      <c r="H207" s="22" t="s">
        <v>86</v>
      </c>
      <c r="I207" s="22" t="s">
        <v>86</v>
      </c>
      <c r="J207" s="477"/>
      <c r="K207" s="479"/>
    </row>
    <row r="208" spans="2:11" ht="9.9499999999999993" customHeight="1"/>
    <row r="209" spans="2:11" ht="16.5" customHeight="1">
      <c r="B209" s="4" t="s">
        <v>925</v>
      </c>
      <c r="C209" s="23"/>
    </row>
    <row r="210" spans="2:11" ht="26.1" customHeight="1">
      <c r="B210" s="487" t="s">
        <v>364</v>
      </c>
      <c r="C210" s="473"/>
      <c r="D210" s="473"/>
      <c r="E210" s="473"/>
      <c r="F210" s="473"/>
      <c r="G210" s="473"/>
      <c r="H210" s="473"/>
      <c r="I210" s="473"/>
      <c r="J210" s="473"/>
      <c r="K210" s="474"/>
    </row>
    <row r="212" spans="2:11" ht="14.25" thickBot="1"/>
    <row r="213" spans="2:11" ht="44.25" customHeight="1" thickBot="1">
      <c r="B213" s="462" t="s">
        <v>101</v>
      </c>
      <c r="C213" s="463"/>
      <c r="D213" s="463"/>
      <c r="E213" s="463"/>
      <c r="F213" s="463"/>
      <c r="G213" s="463"/>
      <c r="H213" s="463"/>
      <c r="I213" s="463"/>
      <c r="J213" s="463"/>
      <c r="K213" s="464"/>
    </row>
    <row r="214" spans="2:11" ht="9.9499999999999993" customHeight="1"/>
    <row r="215" spans="2:11" ht="16.5" customHeight="1">
      <c r="B215" s="5" t="s">
        <v>129</v>
      </c>
      <c r="C215" s="383"/>
      <c r="D215" s="384"/>
      <c r="E215" s="384"/>
      <c r="F215" s="385"/>
      <c r="G215" s="5"/>
      <c r="H215" s="452"/>
      <c r="I215" s="453"/>
      <c r="J215" s="453"/>
      <c r="K215" s="454"/>
    </row>
    <row r="217" spans="2:11" ht="16.5" customHeight="1">
      <c r="B217" s="5" t="s">
        <v>128</v>
      </c>
      <c r="C217" s="455" t="s">
        <v>122</v>
      </c>
      <c r="D217" s="455"/>
      <c r="E217" s="455" t="s">
        <v>121</v>
      </c>
      <c r="F217" s="455"/>
      <c r="G217" s="5" t="s">
        <v>123</v>
      </c>
      <c r="H217" s="5" t="s">
        <v>124</v>
      </c>
      <c r="I217" s="5" t="s">
        <v>125</v>
      </c>
      <c r="J217" s="5" t="s">
        <v>126</v>
      </c>
      <c r="K217" s="5" t="s">
        <v>127</v>
      </c>
    </row>
    <row r="218" spans="2:11" ht="16.5" customHeight="1">
      <c r="B218" s="18">
        <v>1</v>
      </c>
      <c r="C218" s="456"/>
      <c r="D218" s="456"/>
      <c r="E218" s="457"/>
      <c r="F218" s="458"/>
      <c r="G218" s="117"/>
      <c r="H218" s="117"/>
      <c r="I218" s="33"/>
      <c r="J218" s="34"/>
      <c r="K218" s="35"/>
    </row>
    <row r="219" spans="2:11" ht="9.9499999999999993" customHeight="1"/>
    <row r="220" spans="2:11" ht="16.5" customHeight="1">
      <c r="B220" s="248" t="s">
        <v>50</v>
      </c>
      <c r="C220" s="259"/>
      <c r="D220" s="248" t="s">
        <v>5</v>
      </c>
      <c r="E220" s="259"/>
      <c r="F220" s="136" t="s">
        <v>51</v>
      </c>
      <c r="G220" s="136" t="s">
        <v>52</v>
      </c>
      <c r="H220" s="5" t="s">
        <v>815</v>
      </c>
      <c r="I220" s="5" t="s">
        <v>53</v>
      </c>
      <c r="J220" s="5" t="s">
        <v>325</v>
      </c>
      <c r="K220" s="5" t="s">
        <v>54</v>
      </c>
    </row>
    <row r="221" spans="2:11" ht="16.5" customHeight="1">
      <c r="B221" s="246"/>
      <c r="C221" s="247"/>
      <c r="D221" s="246"/>
      <c r="E221" s="247"/>
      <c r="F221" s="169"/>
      <c r="G221" s="64"/>
      <c r="H221" s="92"/>
      <c r="I221" s="92"/>
      <c r="J221" s="17"/>
      <c r="K221" s="177">
        <v>0</v>
      </c>
    </row>
    <row r="222" spans="2:11" ht="16.5" customHeight="1">
      <c r="B222" s="246"/>
      <c r="C222" s="247"/>
      <c r="D222" s="246"/>
      <c r="E222" s="247"/>
      <c r="F222" s="169"/>
      <c r="G222" s="64"/>
      <c r="H222" s="92"/>
      <c r="I222" s="92"/>
      <c r="J222" s="17"/>
      <c r="K222" s="177">
        <v>0</v>
      </c>
    </row>
    <row r="223" spans="2:11" ht="9.9499999999999993" customHeight="1"/>
    <row r="224" spans="2:11" ht="16.5" customHeight="1">
      <c r="B224" s="465" t="s">
        <v>57</v>
      </c>
      <c r="C224" s="466"/>
      <c r="D224" s="466"/>
      <c r="E224" s="466"/>
      <c r="F224" s="466"/>
      <c r="G224" s="466"/>
      <c r="H224" s="466"/>
      <c r="I224" s="466"/>
      <c r="J224" s="467"/>
      <c r="K224" s="39" t="s">
        <v>153</v>
      </c>
    </row>
    <row r="225" spans="2:11" ht="16.5" customHeight="1">
      <c r="B225" s="568" t="s">
        <v>463</v>
      </c>
      <c r="C225" s="569"/>
      <c r="D225" s="569"/>
      <c r="E225" s="569"/>
      <c r="F225" s="569"/>
      <c r="G225" s="569"/>
      <c r="H225" s="569"/>
      <c r="I225" s="569"/>
      <c r="J225" s="569"/>
      <c r="K225" s="118" t="str">
        <f>IF(ck_classA, "CT/CR (A)", "TT/TR (B)")</f>
        <v>TT/TR (B)</v>
      </c>
    </row>
    <row r="226" spans="2:11" ht="16.5" customHeight="1">
      <c r="B226" s="570" t="s">
        <v>464</v>
      </c>
      <c r="C226" s="571"/>
      <c r="D226" s="571"/>
      <c r="E226" s="571"/>
      <c r="F226" s="571"/>
      <c r="G226" s="571"/>
      <c r="H226" s="571"/>
      <c r="I226" s="571"/>
      <c r="J226" s="571"/>
      <c r="K226" s="119" t="str">
        <f>IF(ck_classA, "CT/CR (A)", "TT/TR (B)")</f>
        <v>TT/TR (B)</v>
      </c>
    </row>
    <row r="227" spans="2:11" ht="16.5" customHeight="1">
      <c r="B227" s="572" t="s">
        <v>465</v>
      </c>
      <c r="C227" s="573"/>
      <c r="D227" s="573"/>
      <c r="E227" s="573"/>
      <c r="F227" s="573"/>
      <c r="G227" s="573"/>
      <c r="H227" s="573"/>
      <c r="I227" s="573"/>
      <c r="J227" s="573"/>
      <c r="K227" s="120" t="str">
        <f>IF(ck_classA, "CT/CR (A)", "TT/TR (B)")</f>
        <v>TT/TR (B)</v>
      </c>
    </row>
    <row r="228" spans="2:11" ht="9.9499999999999993" customHeight="1"/>
    <row r="229" spans="2:11" ht="16.5" customHeight="1">
      <c r="B229" s="93">
        <v>0</v>
      </c>
      <c r="C229" s="23" t="s">
        <v>209</v>
      </c>
    </row>
    <row r="230" spans="2:11" ht="16.5" customHeight="1">
      <c r="B230" s="5" t="s">
        <v>91</v>
      </c>
      <c r="C230" s="483" t="s">
        <v>92</v>
      </c>
      <c r="D230" s="484"/>
      <c r="E230" s="484"/>
      <c r="F230" s="485"/>
      <c r="G230" s="5" t="s">
        <v>61</v>
      </c>
      <c r="H230" s="5" t="s">
        <v>93</v>
      </c>
      <c r="I230" s="5" t="s">
        <v>94</v>
      </c>
      <c r="J230" s="455" t="s">
        <v>63</v>
      </c>
      <c r="K230" s="455"/>
    </row>
    <row r="231" spans="2:11" ht="16.5" customHeight="1">
      <c r="B231" s="22" t="s">
        <v>95</v>
      </c>
      <c r="C231" s="477" t="s">
        <v>96</v>
      </c>
      <c r="D231" s="478"/>
      <c r="E231" s="478"/>
      <c r="F231" s="479"/>
      <c r="G231" s="22" t="s">
        <v>166</v>
      </c>
      <c r="H231" s="22" t="s">
        <v>86</v>
      </c>
      <c r="I231" s="22" t="s">
        <v>86</v>
      </c>
      <c r="J231" s="477"/>
      <c r="K231" s="479"/>
    </row>
    <row r="232" spans="2:11" ht="16.5" customHeight="1">
      <c r="B232" s="22" t="s">
        <v>95</v>
      </c>
      <c r="C232" s="477" t="s">
        <v>102</v>
      </c>
      <c r="D232" s="478"/>
      <c r="E232" s="478"/>
      <c r="F232" s="479"/>
      <c r="G232" s="22" t="s">
        <v>166</v>
      </c>
      <c r="H232" s="22" t="s">
        <v>86</v>
      </c>
      <c r="I232" s="22" t="s">
        <v>86</v>
      </c>
      <c r="J232" s="477"/>
      <c r="K232" s="479"/>
    </row>
    <row r="233" spans="2:11" ht="16.5" customHeight="1">
      <c r="B233" s="22" t="s">
        <v>95</v>
      </c>
      <c r="C233" s="477" t="s">
        <v>103</v>
      </c>
      <c r="D233" s="478"/>
      <c r="E233" s="478"/>
      <c r="F233" s="479"/>
      <c r="G233" s="22" t="s">
        <v>166</v>
      </c>
      <c r="H233" s="22" t="s">
        <v>86</v>
      </c>
      <c r="I233" s="22" t="s">
        <v>86</v>
      </c>
      <c r="J233" s="477"/>
      <c r="K233" s="479"/>
    </row>
    <row r="234" spans="2:11" ht="9.9499999999999993" customHeight="1"/>
    <row r="235" spans="2:11" ht="16.5" customHeight="1">
      <c r="B235" s="93">
        <v>0</v>
      </c>
      <c r="C235" s="23" t="s">
        <v>167</v>
      </c>
    </row>
    <row r="236" spans="2:11" ht="16.5" customHeight="1">
      <c r="B236" s="5" t="s">
        <v>91</v>
      </c>
      <c r="C236" s="483" t="s">
        <v>92</v>
      </c>
      <c r="D236" s="484"/>
      <c r="E236" s="484"/>
      <c r="F236" s="485"/>
      <c r="G236" s="5" t="s">
        <v>61</v>
      </c>
      <c r="H236" s="5" t="s">
        <v>93</v>
      </c>
      <c r="I236" s="5" t="s">
        <v>94</v>
      </c>
      <c r="J236" s="455" t="s">
        <v>63</v>
      </c>
      <c r="K236" s="455"/>
    </row>
    <row r="237" spans="2:11" ht="16.5" customHeight="1">
      <c r="B237" s="22" t="s">
        <v>95</v>
      </c>
      <c r="C237" s="477" t="s">
        <v>86</v>
      </c>
      <c r="D237" s="478"/>
      <c r="E237" s="478"/>
      <c r="F237" s="479"/>
      <c r="G237" s="22" t="s">
        <v>166</v>
      </c>
      <c r="H237" s="22" t="s">
        <v>86</v>
      </c>
      <c r="I237" s="22" t="s">
        <v>86</v>
      </c>
      <c r="J237" s="477"/>
      <c r="K237" s="479"/>
    </row>
    <row r="238" spans="2:11" ht="9.9499999999999993" customHeight="1"/>
    <row r="239" spans="2:11" ht="16.5" customHeight="1">
      <c r="B239" s="93">
        <v>0</v>
      </c>
      <c r="C239" s="23" t="s">
        <v>99</v>
      </c>
    </row>
    <row r="240" spans="2:11" ht="16.5" customHeight="1">
      <c r="B240" s="5" t="s">
        <v>91</v>
      </c>
      <c r="C240" s="483" t="s">
        <v>92</v>
      </c>
      <c r="D240" s="484"/>
      <c r="E240" s="484"/>
      <c r="F240" s="485"/>
      <c r="G240" s="5" t="s">
        <v>61</v>
      </c>
      <c r="H240" s="5" t="s">
        <v>93</v>
      </c>
      <c r="I240" s="5" t="s">
        <v>94</v>
      </c>
      <c r="J240" s="455" t="s">
        <v>63</v>
      </c>
      <c r="K240" s="455"/>
    </row>
    <row r="241" spans="2:11" ht="16.5" customHeight="1">
      <c r="B241" s="22" t="s">
        <v>109</v>
      </c>
      <c r="C241" s="477" t="s">
        <v>162</v>
      </c>
      <c r="D241" s="478"/>
      <c r="E241" s="478"/>
      <c r="F241" s="479"/>
      <c r="G241" s="22" t="s">
        <v>166</v>
      </c>
      <c r="H241" s="22" t="s">
        <v>86</v>
      </c>
      <c r="I241" s="22" t="s">
        <v>86</v>
      </c>
      <c r="J241" s="477"/>
      <c r="K241" s="479"/>
    </row>
    <row r="242" spans="2:11" ht="16.5" customHeight="1">
      <c r="B242" s="22" t="s">
        <v>109</v>
      </c>
      <c r="C242" s="477" t="s">
        <v>163</v>
      </c>
      <c r="D242" s="478"/>
      <c r="E242" s="478"/>
      <c r="F242" s="479"/>
      <c r="G242" s="22" t="s">
        <v>166</v>
      </c>
      <c r="H242" s="22" t="s">
        <v>86</v>
      </c>
      <c r="I242" s="22" t="s">
        <v>86</v>
      </c>
      <c r="J242" s="477"/>
      <c r="K242" s="479"/>
    </row>
    <row r="243" spans="2:11" ht="16.5" customHeight="1">
      <c r="B243" s="22" t="s">
        <v>109</v>
      </c>
      <c r="C243" s="477" t="s">
        <v>164</v>
      </c>
      <c r="D243" s="478"/>
      <c r="E243" s="478"/>
      <c r="F243" s="479"/>
      <c r="G243" s="22" t="s">
        <v>166</v>
      </c>
      <c r="H243" s="22" t="s">
        <v>86</v>
      </c>
      <c r="I243" s="22" t="s">
        <v>86</v>
      </c>
      <c r="J243" s="477"/>
      <c r="K243" s="479"/>
    </row>
    <row r="244" spans="2:11" ht="9.9499999999999993" customHeight="1"/>
    <row r="245" spans="2:11" ht="16.5" customHeight="1">
      <c r="B245" s="4" t="s">
        <v>925</v>
      </c>
      <c r="C245" s="4"/>
      <c r="D245" s="29"/>
      <c r="E245" s="29"/>
      <c r="F245" s="29"/>
      <c r="G245" s="29"/>
      <c r="H245" s="29"/>
      <c r="I245" s="29"/>
      <c r="J245" s="29"/>
      <c r="K245" s="29"/>
    </row>
    <row r="246" spans="2:11" ht="26.1" customHeight="1">
      <c r="B246" s="488" t="s">
        <v>179</v>
      </c>
      <c r="C246" s="489"/>
      <c r="D246" s="489"/>
      <c r="E246" s="489"/>
      <c r="F246" s="489"/>
      <c r="G246" s="489"/>
      <c r="H246" s="489"/>
      <c r="I246" s="489"/>
      <c r="J246" s="489"/>
      <c r="K246" s="490"/>
    </row>
    <row r="247" spans="2:11" ht="9.9499999999999993" customHeight="1"/>
    <row r="248" spans="2:11" ht="9.9499999999999993" customHeight="1" thickBot="1"/>
    <row r="249" spans="2:11" ht="44.25" customHeight="1" thickBot="1">
      <c r="B249" s="462" t="s">
        <v>105</v>
      </c>
      <c r="C249" s="463"/>
      <c r="D249" s="463"/>
      <c r="E249" s="463"/>
      <c r="F249" s="463"/>
      <c r="G249" s="463"/>
      <c r="H249" s="463"/>
      <c r="I249" s="463"/>
      <c r="J249" s="463"/>
      <c r="K249" s="464"/>
    </row>
    <row r="250" spans="2:11" ht="9.9499999999999993" customHeight="1"/>
    <row r="251" spans="2:11" ht="16.5" customHeight="1">
      <c r="B251" s="5" t="s">
        <v>129</v>
      </c>
      <c r="C251" s="383"/>
      <c r="D251" s="384"/>
      <c r="E251" s="384"/>
      <c r="F251" s="385"/>
      <c r="G251" s="5"/>
      <c r="H251" s="452"/>
      <c r="I251" s="453"/>
      <c r="J251" s="453"/>
      <c r="K251" s="454"/>
    </row>
    <row r="253" spans="2:11" ht="16.5" customHeight="1">
      <c r="B253" s="5" t="s">
        <v>128</v>
      </c>
      <c r="C253" s="455" t="s">
        <v>122</v>
      </c>
      <c r="D253" s="455"/>
      <c r="E253" s="455" t="s">
        <v>121</v>
      </c>
      <c r="F253" s="455"/>
      <c r="G253" s="5" t="s">
        <v>123</v>
      </c>
      <c r="H253" s="5" t="s">
        <v>124</v>
      </c>
      <c r="I253" s="5" t="s">
        <v>125</v>
      </c>
      <c r="J253" s="5" t="s">
        <v>126</v>
      </c>
      <c r="K253" s="5" t="s">
        <v>127</v>
      </c>
    </row>
    <row r="254" spans="2:11" ht="16.5" customHeight="1">
      <c r="B254" s="18">
        <v>1</v>
      </c>
      <c r="C254" s="456"/>
      <c r="D254" s="456"/>
      <c r="E254" s="457"/>
      <c r="F254" s="458"/>
      <c r="G254" s="117"/>
      <c r="H254" s="117"/>
      <c r="I254" s="33"/>
      <c r="J254" s="34"/>
      <c r="K254" s="35"/>
    </row>
    <row r="255" spans="2:11" ht="9.9499999999999993" customHeight="1"/>
    <row r="256" spans="2:11" ht="16.5" customHeight="1">
      <c r="B256" s="248" t="s">
        <v>50</v>
      </c>
      <c r="C256" s="259"/>
      <c r="D256" s="248" t="s">
        <v>5</v>
      </c>
      <c r="E256" s="259"/>
      <c r="F256" s="136" t="s">
        <v>51</v>
      </c>
      <c r="G256" s="136" t="s">
        <v>52</v>
      </c>
      <c r="H256" s="5" t="s">
        <v>815</v>
      </c>
      <c r="I256" s="5" t="s">
        <v>53</v>
      </c>
      <c r="J256" s="5" t="s">
        <v>325</v>
      </c>
      <c r="K256" s="5" t="s">
        <v>54</v>
      </c>
    </row>
    <row r="257" spans="2:11" ht="16.5" customHeight="1">
      <c r="B257" s="246"/>
      <c r="C257" s="247"/>
      <c r="D257" s="246"/>
      <c r="E257" s="247"/>
      <c r="F257" s="169"/>
      <c r="G257" s="64"/>
      <c r="H257" s="92"/>
      <c r="I257" s="92"/>
      <c r="J257" s="17"/>
      <c r="K257" s="177">
        <v>0</v>
      </c>
    </row>
    <row r="258" spans="2:11" ht="16.5" customHeight="1">
      <c r="B258" s="246"/>
      <c r="C258" s="247"/>
      <c r="D258" s="246"/>
      <c r="E258" s="247"/>
      <c r="F258" s="169"/>
      <c r="G258" s="64"/>
      <c r="H258" s="92"/>
      <c r="I258" s="92"/>
      <c r="J258" s="17"/>
      <c r="K258" s="177">
        <v>0</v>
      </c>
    </row>
    <row r="259" spans="2:11" ht="9.9499999999999993" customHeight="1"/>
    <row r="260" spans="2:11" ht="16.5" customHeight="1">
      <c r="B260" s="465" t="s">
        <v>57</v>
      </c>
      <c r="C260" s="466"/>
      <c r="D260" s="466"/>
      <c r="E260" s="466"/>
      <c r="F260" s="466"/>
      <c r="G260" s="466"/>
      <c r="H260" s="466"/>
      <c r="I260" s="466"/>
      <c r="J260" s="467"/>
      <c r="K260" s="39" t="s">
        <v>153</v>
      </c>
    </row>
    <row r="261" spans="2:11" ht="16.5" customHeight="1">
      <c r="B261" s="568" t="s">
        <v>466</v>
      </c>
      <c r="C261" s="569"/>
      <c r="D261" s="569"/>
      <c r="E261" s="569"/>
      <c r="F261" s="569"/>
      <c r="G261" s="569"/>
      <c r="H261" s="569"/>
      <c r="I261" s="569"/>
      <c r="J261" s="569"/>
      <c r="K261" s="118" t="s">
        <v>211</v>
      </c>
    </row>
    <row r="262" spans="2:11" ht="16.5" customHeight="1">
      <c r="B262" s="570" t="s">
        <v>467</v>
      </c>
      <c r="C262" s="571"/>
      <c r="D262" s="571"/>
      <c r="E262" s="571"/>
      <c r="F262" s="571"/>
      <c r="G262" s="571"/>
      <c r="H262" s="571"/>
      <c r="I262" s="571"/>
      <c r="J262" s="571"/>
      <c r="K262" s="119" t="s">
        <v>211</v>
      </c>
    </row>
    <row r="263" spans="2:11" ht="16.5" customHeight="1">
      <c r="B263" s="572" t="s">
        <v>468</v>
      </c>
      <c r="C263" s="573"/>
      <c r="D263" s="573"/>
      <c r="E263" s="573"/>
      <c r="F263" s="573"/>
      <c r="G263" s="573"/>
      <c r="H263" s="573"/>
      <c r="I263" s="573"/>
      <c r="J263" s="573"/>
      <c r="K263" s="120" t="s">
        <v>211</v>
      </c>
    </row>
    <row r="264" spans="2:11" ht="9.9499999999999993" customHeight="1"/>
    <row r="265" spans="2:11" ht="16.5" customHeight="1">
      <c r="B265" s="93">
        <v>0</v>
      </c>
      <c r="C265" s="23" t="s">
        <v>90</v>
      </c>
    </row>
    <row r="266" spans="2:11" ht="16.5" customHeight="1">
      <c r="B266" s="5" t="s">
        <v>91</v>
      </c>
      <c r="C266" s="483" t="s">
        <v>92</v>
      </c>
      <c r="D266" s="484"/>
      <c r="E266" s="485"/>
      <c r="F266" s="19" t="s">
        <v>106</v>
      </c>
      <c r="G266" s="5" t="s">
        <v>61</v>
      </c>
      <c r="H266" s="483" t="s">
        <v>107</v>
      </c>
      <c r="I266" s="485"/>
      <c r="J266" s="455" t="s">
        <v>63</v>
      </c>
      <c r="K266" s="455"/>
    </row>
    <row r="267" spans="2:11" ht="16.5" customHeight="1">
      <c r="B267" s="22" t="s">
        <v>95</v>
      </c>
      <c r="C267" s="475" t="s">
        <v>108</v>
      </c>
      <c r="D267" s="486"/>
      <c r="E267" s="476"/>
      <c r="F267" s="54" t="s">
        <v>86</v>
      </c>
      <c r="G267" s="22" t="s">
        <v>174</v>
      </c>
      <c r="H267" s="475" t="s">
        <v>86</v>
      </c>
      <c r="I267" s="476"/>
      <c r="J267" s="477"/>
      <c r="K267" s="479"/>
    </row>
    <row r="268" spans="2:11" ht="9.9499999999999993" customHeight="1"/>
    <row r="269" spans="2:11" ht="16.5" customHeight="1">
      <c r="B269" s="93">
        <v>0</v>
      </c>
      <c r="C269" s="23" t="s">
        <v>97</v>
      </c>
    </row>
    <row r="270" spans="2:11" ht="16.5" customHeight="1">
      <c r="B270" s="5" t="s">
        <v>91</v>
      </c>
      <c r="C270" s="483" t="s">
        <v>92</v>
      </c>
      <c r="D270" s="484"/>
      <c r="E270" s="485"/>
      <c r="F270" s="19" t="s">
        <v>106</v>
      </c>
      <c r="G270" s="5" t="s">
        <v>61</v>
      </c>
      <c r="H270" s="483" t="s">
        <v>107</v>
      </c>
      <c r="I270" s="485"/>
      <c r="J270" s="455" t="s">
        <v>63</v>
      </c>
      <c r="K270" s="455"/>
    </row>
    <row r="271" spans="2:11" ht="16.5" customHeight="1">
      <c r="B271" s="22" t="s">
        <v>98</v>
      </c>
      <c r="C271" s="475" t="s">
        <v>184</v>
      </c>
      <c r="D271" s="486"/>
      <c r="E271" s="476"/>
      <c r="F271" s="54" t="s">
        <v>86</v>
      </c>
      <c r="G271" s="22" t="s">
        <v>174</v>
      </c>
      <c r="H271" s="475" t="s">
        <v>86</v>
      </c>
      <c r="I271" s="476"/>
      <c r="J271" s="477"/>
      <c r="K271" s="479"/>
    </row>
    <row r="272" spans="2:11" ht="9.9499999999999993" customHeight="1"/>
    <row r="273" spans="2:11" ht="16.5" customHeight="1">
      <c r="B273" s="93">
        <v>0</v>
      </c>
      <c r="C273" s="23" t="s">
        <v>99</v>
      </c>
    </row>
    <row r="274" spans="2:11" ht="16.5" customHeight="1">
      <c r="B274" s="5" t="s">
        <v>91</v>
      </c>
      <c r="C274" s="483" t="s">
        <v>92</v>
      </c>
      <c r="D274" s="484"/>
      <c r="E274" s="485"/>
      <c r="F274" s="19" t="s">
        <v>106</v>
      </c>
      <c r="G274" s="5" t="s">
        <v>61</v>
      </c>
      <c r="H274" s="483" t="s">
        <v>107</v>
      </c>
      <c r="I274" s="485"/>
      <c r="J274" s="455" t="s">
        <v>63</v>
      </c>
      <c r="K274" s="455"/>
    </row>
    <row r="275" spans="2:11" ht="16.5" customHeight="1">
      <c r="B275" s="22" t="s">
        <v>109</v>
      </c>
      <c r="C275" s="475" t="s">
        <v>86</v>
      </c>
      <c r="D275" s="486"/>
      <c r="E275" s="476"/>
      <c r="F275" s="54" t="s">
        <v>86</v>
      </c>
      <c r="G275" s="22" t="s">
        <v>174</v>
      </c>
      <c r="H275" s="475" t="s">
        <v>86</v>
      </c>
      <c r="I275" s="476"/>
      <c r="J275" s="477"/>
      <c r="K275" s="479"/>
    </row>
    <row r="276" spans="2:11" ht="9.9499999999999993" customHeight="1"/>
    <row r="277" spans="2:11" ht="16.5" customHeight="1">
      <c r="B277" s="4" t="s">
        <v>925</v>
      </c>
      <c r="C277" s="4"/>
      <c r="D277" s="29"/>
      <c r="E277" s="29"/>
      <c r="F277" s="29"/>
      <c r="G277" s="29"/>
      <c r="H277" s="29"/>
      <c r="I277" s="29"/>
      <c r="J277" s="29"/>
      <c r="K277" s="29"/>
    </row>
    <row r="278" spans="2:11" ht="26.1" customHeight="1">
      <c r="B278" s="488" t="s">
        <v>179</v>
      </c>
      <c r="C278" s="489"/>
      <c r="D278" s="489"/>
      <c r="E278" s="489"/>
      <c r="F278" s="489"/>
      <c r="G278" s="489"/>
      <c r="H278" s="489"/>
      <c r="I278" s="489"/>
      <c r="J278" s="489"/>
      <c r="K278" s="490"/>
    </row>
    <row r="279" spans="2:11" ht="9.9499999999999993" customHeight="1"/>
    <row r="280" spans="2:11" ht="9.9499999999999993" customHeight="1" thickBot="1"/>
    <row r="281" spans="2:11" ht="44.25" customHeight="1" thickBot="1">
      <c r="B281" s="462" t="s">
        <v>117</v>
      </c>
      <c r="C281" s="463"/>
      <c r="D281" s="463"/>
      <c r="E281" s="463"/>
      <c r="F281" s="463"/>
      <c r="G281" s="463"/>
      <c r="H281" s="463"/>
      <c r="I281" s="463"/>
      <c r="J281" s="463"/>
      <c r="K281" s="464"/>
    </row>
    <row r="282" spans="2:11" ht="9.9499999999999993" customHeight="1"/>
    <row r="283" spans="2:11" ht="16.5" customHeight="1">
      <c r="B283" s="5" t="s">
        <v>129</v>
      </c>
      <c r="C283" s="383"/>
      <c r="D283" s="384"/>
      <c r="E283" s="384"/>
      <c r="F283" s="385"/>
      <c r="G283" s="5"/>
      <c r="H283" s="452"/>
      <c r="I283" s="453"/>
      <c r="J283" s="453"/>
      <c r="K283" s="454"/>
    </row>
    <row r="285" spans="2:11" ht="16.5" customHeight="1">
      <c r="B285" s="5" t="s">
        <v>128</v>
      </c>
      <c r="C285" s="455" t="s">
        <v>122</v>
      </c>
      <c r="D285" s="455"/>
      <c r="E285" s="455" t="s">
        <v>121</v>
      </c>
      <c r="F285" s="455"/>
      <c r="G285" s="5" t="s">
        <v>123</v>
      </c>
      <c r="H285" s="5" t="s">
        <v>124</v>
      </c>
      <c r="I285" s="5" t="s">
        <v>125</v>
      </c>
      <c r="J285" s="5" t="s">
        <v>126</v>
      </c>
      <c r="K285" s="5" t="s">
        <v>127</v>
      </c>
    </row>
    <row r="286" spans="2:11" ht="16.5" customHeight="1">
      <c r="B286" s="18">
        <v>1</v>
      </c>
      <c r="C286" s="456"/>
      <c r="D286" s="456"/>
      <c r="E286" s="457"/>
      <c r="F286" s="458"/>
      <c r="G286" s="117"/>
      <c r="H286" s="117"/>
      <c r="I286" s="33"/>
      <c r="J286" s="34"/>
      <c r="K286" s="35"/>
    </row>
    <row r="287" spans="2:11" ht="9.9499999999999993" customHeight="1"/>
    <row r="288" spans="2:11" ht="16.5" customHeight="1">
      <c r="B288" s="248" t="s">
        <v>50</v>
      </c>
      <c r="C288" s="259"/>
      <c r="D288" s="248" t="s">
        <v>5</v>
      </c>
      <c r="E288" s="259"/>
      <c r="F288" s="136" t="s">
        <v>51</v>
      </c>
      <c r="G288" s="136" t="s">
        <v>52</v>
      </c>
      <c r="H288" s="5" t="s">
        <v>815</v>
      </c>
      <c r="I288" s="5" t="s">
        <v>53</v>
      </c>
      <c r="J288" s="5" t="s">
        <v>325</v>
      </c>
      <c r="K288" s="5" t="s">
        <v>54</v>
      </c>
    </row>
    <row r="289" spans="2:11" ht="16.5" customHeight="1">
      <c r="B289" s="246"/>
      <c r="C289" s="247"/>
      <c r="D289" s="246"/>
      <c r="E289" s="247"/>
      <c r="F289" s="169"/>
      <c r="G289" s="64"/>
      <c r="H289" s="92"/>
      <c r="I289" s="92"/>
      <c r="J289" s="17"/>
      <c r="K289" s="177">
        <v>0</v>
      </c>
    </row>
    <row r="290" spans="2:11" ht="16.5" customHeight="1">
      <c r="B290" s="246"/>
      <c r="C290" s="247"/>
      <c r="D290" s="246"/>
      <c r="E290" s="247"/>
      <c r="F290" s="169"/>
      <c r="G290" s="64"/>
      <c r="H290" s="92"/>
      <c r="I290" s="92"/>
      <c r="J290" s="17"/>
      <c r="K290" s="177">
        <v>0</v>
      </c>
    </row>
    <row r="291" spans="2:11" ht="9.9499999999999993" customHeight="1"/>
    <row r="292" spans="2:11" ht="16.5" customHeight="1">
      <c r="B292" s="465" t="s">
        <v>57</v>
      </c>
      <c r="C292" s="466"/>
      <c r="D292" s="466"/>
      <c r="E292" s="466"/>
      <c r="F292" s="466"/>
      <c r="G292" s="466"/>
      <c r="H292" s="466"/>
      <c r="I292" s="466"/>
      <c r="J292" s="467"/>
      <c r="K292" s="39" t="s">
        <v>153</v>
      </c>
    </row>
    <row r="293" spans="2:11" ht="16.5" customHeight="1">
      <c r="B293" s="568" t="s">
        <v>469</v>
      </c>
      <c r="C293" s="569"/>
      <c r="D293" s="569"/>
      <c r="E293" s="569"/>
      <c r="F293" s="569"/>
      <c r="G293" s="569"/>
      <c r="H293" s="569"/>
      <c r="I293" s="569"/>
      <c r="J293" s="569"/>
      <c r="K293" s="118" t="s">
        <v>166</v>
      </c>
    </row>
    <row r="294" spans="2:11" ht="16.5" customHeight="1">
      <c r="B294" s="570" t="s">
        <v>470</v>
      </c>
      <c r="C294" s="571"/>
      <c r="D294" s="571"/>
      <c r="E294" s="571"/>
      <c r="F294" s="571"/>
      <c r="G294" s="571"/>
      <c r="H294" s="571"/>
      <c r="I294" s="571"/>
      <c r="J294" s="571"/>
      <c r="K294" s="119" t="s">
        <v>166</v>
      </c>
    </row>
    <row r="295" spans="2:11" ht="16.5" customHeight="1">
      <c r="B295" s="570" t="s">
        <v>471</v>
      </c>
      <c r="C295" s="571"/>
      <c r="D295" s="571"/>
      <c r="E295" s="571"/>
      <c r="F295" s="571"/>
      <c r="G295" s="571"/>
      <c r="H295" s="571"/>
      <c r="I295" s="571"/>
      <c r="J295" s="571"/>
      <c r="K295" s="119" t="str">
        <f>IF(ck_classA, "CT/CR (A)", "TT/TR (B)")</f>
        <v>TT/TR (B)</v>
      </c>
    </row>
    <row r="296" spans="2:11" ht="16.5" customHeight="1">
      <c r="B296" s="572" t="s">
        <v>472</v>
      </c>
      <c r="C296" s="573"/>
      <c r="D296" s="573"/>
      <c r="E296" s="573"/>
      <c r="F296" s="573"/>
      <c r="G296" s="573"/>
      <c r="H296" s="573"/>
      <c r="I296" s="573"/>
      <c r="J296" s="573"/>
      <c r="K296" s="120" t="str">
        <f>IF(DIP_BATTERY, "TT/TR (B)", "TT/TR (C)")</f>
        <v>TT/TR (C)</v>
      </c>
    </row>
    <row r="297" spans="2:11" ht="9.9499999999999993" customHeight="1"/>
    <row r="298" spans="2:11" ht="16.5" customHeight="1">
      <c r="B298" s="93">
        <v>0</v>
      </c>
      <c r="C298" s="23" t="s">
        <v>90</v>
      </c>
    </row>
    <row r="299" spans="2:11" ht="16.5" customHeight="1">
      <c r="B299" s="5" t="s">
        <v>91</v>
      </c>
      <c r="C299" s="483" t="s">
        <v>92</v>
      </c>
      <c r="D299" s="484"/>
      <c r="E299" s="485"/>
      <c r="F299" s="19" t="s">
        <v>118</v>
      </c>
      <c r="G299" s="5" t="s">
        <v>61</v>
      </c>
      <c r="H299" s="483" t="s">
        <v>62</v>
      </c>
      <c r="I299" s="485"/>
      <c r="J299" s="455" t="s">
        <v>63</v>
      </c>
      <c r="K299" s="455"/>
    </row>
    <row r="300" spans="2:11" ht="16.5" customHeight="1">
      <c r="B300" s="22" t="s">
        <v>95</v>
      </c>
      <c r="C300" s="679" t="s">
        <v>254</v>
      </c>
      <c r="D300" s="495"/>
      <c r="E300" s="496"/>
      <c r="F300" s="25" t="s">
        <v>340</v>
      </c>
      <c r="G300" s="22" t="s">
        <v>166</v>
      </c>
      <c r="H300" s="477" t="s">
        <v>86</v>
      </c>
      <c r="I300" s="479"/>
      <c r="J300" s="477"/>
      <c r="K300" s="479"/>
    </row>
    <row r="301" spans="2:11" ht="16.5" customHeight="1">
      <c r="B301" s="22" t="s">
        <v>95</v>
      </c>
      <c r="C301" s="679" t="s">
        <v>253</v>
      </c>
      <c r="D301" s="495"/>
      <c r="E301" s="496"/>
      <c r="F301" s="25">
        <v>30</v>
      </c>
      <c r="G301" s="22" t="s">
        <v>166</v>
      </c>
      <c r="H301" s="477" t="s">
        <v>86</v>
      </c>
      <c r="I301" s="479"/>
      <c r="J301" s="477"/>
      <c r="K301" s="479"/>
    </row>
    <row r="302" spans="2:11" ht="16.5" customHeight="1">
      <c r="B302" s="22" t="s">
        <v>95</v>
      </c>
      <c r="C302" s="679" t="s">
        <v>252</v>
      </c>
      <c r="D302" s="495"/>
      <c r="E302" s="496"/>
      <c r="F302" s="25">
        <v>6</v>
      </c>
      <c r="G302" s="22" t="s">
        <v>165</v>
      </c>
      <c r="H302" s="477" t="s">
        <v>86</v>
      </c>
      <c r="I302" s="479"/>
      <c r="J302" s="477"/>
      <c r="K302" s="479"/>
    </row>
    <row r="303" spans="2:11" ht="16.5" customHeight="1">
      <c r="B303" s="22" t="s">
        <v>95</v>
      </c>
      <c r="C303" s="679" t="s">
        <v>254</v>
      </c>
      <c r="D303" s="495"/>
      <c r="E303" s="496"/>
      <c r="F303" s="25">
        <v>300</v>
      </c>
      <c r="G303" s="22" t="s">
        <v>326</v>
      </c>
      <c r="H303" s="477" t="s">
        <v>86</v>
      </c>
      <c r="I303" s="479"/>
      <c r="J303" s="477"/>
      <c r="K303" s="479"/>
    </row>
    <row r="305" spans="2:11" ht="16.5" customHeight="1">
      <c r="B305" s="4" t="s">
        <v>925</v>
      </c>
      <c r="C305" s="4"/>
      <c r="D305" s="29"/>
      <c r="E305" s="29"/>
      <c r="F305" s="29"/>
      <c r="G305" s="29"/>
      <c r="H305" s="29"/>
      <c r="I305" s="29"/>
      <c r="J305" s="29"/>
      <c r="K305" s="29"/>
    </row>
    <row r="306" spans="2:11" ht="26.1" customHeight="1">
      <c r="B306" s="491" t="s">
        <v>179</v>
      </c>
      <c r="C306" s="492"/>
      <c r="D306" s="492"/>
      <c r="E306" s="492"/>
      <c r="F306" s="492"/>
      <c r="G306" s="492"/>
      <c r="H306" s="492"/>
      <c r="I306" s="492"/>
      <c r="J306" s="492"/>
      <c r="K306" s="493"/>
    </row>
    <row r="308" spans="2:11" ht="9.9499999999999993" customHeight="1" thickBot="1"/>
    <row r="309" spans="2:11" ht="44.25" customHeight="1" thickBot="1">
      <c r="B309" s="462" t="s">
        <v>203</v>
      </c>
      <c r="C309" s="463"/>
      <c r="D309" s="463"/>
      <c r="E309" s="463"/>
      <c r="F309" s="463"/>
      <c r="G309" s="463"/>
      <c r="H309" s="463"/>
      <c r="I309" s="463"/>
      <c r="J309" s="463"/>
      <c r="K309" s="464"/>
    </row>
    <row r="310" spans="2:11" ht="9.9499999999999993" customHeight="1"/>
    <row r="311" spans="2:11" ht="16.5" customHeight="1">
      <c r="B311" s="5" t="s">
        <v>129</v>
      </c>
      <c r="C311" s="383"/>
      <c r="D311" s="384"/>
      <c r="E311" s="384"/>
      <c r="F311" s="385"/>
      <c r="G311" s="5"/>
      <c r="H311" s="452"/>
      <c r="I311" s="453"/>
      <c r="J311" s="453"/>
      <c r="K311" s="454"/>
    </row>
    <row r="313" spans="2:11" ht="16.5" customHeight="1">
      <c r="B313" s="5" t="s">
        <v>128</v>
      </c>
      <c r="C313" s="455" t="s">
        <v>122</v>
      </c>
      <c r="D313" s="455"/>
      <c r="E313" s="455" t="s">
        <v>121</v>
      </c>
      <c r="F313" s="455"/>
      <c r="G313" s="5" t="s">
        <v>123</v>
      </c>
      <c r="H313" s="5" t="s">
        <v>124</v>
      </c>
      <c r="I313" s="5" t="s">
        <v>125</v>
      </c>
      <c r="J313" s="5" t="s">
        <v>126</v>
      </c>
      <c r="K313" s="5" t="s">
        <v>127</v>
      </c>
    </row>
    <row r="314" spans="2:11" ht="16.5" customHeight="1">
      <c r="B314" s="18">
        <v>1</v>
      </c>
      <c r="C314" s="456"/>
      <c r="D314" s="456"/>
      <c r="E314" s="457"/>
      <c r="F314" s="458"/>
      <c r="G314" s="117"/>
      <c r="H314" s="117"/>
      <c r="I314" s="33"/>
      <c r="J314" s="34"/>
      <c r="K314" s="35"/>
    </row>
    <row r="315" spans="2:11" ht="9.9499999999999993" customHeight="1"/>
    <row r="316" spans="2:11" ht="16.5" customHeight="1">
      <c r="B316" s="248" t="s">
        <v>50</v>
      </c>
      <c r="C316" s="259"/>
      <c r="D316" s="248" t="s">
        <v>5</v>
      </c>
      <c r="E316" s="259"/>
      <c r="F316" s="136" t="s">
        <v>51</v>
      </c>
      <c r="G316" s="136" t="s">
        <v>52</v>
      </c>
      <c r="H316" s="5" t="s">
        <v>815</v>
      </c>
      <c r="I316" s="5" t="s">
        <v>53</v>
      </c>
      <c r="J316" s="5" t="s">
        <v>325</v>
      </c>
      <c r="K316" s="5" t="s">
        <v>54</v>
      </c>
    </row>
    <row r="317" spans="2:11" ht="16.5" customHeight="1">
      <c r="B317" s="246"/>
      <c r="C317" s="247"/>
      <c r="D317" s="246"/>
      <c r="E317" s="247"/>
      <c r="F317" s="169"/>
      <c r="G317" s="64"/>
      <c r="H317" s="92"/>
      <c r="I317" s="92"/>
      <c r="J317" s="17"/>
      <c r="K317" s="177">
        <v>0</v>
      </c>
    </row>
    <row r="318" spans="2:11" ht="16.5" customHeight="1">
      <c r="B318" s="246"/>
      <c r="C318" s="247"/>
      <c r="D318" s="246"/>
      <c r="E318" s="247"/>
      <c r="F318" s="169"/>
      <c r="G318" s="64"/>
      <c r="H318" s="92"/>
      <c r="I318" s="92"/>
      <c r="J318" s="17"/>
      <c r="K318" s="177">
        <v>0</v>
      </c>
    </row>
    <row r="319" spans="2:11" ht="9.9499999999999993" customHeight="1"/>
    <row r="320" spans="2:11" ht="16.5" customHeight="1">
      <c r="B320" s="465" t="s">
        <v>57</v>
      </c>
      <c r="C320" s="466"/>
      <c r="D320" s="466"/>
      <c r="E320" s="466"/>
      <c r="F320" s="466"/>
      <c r="G320" s="466"/>
      <c r="H320" s="466"/>
      <c r="I320" s="466"/>
      <c r="J320" s="467"/>
      <c r="K320" s="39" t="s">
        <v>153</v>
      </c>
    </row>
    <row r="321" spans="2:11" ht="16.5" customHeight="1">
      <c r="B321" s="568" t="s">
        <v>473</v>
      </c>
      <c r="C321" s="569"/>
      <c r="D321" s="569"/>
      <c r="E321" s="569"/>
      <c r="F321" s="569"/>
      <c r="G321" s="569"/>
      <c r="H321" s="569"/>
      <c r="I321" s="569"/>
      <c r="J321" s="569"/>
      <c r="K321" s="118" t="s">
        <v>363</v>
      </c>
    </row>
    <row r="322" spans="2:11" ht="16.5" customHeight="1">
      <c r="B322" s="570" t="s">
        <v>474</v>
      </c>
      <c r="C322" s="571"/>
      <c r="D322" s="571"/>
      <c r="E322" s="571"/>
      <c r="F322" s="571"/>
      <c r="G322" s="571"/>
      <c r="H322" s="571"/>
      <c r="I322" s="571"/>
      <c r="J322" s="571"/>
      <c r="K322" s="119" t="s">
        <v>211</v>
      </c>
    </row>
    <row r="323" spans="2:11" ht="16.5" customHeight="1">
      <c r="B323" s="570" t="s">
        <v>475</v>
      </c>
      <c r="C323" s="571"/>
      <c r="D323" s="571"/>
      <c r="E323" s="571"/>
      <c r="F323" s="571"/>
      <c r="G323" s="571"/>
      <c r="H323" s="571"/>
      <c r="I323" s="571"/>
      <c r="J323" s="571"/>
      <c r="K323" s="119" t="s">
        <v>363</v>
      </c>
    </row>
    <row r="324" spans="2:11" ht="16.5" customHeight="1">
      <c r="B324" s="572" t="s">
        <v>476</v>
      </c>
      <c r="C324" s="573"/>
      <c r="D324" s="573"/>
      <c r="E324" s="573"/>
      <c r="F324" s="573"/>
      <c r="G324" s="573"/>
      <c r="H324" s="573"/>
      <c r="I324" s="573"/>
      <c r="J324" s="573"/>
      <c r="K324" s="120" t="s">
        <v>211</v>
      </c>
    </row>
    <row r="325" spans="2:11" ht="9.9499999999999993" customHeight="1"/>
    <row r="326" spans="2:11" ht="16.5" customHeight="1">
      <c r="B326" s="93">
        <v>0</v>
      </c>
      <c r="C326" s="23" t="s">
        <v>330</v>
      </c>
    </row>
    <row r="327" spans="2:11" ht="16.5" customHeight="1">
      <c r="B327" s="5" t="s">
        <v>68</v>
      </c>
      <c r="C327" s="483" t="s">
        <v>59</v>
      </c>
      <c r="D327" s="484"/>
      <c r="E327" s="485"/>
      <c r="F327" s="19" t="s">
        <v>168</v>
      </c>
      <c r="G327" s="5" t="s">
        <v>61</v>
      </c>
      <c r="H327" s="483" t="s">
        <v>107</v>
      </c>
      <c r="I327" s="485"/>
      <c r="J327" s="455" t="s">
        <v>63</v>
      </c>
      <c r="K327" s="455"/>
    </row>
    <row r="328" spans="2:11" ht="16.5" customHeight="1">
      <c r="B328" s="22" t="s">
        <v>173</v>
      </c>
      <c r="C328" s="477" t="s">
        <v>86</v>
      </c>
      <c r="D328" s="478"/>
      <c r="E328" s="479"/>
      <c r="F328" s="25">
        <v>1</v>
      </c>
      <c r="G328" s="22" t="s">
        <v>166</v>
      </c>
      <c r="H328" s="477" t="s">
        <v>86</v>
      </c>
      <c r="I328" s="479"/>
      <c r="J328" s="456"/>
      <c r="K328" s="456"/>
    </row>
    <row r="329" spans="2:11" ht="16.5" customHeight="1">
      <c r="B329" s="22" t="s">
        <v>173</v>
      </c>
      <c r="C329" s="477" t="s">
        <v>86</v>
      </c>
      <c r="D329" s="478"/>
      <c r="E329" s="479"/>
      <c r="F329" s="25" t="s">
        <v>169</v>
      </c>
      <c r="G329" s="22" t="s">
        <v>166</v>
      </c>
      <c r="H329" s="477" t="s">
        <v>86</v>
      </c>
      <c r="I329" s="479"/>
      <c r="J329" s="456"/>
      <c r="K329" s="456"/>
    </row>
    <row r="330" spans="2:11" ht="16.5" customHeight="1">
      <c r="B330" s="22" t="s">
        <v>173</v>
      </c>
      <c r="C330" s="477" t="s">
        <v>86</v>
      </c>
      <c r="D330" s="478"/>
      <c r="E330" s="479"/>
      <c r="F330" s="25" t="s">
        <v>170</v>
      </c>
      <c r="G330" s="22" t="s">
        <v>166</v>
      </c>
      <c r="H330" s="477" t="s">
        <v>86</v>
      </c>
      <c r="I330" s="479"/>
      <c r="J330" s="456"/>
      <c r="K330" s="456"/>
    </row>
    <row r="331" spans="2:11" ht="16.5" customHeight="1">
      <c r="B331" s="22" t="s">
        <v>173</v>
      </c>
      <c r="C331" s="477" t="s">
        <v>86</v>
      </c>
      <c r="D331" s="478"/>
      <c r="E331" s="479"/>
      <c r="F331" s="25" t="s">
        <v>171</v>
      </c>
      <c r="G331" s="22" t="s">
        <v>174</v>
      </c>
      <c r="H331" s="477" t="s">
        <v>86</v>
      </c>
      <c r="I331" s="479"/>
      <c r="J331" s="456"/>
      <c r="K331" s="456"/>
    </row>
    <row r="332" spans="2:11" ht="16.5" customHeight="1">
      <c r="B332" s="22" t="s">
        <v>173</v>
      </c>
      <c r="C332" s="477" t="s">
        <v>86</v>
      </c>
      <c r="D332" s="478"/>
      <c r="E332" s="479"/>
      <c r="F332" s="25" t="s">
        <v>172</v>
      </c>
      <c r="G332" s="22" t="s">
        <v>174</v>
      </c>
      <c r="H332" s="477" t="s">
        <v>86</v>
      </c>
      <c r="I332" s="479"/>
      <c r="J332" s="456"/>
      <c r="K332" s="456"/>
    </row>
    <row r="333" spans="2:11" ht="16.5" customHeight="1">
      <c r="B333" s="22" t="s">
        <v>173</v>
      </c>
      <c r="C333" s="477" t="s">
        <v>86</v>
      </c>
      <c r="D333" s="478"/>
      <c r="E333" s="479"/>
      <c r="F333" s="25">
        <v>4</v>
      </c>
      <c r="G333" s="22" t="s">
        <v>166</v>
      </c>
      <c r="H333" s="477" t="s">
        <v>86</v>
      </c>
      <c r="I333" s="479"/>
      <c r="J333" s="456"/>
      <c r="K333" s="456"/>
    </row>
    <row r="334" spans="2:11" ht="9.9499999999999993" customHeight="1"/>
    <row r="335" spans="2:11" ht="16.5" customHeight="1">
      <c r="B335" s="4" t="s">
        <v>925</v>
      </c>
      <c r="C335" s="4"/>
      <c r="D335" s="29"/>
      <c r="E335" s="29"/>
      <c r="F335" s="29"/>
      <c r="G335" s="29"/>
      <c r="H335" s="29"/>
      <c r="I335" s="29"/>
      <c r="J335" s="29"/>
      <c r="K335" s="29"/>
    </row>
    <row r="336" spans="2:11" ht="26.1" customHeight="1">
      <c r="B336" s="586" t="s">
        <v>179</v>
      </c>
      <c r="C336" s="492"/>
      <c r="D336" s="492"/>
      <c r="E336" s="492"/>
      <c r="F336" s="492"/>
      <c r="G336" s="492"/>
      <c r="H336" s="492"/>
      <c r="I336" s="492"/>
      <c r="J336" s="492"/>
      <c r="K336" s="493"/>
    </row>
    <row r="337" ht="9.9499999999999993" customHeight="1"/>
  </sheetData>
  <mergeCells count="404">
    <mergeCell ref="C303:E303"/>
    <mergeCell ref="H303:I303"/>
    <mergeCell ref="J303:K303"/>
    <mergeCell ref="B194:J194"/>
    <mergeCell ref="B195:J195"/>
    <mergeCell ref="B192:J192"/>
    <mergeCell ref="B143:J143"/>
    <mergeCell ref="B167:J167"/>
    <mergeCell ref="B224:J224"/>
    <mergeCell ref="B226:J226"/>
    <mergeCell ref="B227:J227"/>
    <mergeCell ref="B262:J262"/>
    <mergeCell ref="B263:J263"/>
    <mergeCell ref="B260:J260"/>
    <mergeCell ref="B294:J294"/>
    <mergeCell ref="B295:J295"/>
    <mergeCell ref="B296:J296"/>
    <mergeCell ref="B292:J292"/>
    <mergeCell ref="C301:E301"/>
    <mergeCell ref="H301:I301"/>
    <mergeCell ref="J301:K301"/>
    <mergeCell ref="C302:E302"/>
    <mergeCell ref="H302:I302"/>
    <mergeCell ref="J302:K302"/>
    <mergeCell ref="B336:K336"/>
    <mergeCell ref="C332:E332"/>
    <mergeCell ref="H332:I332"/>
    <mergeCell ref="J332:K332"/>
    <mergeCell ref="C333:E333"/>
    <mergeCell ref="H333:I333"/>
    <mergeCell ref="J333:K333"/>
    <mergeCell ref="C330:E330"/>
    <mergeCell ref="H330:I330"/>
    <mergeCell ref="J330:K330"/>
    <mergeCell ref="C331:E331"/>
    <mergeCell ref="H331:I331"/>
    <mergeCell ref="J331:K331"/>
    <mergeCell ref="C328:E328"/>
    <mergeCell ref="H328:I328"/>
    <mergeCell ref="J328:K328"/>
    <mergeCell ref="C329:E329"/>
    <mergeCell ref="H329:I329"/>
    <mergeCell ref="J329:K329"/>
    <mergeCell ref="B318:C318"/>
    <mergeCell ref="D318:E318"/>
    <mergeCell ref="B321:J321"/>
    <mergeCell ref="C327:E327"/>
    <mergeCell ref="H327:I327"/>
    <mergeCell ref="J327:K327"/>
    <mergeCell ref="B322:J322"/>
    <mergeCell ref="B323:J323"/>
    <mergeCell ref="B324:J324"/>
    <mergeCell ref="B320:J320"/>
    <mergeCell ref="C314:D314"/>
    <mergeCell ref="E314:F314"/>
    <mergeCell ref="B316:C316"/>
    <mergeCell ref="D316:E316"/>
    <mergeCell ref="B317:C317"/>
    <mergeCell ref="D317:E317"/>
    <mergeCell ref="B306:K306"/>
    <mergeCell ref="B309:K309"/>
    <mergeCell ref="C311:F311"/>
    <mergeCell ref="H311:K311"/>
    <mergeCell ref="C313:D313"/>
    <mergeCell ref="E313:F313"/>
    <mergeCell ref="C299:E299"/>
    <mergeCell ref="H299:I299"/>
    <mergeCell ref="J299:K299"/>
    <mergeCell ref="C300:E300"/>
    <mergeCell ref="H300:I300"/>
    <mergeCell ref="J300:K300"/>
    <mergeCell ref="B289:C289"/>
    <mergeCell ref="D289:E289"/>
    <mergeCell ref="B290:C290"/>
    <mergeCell ref="D290:E290"/>
    <mergeCell ref="C285:D285"/>
    <mergeCell ref="E285:F285"/>
    <mergeCell ref="C286:D286"/>
    <mergeCell ref="E286:F286"/>
    <mergeCell ref="B288:C288"/>
    <mergeCell ref="D288:E288"/>
    <mergeCell ref="C275:E275"/>
    <mergeCell ref="H275:I275"/>
    <mergeCell ref="B293:J293"/>
    <mergeCell ref="J275:K275"/>
    <mergeCell ref="B278:K278"/>
    <mergeCell ref="B281:K281"/>
    <mergeCell ref="C283:F283"/>
    <mergeCell ref="H283:K283"/>
    <mergeCell ref="C271:E271"/>
    <mergeCell ref="H271:I271"/>
    <mergeCell ref="J271:K271"/>
    <mergeCell ref="C274:E274"/>
    <mergeCell ref="H274:I274"/>
    <mergeCell ref="J274:K274"/>
    <mergeCell ref="C267:E267"/>
    <mergeCell ref="H267:I267"/>
    <mergeCell ref="J267:K267"/>
    <mergeCell ref="C270:E270"/>
    <mergeCell ref="H270:I270"/>
    <mergeCell ref="J270:K270"/>
    <mergeCell ref="B258:C258"/>
    <mergeCell ref="D258:E258"/>
    <mergeCell ref="B261:J261"/>
    <mergeCell ref="C266:E266"/>
    <mergeCell ref="H266:I266"/>
    <mergeCell ref="J266:K266"/>
    <mergeCell ref="B256:C256"/>
    <mergeCell ref="D256:E256"/>
    <mergeCell ref="B257:C257"/>
    <mergeCell ref="D257:E257"/>
    <mergeCell ref="C251:F251"/>
    <mergeCell ref="H251:K251"/>
    <mergeCell ref="C253:D253"/>
    <mergeCell ref="E253:F253"/>
    <mergeCell ref="C254:D254"/>
    <mergeCell ref="E254:F254"/>
    <mergeCell ref="C242:F242"/>
    <mergeCell ref="J242:K242"/>
    <mergeCell ref="C243:F243"/>
    <mergeCell ref="J243:K243"/>
    <mergeCell ref="B246:K246"/>
    <mergeCell ref="B249:K249"/>
    <mergeCell ref="C237:F237"/>
    <mergeCell ref="J237:K237"/>
    <mergeCell ref="C240:F240"/>
    <mergeCell ref="J240:K240"/>
    <mergeCell ref="C241:F241"/>
    <mergeCell ref="J241:K241"/>
    <mergeCell ref="C232:F232"/>
    <mergeCell ref="J232:K232"/>
    <mergeCell ref="C233:F233"/>
    <mergeCell ref="J233:K233"/>
    <mergeCell ref="C236:F236"/>
    <mergeCell ref="J236:K236"/>
    <mergeCell ref="B225:J225"/>
    <mergeCell ref="C230:F230"/>
    <mergeCell ref="J230:K230"/>
    <mergeCell ref="C231:F231"/>
    <mergeCell ref="J231:K231"/>
    <mergeCell ref="B221:C221"/>
    <mergeCell ref="D221:E221"/>
    <mergeCell ref="B222:C222"/>
    <mergeCell ref="D222:E222"/>
    <mergeCell ref="C217:D217"/>
    <mergeCell ref="E217:F217"/>
    <mergeCell ref="C218:D218"/>
    <mergeCell ref="E218:F218"/>
    <mergeCell ref="B220:C220"/>
    <mergeCell ref="D220:E220"/>
    <mergeCell ref="C207:F207"/>
    <mergeCell ref="J207:K207"/>
    <mergeCell ref="B210:K210"/>
    <mergeCell ref="B213:K213"/>
    <mergeCell ref="C215:F215"/>
    <mergeCell ref="H215:K215"/>
    <mergeCell ref="C202:F202"/>
    <mergeCell ref="J202:K202"/>
    <mergeCell ref="C203:F203"/>
    <mergeCell ref="J203:K203"/>
    <mergeCell ref="C206:F206"/>
    <mergeCell ref="J206:K206"/>
    <mergeCell ref="B193:J193"/>
    <mergeCell ref="C198:F198"/>
    <mergeCell ref="J198:K198"/>
    <mergeCell ref="C199:F199"/>
    <mergeCell ref="J199:K199"/>
    <mergeCell ref="B189:C189"/>
    <mergeCell ref="D189:E189"/>
    <mergeCell ref="B190:C190"/>
    <mergeCell ref="D190:E190"/>
    <mergeCell ref="C185:D185"/>
    <mergeCell ref="E185:F185"/>
    <mergeCell ref="C186:D186"/>
    <mergeCell ref="E186:F186"/>
    <mergeCell ref="B188:C188"/>
    <mergeCell ref="D188:E188"/>
    <mergeCell ref="C175:F175"/>
    <mergeCell ref="J175:K175"/>
    <mergeCell ref="B178:K178"/>
    <mergeCell ref="B181:K181"/>
    <mergeCell ref="C183:F183"/>
    <mergeCell ref="H183:K183"/>
    <mergeCell ref="C172:F172"/>
    <mergeCell ref="J172:K172"/>
    <mergeCell ref="C173:F173"/>
    <mergeCell ref="J173:K173"/>
    <mergeCell ref="C174:F174"/>
    <mergeCell ref="J174:K174"/>
    <mergeCell ref="B165:C165"/>
    <mergeCell ref="D165:E165"/>
    <mergeCell ref="B168:J168"/>
    <mergeCell ref="C171:F171"/>
    <mergeCell ref="J171:K171"/>
    <mergeCell ref="C161:D161"/>
    <mergeCell ref="E161:F161"/>
    <mergeCell ref="B163:C163"/>
    <mergeCell ref="D163:E163"/>
    <mergeCell ref="B164:C164"/>
    <mergeCell ref="D164:E164"/>
    <mergeCell ref="B153:K153"/>
    <mergeCell ref="B156:K156"/>
    <mergeCell ref="C158:F158"/>
    <mergeCell ref="H158:K158"/>
    <mergeCell ref="C160:D160"/>
    <mergeCell ref="E160:F160"/>
    <mergeCell ref="C148:E148"/>
    <mergeCell ref="J148:K148"/>
    <mergeCell ref="C149:E149"/>
    <mergeCell ref="J149:K149"/>
    <mergeCell ref="C150:E150"/>
    <mergeCell ref="J150:K150"/>
    <mergeCell ref="B141:C141"/>
    <mergeCell ref="D141:E141"/>
    <mergeCell ref="B144:J144"/>
    <mergeCell ref="C147:E147"/>
    <mergeCell ref="J147:K147"/>
    <mergeCell ref="B139:C139"/>
    <mergeCell ref="D139:E139"/>
    <mergeCell ref="B140:C140"/>
    <mergeCell ref="D140:E140"/>
    <mergeCell ref="C134:F134"/>
    <mergeCell ref="H134:K134"/>
    <mergeCell ref="C136:D136"/>
    <mergeCell ref="E136:F136"/>
    <mergeCell ref="C137:D137"/>
    <mergeCell ref="E137:F137"/>
    <mergeCell ref="B126:C126"/>
    <mergeCell ref="D126:E126"/>
    <mergeCell ref="B128:C128"/>
    <mergeCell ref="C129:K129"/>
    <mergeCell ref="B132:K132"/>
    <mergeCell ref="B124:C124"/>
    <mergeCell ref="D124:E124"/>
    <mergeCell ref="B125:C125"/>
    <mergeCell ref="D125:E125"/>
    <mergeCell ref="C119:F119"/>
    <mergeCell ref="H119:K119"/>
    <mergeCell ref="C121:D121"/>
    <mergeCell ref="E121:F121"/>
    <mergeCell ref="C122:D122"/>
    <mergeCell ref="E122:F122"/>
    <mergeCell ref="B112:C112"/>
    <mergeCell ref="D112:E112"/>
    <mergeCell ref="B114:C114"/>
    <mergeCell ref="C115:K115"/>
    <mergeCell ref="B117:K117"/>
    <mergeCell ref="B110:C110"/>
    <mergeCell ref="D110:E110"/>
    <mergeCell ref="B111:C111"/>
    <mergeCell ref="D111:E111"/>
    <mergeCell ref="C105:F105"/>
    <mergeCell ref="H105:K105"/>
    <mergeCell ref="C107:D107"/>
    <mergeCell ref="E107:F107"/>
    <mergeCell ref="C108:D108"/>
    <mergeCell ref="E108:F108"/>
    <mergeCell ref="B97:C97"/>
    <mergeCell ref="D97:E97"/>
    <mergeCell ref="B99:C99"/>
    <mergeCell ref="C100:K100"/>
    <mergeCell ref="B103:K103"/>
    <mergeCell ref="B95:C95"/>
    <mergeCell ref="D95:E95"/>
    <mergeCell ref="B96:C96"/>
    <mergeCell ref="D96:E96"/>
    <mergeCell ref="C90:F90"/>
    <mergeCell ref="H90:K90"/>
    <mergeCell ref="C92:D92"/>
    <mergeCell ref="E92:F92"/>
    <mergeCell ref="C93:D93"/>
    <mergeCell ref="E93:F93"/>
    <mergeCell ref="B82:C82"/>
    <mergeCell ref="D82:E82"/>
    <mergeCell ref="B84:C84"/>
    <mergeCell ref="C85:K85"/>
    <mergeCell ref="B88:K88"/>
    <mergeCell ref="B80:C80"/>
    <mergeCell ref="D80:E80"/>
    <mergeCell ref="B81:C81"/>
    <mergeCell ref="D81:E81"/>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65:K65"/>
    <mergeCell ref="B66:K66"/>
    <mergeCell ref="B67:E67"/>
    <mergeCell ref="F67:I67"/>
    <mergeCell ref="J67:K67"/>
    <mergeCell ref="B68:C68"/>
    <mergeCell ref="D68:E68"/>
    <mergeCell ref="F68:G68"/>
    <mergeCell ref="H68:I68"/>
    <mergeCell ref="B63:C63"/>
    <mergeCell ref="D63:E63"/>
    <mergeCell ref="F63:G63"/>
    <mergeCell ref="H63:I63"/>
    <mergeCell ref="J63:K63"/>
    <mergeCell ref="B64:C64"/>
    <mergeCell ref="D64:E64"/>
    <mergeCell ref="F64:G64"/>
    <mergeCell ref="H64:I64"/>
    <mergeCell ref="J64:K64"/>
    <mergeCell ref="B61:K61"/>
    <mergeCell ref="B62:C62"/>
    <mergeCell ref="D62:E62"/>
    <mergeCell ref="F62:G62"/>
    <mergeCell ref="H62:I62"/>
    <mergeCell ref="J62:K62"/>
    <mergeCell ref="B58:C58"/>
    <mergeCell ref="D58:E58"/>
    <mergeCell ref="F58:G58"/>
    <mergeCell ref="H58:I58"/>
    <mergeCell ref="J58:K58"/>
    <mergeCell ref="B59:C59"/>
    <mergeCell ref="D59:E59"/>
    <mergeCell ref="F59:G59"/>
    <mergeCell ref="H59:I59"/>
    <mergeCell ref="J59:K59"/>
    <mergeCell ref="B54:K54"/>
    <mergeCell ref="B56:K56"/>
    <mergeCell ref="B57:C57"/>
    <mergeCell ref="D57:E57"/>
    <mergeCell ref="F57:G57"/>
    <mergeCell ref="H57:I57"/>
    <mergeCell ref="J57:K57"/>
    <mergeCell ref="C52:D52"/>
    <mergeCell ref="E52:F52"/>
    <mergeCell ref="G52:H52"/>
    <mergeCell ref="C53:D53"/>
    <mergeCell ref="E53:F53"/>
    <mergeCell ref="G53:H53"/>
    <mergeCell ref="C47:D47"/>
    <mergeCell ref="E47:K47"/>
    <mergeCell ref="B48:K48"/>
    <mergeCell ref="B50:K50"/>
    <mergeCell ref="C51:D51"/>
    <mergeCell ref="E51:F51"/>
    <mergeCell ref="G51:H51"/>
    <mergeCell ref="B39:K39"/>
    <mergeCell ref="B40:K40"/>
    <mergeCell ref="B43:K43"/>
    <mergeCell ref="B45:K45"/>
    <mergeCell ref="C46:D46"/>
    <mergeCell ref="E46:K46"/>
    <mergeCell ref="B35:E35"/>
    <mergeCell ref="B36:E36"/>
    <mergeCell ref="G36:K36"/>
    <mergeCell ref="B37:E37"/>
    <mergeCell ref="G37:K37"/>
    <mergeCell ref="B38:E38"/>
    <mergeCell ref="G38:K38"/>
    <mergeCell ref="C24:K24"/>
    <mergeCell ref="B27:K27"/>
    <mergeCell ref="B28:K28"/>
    <mergeCell ref="B30:K30"/>
    <mergeCell ref="B33:K33"/>
    <mergeCell ref="B34:E34"/>
    <mergeCell ref="H15:J15"/>
    <mergeCell ref="H20:J20"/>
    <mergeCell ref="C21:G21"/>
    <mergeCell ref="H21:J21"/>
    <mergeCell ref="C22:G22"/>
    <mergeCell ref="H22:J22"/>
    <mergeCell ref="C23:G23"/>
    <mergeCell ref="H23:J23"/>
    <mergeCell ref="C16:G16"/>
    <mergeCell ref="H16:J16"/>
    <mergeCell ref="A1:L3"/>
    <mergeCell ref="C5:D5"/>
    <mergeCell ref="I5:J5"/>
    <mergeCell ref="C8:D8"/>
    <mergeCell ref="F8:G8"/>
    <mergeCell ref="C9:G9"/>
    <mergeCell ref="I9:J9"/>
    <mergeCell ref="B17:B23"/>
    <mergeCell ref="C17:G17"/>
    <mergeCell ref="H17:J17"/>
    <mergeCell ref="C18:G18"/>
    <mergeCell ref="H18:J18"/>
    <mergeCell ref="C19:G19"/>
    <mergeCell ref="H19:J19"/>
    <mergeCell ref="C20:G20"/>
    <mergeCell ref="C11:G11"/>
    <mergeCell ref="C12:G12"/>
    <mergeCell ref="H12:J12"/>
    <mergeCell ref="B13:B16"/>
    <mergeCell ref="C13:G13"/>
    <mergeCell ref="H13:J13"/>
    <mergeCell ref="C14:G14"/>
    <mergeCell ref="H14:J14"/>
    <mergeCell ref="C15:G15"/>
  </mergeCells>
  <phoneticPr fontId="3" type="noConversion"/>
  <dataValidations count="35">
    <dataValidation type="list" allowBlank="1" showInputMessage="1" showErrorMessage="1" sqref="G38:K38" xr:uid="{601BEF9C-574E-4BEB-8CCA-57FC04EB70F2}">
      <formula1>"구성품 이원화, 기술 변경, 기술 파생"</formula1>
    </dataValidation>
    <dataValidation type="list" allowBlank="1" showInputMessage="1" showErrorMessage="1" sqref="C172:F175" xr:uid="{EBB890C1-BD47-470E-8CEC-9DE56FB3E8BF}">
      <formula1>"전  면, 후  면, 우측면, 좌측면"</formula1>
    </dataValidation>
    <dataValidation type="list" allowBlank="1" showInputMessage="1" showErrorMessage="1" sqref="C105:F105 C119:F119" xr:uid="{418FB852-6B2E-4F9E-A368-B81C6B781D94}">
      <formula1>"미래동, 열정동, 기술융합, 창의동"</formula1>
    </dataValidation>
    <dataValidation type="list" allowBlank="1" showInputMessage="1" showErrorMessage="1" sqref="B69:C70 F69:G70" xr:uid="{31B6F751-88AD-4E90-9964-E3DD5ECCF9C3}">
      <formula1>OFFSET($B$57, 1, 0, ROWS(Total_Config)-1)</formula1>
    </dataValidation>
    <dataValidation type="list" allowBlank="1" showInputMessage="1" showErrorMessage="1" sqref="C75 C90 C283 C215 C134 C251 C183" xr:uid="{A742D349-5EE5-4989-8108-B9C22B633181}">
      <formula1>"미래동, 혁신동, 기술융합, 창의동"</formula1>
    </dataValidation>
    <dataValidation type="list" allowBlank="1" showInputMessage="1" sqref="K69:K70" xr:uid="{93D35930-0562-432B-923E-E99DE945FA9B}">
      <formula1>"차폐, 비차폐"</formula1>
    </dataValidation>
    <dataValidation type="list" allowBlank="1" showInputMessage="1" showErrorMessage="1" sqref="I52:J53" xr:uid="{33C840CA-FA7A-4047-8E02-94081CA2A49C}">
      <formula1>"Yes, No"</formula1>
    </dataValidation>
    <dataValidation type="list" allowBlank="1" showInputMessage="1" sqref="K13:K23" xr:uid="{18976BF9-53C9-4777-8DD1-309A27BFE762}">
      <formula1>"주1), 주2), 주3), 주4), 주5), 주6), 주7), 주8), 주9), 주10)"</formula1>
    </dataValidation>
    <dataValidation type="list" allowBlank="1" showInputMessage="1" sqref="C267:E267" xr:uid="{CAB64755-3C94-4EC8-8F98-791F077F6E2D}">
      <formula1>"주 전원 포트"</formula1>
    </dataValidation>
    <dataValidation type="list" allowBlank="1" showInputMessage="1" sqref="C271:E271" xr:uid="{03066DC2-8E9D-47CC-A8A4-B98787058288}">
      <formula1>"해당무, 주 전원 포트, 직류 전원 입력 포트, DC 입력 포트"</formula1>
    </dataValidation>
    <dataValidation type="list" allowBlank="1" showInputMessage="1" sqref="C275:E275" xr:uid="{032ABFF1-EAAA-428E-BF58-0C0B1D5EDF3D}">
      <formula1>"해당무, LAN, RJ 45, HDMI, DVI"</formula1>
    </dataValidation>
    <dataValidation type="list" allowBlank="1" showInputMessage="1" showErrorMessage="1" sqref="G267 G271 G275 G331:G332 G172:G175" xr:uid="{DA9011E5-CDE5-465A-93F1-3E6FE965200A}">
      <formula1>"CT/CR (A)"</formula1>
    </dataValidation>
    <dataValidation type="list" allowBlank="1" showInputMessage="1" sqref="F267 F271" xr:uid="{2E95580A-126E-4EC9-8472-0C8F418B6D53}">
      <formula1>"해당무, CDN M2, CDN M3,  CDN M4, ,  CDN M5,  EM CLAMP"</formula1>
    </dataValidation>
    <dataValidation type="list" allowBlank="1" showInputMessage="1" sqref="F275" xr:uid="{0FEB0E0F-BEF2-4D52-A864-7510667B2C91}">
      <formula1>"해당무, CDN T8, CDN T4,  CDN T2, EM CLAMP, BCI CLAMP"</formula1>
    </dataValidation>
    <dataValidation type="list" allowBlank="1" showInputMessage="1" sqref="H267:I267 H271:I271 H275:I275 H172:I175" xr:uid="{8218E753-9837-4B61-94FA-CF3F501D4A34}">
      <formula1>"CT/CR (A), 해당무"</formula1>
    </dataValidation>
    <dataValidation type="list" allowBlank="1" showInputMessage="1" sqref="H148:H150" xr:uid="{F929D39B-AAE1-404E-AF2B-3163BF8A9DC7}">
      <formula1>"TT/TR (A), TT/TR (B), 해당무"</formula1>
    </dataValidation>
    <dataValidation type="list" allowBlank="1" showInputMessage="1" sqref="I148:I150" xr:uid="{EB528638-0ECF-4526-921D-E117FE8B8848}">
      <formula1>"-, 주1), 주2), 주3), 주4), 주5)"</formula1>
    </dataValidation>
    <dataValidation type="list" allowBlank="1" showInputMessage="1" showErrorMessage="1" sqref="G199 G203 G207 G231:G233 G237 G241:G243 G328:G330 G333 G300:G301 G148:G150" xr:uid="{7ACB63DD-457E-4170-B24E-7EDDA386D6E8}">
      <formula1>"TT/TR (B)"</formula1>
    </dataValidation>
    <dataValidation type="list" allowBlank="1" showInputMessage="1" sqref="C199:F199" xr:uid="{0B5CD71B-ED24-420D-890E-31DEC1F027F3}">
      <formula1>"N - L1, N - L1 - PE, L1 - L2 - L3, L1 - L2 - L3 - N, L1 - L2 - L3 - PE, L1 - L2 - L3 - N - PE"</formula1>
    </dataValidation>
    <dataValidation type="list" allowBlank="1" showInputMessage="1" sqref="C203:F203" xr:uid="{5CD4EE05-02E3-4BC4-BCAB-1848672CE347}">
      <formula1>"DC (+) - DC (-), DC (+) - DC (-) - PE, 해당무"</formula1>
    </dataValidation>
    <dataValidation type="list" allowBlank="1" showInputMessage="1" sqref="C207:F207" xr:uid="{5DE665A8-BAEF-4644-912B-17AB41312767}">
      <formula1>"LAN, RJ45, HDMI, DP, 해당무, 해당무 주1), 해당무 주2), 해당무 주3)"</formula1>
    </dataValidation>
    <dataValidation type="list" allowBlank="1" showInputMessage="1" sqref="H199:I199 H203:I203 H207:I207 H231:I233 H237:I237 H241:I243" xr:uid="{D029F003-15B6-4393-BE9A-9E475F6869F6}">
      <formula1>"TT/TR (A), TT/TR (B) 주1), TT/TR (B) 주2), TT/TR (B) 주3), 해당무"</formula1>
    </dataValidation>
    <dataValidation type="list" allowBlank="1" showInputMessage="1" showErrorMessage="1" sqref="H328:I330 H333:I333" xr:uid="{2D279927-2B2C-45B3-95E0-30F561654E3D}">
      <formula1>"해당무, TT/TR (A), TT/TR (B), TT/TR (B) 주1),  TT/TR (B) 주2),  TT/TR (B) 주3)"</formula1>
    </dataValidation>
    <dataValidation type="list" allowBlank="1" showInputMessage="1" showErrorMessage="1" sqref="H331:I332" xr:uid="{1F7B9C84-146D-453A-AA34-D33D7E819084}">
      <formula1>"해당무, CT/CR (A)"</formula1>
    </dataValidation>
    <dataValidation type="list" allowBlank="1" showInputMessage="1" showErrorMessage="1" sqref="G302:G303" xr:uid="{B1F12157-024A-4364-94ED-2D6139655C2E}">
      <formula1>"TT/TR (B), TT/TR (C)"</formula1>
    </dataValidation>
    <dataValidation type="list" allowBlank="1" showInputMessage="1" sqref="H300:I303" xr:uid="{0347173C-03EE-481F-AF9E-0E55C272E809}">
      <formula1>"해당무, TT/TR (A), TT/TR (B), TT/TR (B) 주1), TT/TR (B) 주2), TT/TR (B) 주3)"</formula1>
    </dataValidation>
    <dataValidation type="list" allowBlank="1" showInputMessage="1" showErrorMessage="1" sqref="C11:G11" xr:uid="{9D8EE4AB-8BE1-41A4-ABF1-1573EC032B0C}">
      <formula1>STD</formula1>
    </dataValidation>
    <dataValidation type="list" allowBlank="1" showInputMessage="1" sqref="K293:K296" xr:uid="{32D5DE9D-7100-44DC-B18D-155D69F12CA9}">
      <formula1>"TT/TR (B), TT/TR (C)"</formula1>
    </dataValidation>
    <dataValidation type="list" allowBlank="1" showInputMessage="1" showErrorMessage="1" sqref="C311" xr:uid="{33EE2F77-B0B7-4951-87C3-7DF9FA930E60}">
      <formula1>"우정동1, 우정동2"</formula1>
    </dataValidation>
    <dataValidation type="list" allowBlank="1" showInputMessage="1" showErrorMessage="1" sqref="C158" xr:uid="{12A32441-C106-4278-9E70-A09B429FAD96}">
      <formula1>"미래동,미래동RS,기술융합,혁신동,우정동"</formula1>
    </dataValidation>
    <dataValidation type="list" allowBlank="1" showInputMessage="1" sqref="H34:H35 J34:J35 F34:F38 D42 B146 B170 B197 B201 B205 B229 B235 B239 B265 B269 B273 B298 B326 K289:K290 K257:K258 K221:K222 K189:K190 K164:K165 K140:K141 K125:K126 K111:K112 K96:K97 K81:K82 K317:K318" xr:uid="{BBFA25DD-B084-4E1A-8403-B496ABFBB9CB}">
      <formula1>"1, TRUE, 0, FALSE,"</formula1>
    </dataValidation>
    <dataValidation type="list" allowBlank="1" showInputMessage="1" sqref="B129 B115 B100 B85" xr:uid="{F5FEDEC7-3264-47FC-87E2-92B3351098BC}">
      <formula1>INDEX(OPERATING_MODE, 0, 1)</formula1>
    </dataValidation>
    <dataValidation type="list" allowBlank="1" showInputMessage="1" sqref="G286:H286 G78:H78 G93:H93 G108:H108 G122:H122 G137:H137 G161:H161 G186:H186 G218:H218 G254:H254 G314:H314" xr:uid="{CAAD9806-649F-4196-B9E8-03C550DE0098}">
      <formula1>"00:00, 01:00, 02:00, 03:00, 04:00, 05:00, 06:00, 07:00, 08:00, 09:00, 10:00, 11:00, 12:00, 13:00, 14:00, 15:00, 16:00, 17:00, 18:00, 19:00, 20:00, 21:00, 22:00, 23:00, 24:00"</formula1>
    </dataValidation>
    <dataValidation type="list" allowBlank="1" showInputMessage="1" showErrorMessage="1" sqref="I5:J5" xr:uid="{817144EE-7582-46EB-9F60-4DF3D94973B8}">
      <formula1>tester_list</formula1>
    </dataValidation>
    <dataValidation type="list" allowBlank="1" showInputMessage="1" showErrorMessage="1" sqref="I9:J9" xr:uid="{C031B352-A2D7-4F8A-9C29-F5B8B5ADC0F1}">
      <formula1>reviewer_list</formula1>
    </dataValidation>
  </dataValidations>
  <printOptions horizontalCentered="1"/>
  <pageMargins left="0.23622047244094491" right="0.23622047244094491" top="0.74803149606299213" bottom="0.74803149606299213" header="0.31496062992125984" footer="0.31496062992125984"/>
  <pageSetup paperSize="9" scale="70" orientation="portrait" r:id="rId1"/>
  <headerFooter>
    <oddFooter>&amp;LRDS-EM-110(00)250702&amp;C&amp;P / &amp;N&amp;R(주)디티앤씨  (Dt&amp;&amp;C Co,., Ltd.)</oddFooter>
  </headerFooter>
  <rowBreaks count="12" manualBreakCount="12">
    <brk id="44" max="16383" man="1"/>
    <brk id="55" max="16383" man="1"/>
    <brk id="71" max="16383" man="1"/>
    <brk id="101" max="16383" man="1"/>
    <brk id="130" max="16383" man="1"/>
    <brk id="154" max="16383" man="1"/>
    <brk id="179" max="16383" man="1"/>
    <brk id="211" max="16383" man="1"/>
    <brk id="247" max="16383" man="1"/>
    <brk id="279" max="16383" man="1"/>
    <brk id="307" max="16383" man="1"/>
    <brk id="27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62818"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162819"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162820"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162821"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162822"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162823"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162824"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162825"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162826" r:id="rId13" name="DIP">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62827" r:id="rId14" name="CTI">
              <controlPr defaultSize="0" autoFill="0" autoLine="0" autoPict="0" altText="">
                <anchor moveWithCells="1">
                  <from>
                    <xdr:col>2</xdr:col>
                    <xdr:colOff>0</xdr:colOff>
                    <xdr:row>22</xdr:row>
                    <xdr:rowOff>0</xdr:rowOff>
                  </from>
                  <to>
                    <xdr:col>4</xdr:col>
                    <xdr:colOff>638175</xdr:colOff>
                    <xdr:row>22</xdr:row>
                    <xdr:rowOff>238125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01A65-CC3D-47DD-BD2A-8415C602A4BE}">
  <sheetPr codeName="Sheet10"/>
  <dimension ref="A1:N271"/>
  <sheetViews>
    <sheetView showGridLines="0" zoomScaleNormal="100" zoomScaleSheetLayoutView="100" workbookViewId="0">
      <pane ySplit="3" topLeftCell="A4" activePane="bottomLeft" state="frozen"/>
      <selection activeCell="B441" sqref="B441:K443"/>
      <selection pane="bottomLeft" activeCell="I5" sqref="I5:J5"/>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2"/>
      <c r="D5" s="662"/>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c r="J8" s="7" t="s">
        <v>7</v>
      </c>
      <c r="K8" s="8"/>
    </row>
    <row r="9" spans="1:12" ht="24.95" customHeight="1">
      <c r="B9" s="5" t="s">
        <v>8</v>
      </c>
      <c r="C9" s="391"/>
      <c r="D9" s="391"/>
      <c r="E9" s="391"/>
      <c r="F9" s="391"/>
      <c r="G9" s="391"/>
      <c r="H9" s="5" t="s">
        <v>9</v>
      </c>
      <c r="I9" s="392"/>
      <c r="J9" s="393"/>
      <c r="K9" s="9" t="s">
        <v>2</v>
      </c>
    </row>
    <row r="11" spans="1:12" ht="20.100000000000001" customHeight="1">
      <c r="B11" s="4" t="s">
        <v>10</v>
      </c>
      <c r="C11" s="403" t="s">
        <v>291</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C 9992", "")</f>
        <v/>
      </c>
      <c r="I13" s="536"/>
      <c r="J13" s="537"/>
      <c r="K13" s="54"/>
    </row>
    <row r="14" spans="1:12" ht="20.100000000000001" customHeight="1">
      <c r="B14" s="379"/>
      <c r="C14" s="381" t="b">
        <v>0</v>
      </c>
      <c r="D14" s="382"/>
      <c r="E14" s="382"/>
      <c r="F14" s="382"/>
      <c r="G14" s="382"/>
      <c r="H14" s="532" t="str">
        <f>IF(RE_CHECK, "KS C 9992", "")</f>
        <v/>
      </c>
      <c r="I14" s="533"/>
      <c r="J14" s="534"/>
      <c r="K14" s="54"/>
    </row>
    <row r="15" spans="1:12" ht="20.100000000000001" customHeight="1">
      <c r="B15" s="378" t="s">
        <v>16</v>
      </c>
      <c r="C15" s="381" t="b">
        <v>0</v>
      </c>
      <c r="D15" s="382"/>
      <c r="E15" s="382"/>
      <c r="F15" s="382"/>
      <c r="G15" s="382"/>
      <c r="H15" s="383" t="str">
        <f>IF(ESD_CHECK, "KS C 9610-4-2", "")</f>
        <v/>
      </c>
      <c r="I15" s="384"/>
      <c r="J15" s="385"/>
      <c r="K15" s="54"/>
    </row>
    <row r="16" spans="1:12" ht="20.100000000000001" customHeight="1">
      <c r="B16" s="379"/>
      <c r="C16" s="381" t="b">
        <v>0</v>
      </c>
      <c r="D16" s="382"/>
      <c r="E16" s="382"/>
      <c r="F16" s="382"/>
      <c r="G16" s="382"/>
      <c r="H16" s="383" t="str">
        <f>IF(RS_CHECK, "KS C 9610-4-3", "")</f>
        <v/>
      </c>
      <c r="I16" s="384"/>
      <c r="J16" s="385"/>
      <c r="K16" s="54"/>
    </row>
    <row r="17" spans="2:11" ht="20.100000000000001" customHeight="1">
      <c r="B17" s="379"/>
      <c r="C17" s="381" t="b">
        <v>0</v>
      </c>
      <c r="D17" s="382"/>
      <c r="E17" s="382"/>
      <c r="F17" s="382"/>
      <c r="G17" s="382"/>
      <c r="H17" s="383" t="str">
        <f>IF(EFT_CHECK, "KS C 9610-4-4", "")</f>
        <v/>
      </c>
      <c r="I17" s="384"/>
      <c r="J17" s="385"/>
      <c r="K17" s="54"/>
    </row>
    <row r="18" spans="2:11" ht="20.100000000000001" customHeight="1">
      <c r="B18" s="379"/>
      <c r="C18" s="381" t="b">
        <v>0</v>
      </c>
      <c r="D18" s="382"/>
      <c r="E18" s="382"/>
      <c r="F18" s="382"/>
      <c r="G18" s="382"/>
      <c r="H18" s="383" t="str">
        <f>IF(SURGE_CHECK, "KS C 9610-4-5", "")</f>
        <v/>
      </c>
      <c r="I18" s="384"/>
      <c r="J18" s="385"/>
      <c r="K18" s="54"/>
    </row>
    <row r="19" spans="2:11" ht="20.100000000000001" customHeight="1">
      <c r="B19" s="379"/>
      <c r="C19" s="381" t="b">
        <v>0</v>
      </c>
      <c r="D19" s="382"/>
      <c r="E19" s="382"/>
      <c r="F19" s="382"/>
      <c r="G19" s="382"/>
      <c r="H19" s="383" t="str">
        <f>IF(CS_CHECK, "KS C 9610-4-6", "")</f>
        <v/>
      </c>
      <c r="I19" s="384"/>
      <c r="J19" s="385"/>
      <c r="K19" s="54"/>
    </row>
    <row r="20" spans="2:11" ht="20.100000000000001" customHeight="1">
      <c r="B20" s="379"/>
      <c r="C20" s="381" t="b">
        <v>0</v>
      </c>
      <c r="D20" s="382"/>
      <c r="E20" s="382"/>
      <c r="F20" s="382"/>
      <c r="G20" s="382"/>
      <c r="H20" s="383" t="str">
        <f>IF(MF_CHECK, "KS C 9610-4-8", "")</f>
        <v/>
      </c>
      <c r="I20" s="384"/>
      <c r="J20" s="385"/>
      <c r="K20" s="54"/>
    </row>
    <row r="21" spans="2:11" ht="39.950000000000003" customHeight="1">
      <c r="B21" s="10" t="s">
        <v>17</v>
      </c>
      <c r="C21" s="529"/>
      <c r="D21" s="530"/>
      <c r="E21" s="530"/>
      <c r="F21" s="530"/>
      <c r="G21" s="530"/>
      <c r="H21" s="530"/>
      <c r="I21" s="530"/>
      <c r="J21" s="530"/>
      <c r="K21" s="531"/>
    </row>
    <row r="23" spans="2:11">
      <c r="B23" s="4" t="s">
        <v>18</v>
      </c>
    </row>
    <row r="24" spans="2:11" ht="20.100000000000001" customHeight="1">
      <c r="B24" s="366" t="s">
        <v>19</v>
      </c>
      <c r="C24" s="367"/>
      <c r="D24" s="367"/>
      <c r="E24" s="367"/>
      <c r="F24" s="367"/>
      <c r="G24" s="367"/>
      <c r="H24" s="367"/>
      <c r="I24" s="367"/>
      <c r="J24" s="367"/>
      <c r="K24" s="368"/>
    </row>
    <row r="25" spans="2:11" ht="20.100000000000001" customHeight="1">
      <c r="B25" s="372"/>
      <c r="C25" s="373"/>
      <c r="D25" s="373"/>
      <c r="E25" s="373"/>
      <c r="F25" s="373"/>
      <c r="G25" s="373"/>
      <c r="H25" s="373"/>
      <c r="I25" s="373"/>
      <c r="J25" s="373"/>
      <c r="K25" s="374"/>
    </row>
    <row r="27" spans="2:11">
      <c r="B27" s="353" t="s">
        <v>20</v>
      </c>
      <c r="C27" s="353"/>
      <c r="D27" s="353"/>
      <c r="E27" s="353"/>
      <c r="F27" s="353"/>
      <c r="G27" s="353"/>
      <c r="H27" s="353"/>
      <c r="I27" s="353"/>
      <c r="J27" s="353"/>
      <c r="K27" s="353"/>
    </row>
    <row r="29" spans="2:11">
      <c r="B29" s="4" t="s">
        <v>21</v>
      </c>
    </row>
    <row r="30" spans="2:11" ht="20.100000000000001" customHeight="1">
      <c r="B30" s="366" t="s">
        <v>22</v>
      </c>
      <c r="C30" s="367"/>
      <c r="D30" s="367"/>
      <c r="E30" s="367"/>
      <c r="F30" s="367"/>
      <c r="G30" s="367"/>
      <c r="H30" s="367"/>
      <c r="I30" s="367"/>
      <c r="J30" s="367"/>
      <c r="K30" s="368"/>
    </row>
    <row r="31" spans="2:11" ht="20.100000000000001" customHeight="1">
      <c r="B31" s="407" t="s">
        <v>23</v>
      </c>
      <c r="C31" s="408"/>
      <c r="D31" s="408"/>
      <c r="E31" s="409"/>
      <c r="F31" s="93">
        <v>0</v>
      </c>
      <c r="G31" s="386" t="s">
        <v>249</v>
      </c>
      <c r="H31" s="386"/>
      <c r="I31" s="93">
        <v>0</v>
      </c>
      <c r="J31" s="386" t="s">
        <v>250</v>
      </c>
      <c r="K31" s="387"/>
    </row>
    <row r="32" spans="2:11" ht="20.100000000000001" customHeight="1">
      <c r="B32" s="361" t="s">
        <v>292</v>
      </c>
      <c r="C32" s="362"/>
      <c r="D32" s="362"/>
      <c r="E32" s="363"/>
      <c r="F32" s="93">
        <v>0</v>
      </c>
      <c r="G32" s="386" t="s">
        <v>292</v>
      </c>
      <c r="H32" s="386"/>
      <c r="I32" s="386"/>
      <c r="J32" s="386"/>
      <c r="K32" s="387"/>
    </row>
    <row r="33" spans="2:13" ht="20.100000000000001" customHeight="1">
      <c r="B33" s="361" t="s">
        <v>136</v>
      </c>
      <c r="C33" s="362"/>
      <c r="D33" s="362"/>
      <c r="E33" s="363"/>
      <c r="F33" s="373"/>
      <c r="G33" s="373"/>
      <c r="H33" s="373"/>
      <c r="I33" s="373"/>
      <c r="J33" s="373"/>
      <c r="K33" s="374"/>
    </row>
    <row r="34" spans="2:13" ht="20.100000000000001" customHeight="1">
      <c r="B34" s="361" t="s">
        <v>138</v>
      </c>
      <c r="C34" s="362"/>
      <c r="D34" s="362"/>
      <c r="E34" s="363"/>
      <c r="F34" s="93">
        <v>0</v>
      </c>
      <c r="G34" s="364"/>
      <c r="H34" s="364"/>
      <c r="I34" s="364"/>
      <c r="J34" s="364"/>
      <c r="K34" s="365"/>
    </row>
    <row r="35" spans="2:13" ht="20.100000000000001" customHeight="1">
      <c r="B35" s="361" t="s">
        <v>139</v>
      </c>
      <c r="C35" s="362"/>
      <c r="D35" s="362"/>
      <c r="E35" s="363"/>
      <c r="F35" s="93">
        <v>0</v>
      </c>
      <c r="G35" s="364"/>
      <c r="H35" s="364"/>
      <c r="I35" s="364"/>
      <c r="J35" s="364"/>
      <c r="K35" s="365"/>
    </row>
    <row r="36" spans="2:13" ht="20.100000000000001" customHeight="1">
      <c r="B36" s="366" t="s">
        <v>17</v>
      </c>
      <c r="C36" s="367"/>
      <c r="D36" s="367"/>
      <c r="E36" s="367"/>
      <c r="F36" s="367"/>
      <c r="G36" s="367"/>
      <c r="H36" s="367"/>
      <c r="I36" s="367"/>
      <c r="J36" s="367"/>
      <c r="K36" s="368"/>
    </row>
    <row r="37" spans="2:13" ht="44.25" customHeight="1">
      <c r="B37" s="526"/>
      <c r="C37" s="527"/>
      <c r="D37" s="527"/>
      <c r="E37" s="527"/>
      <c r="F37" s="527"/>
      <c r="G37" s="527"/>
      <c r="H37" s="527"/>
      <c r="I37" s="527"/>
      <c r="J37" s="527"/>
      <c r="K37" s="528"/>
    </row>
    <row r="38" spans="2:13" ht="16.5" customHeight="1"/>
    <row r="39" spans="2:13" ht="13.5" customHeight="1">
      <c r="B39" s="4" t="s">
        <v>130</v>
      </c>
      <c r="D39" s="93">
        <v>0</v>
      </c>
    </row>
    <row r="40" spans="2:13" ht="16.5" customHeight="1">
      <c r="B40" s="523" t="s">
        <v>179</v>
      </c>
      <c r="C40" s="524"/>
      <c r="D40" s="524"/>
      <c r="E40" s="524"/>
      <c r="F40" s="524"/>
      <c r="G40" s="524"/>
      <c r="H40" s="524"/>
      <c r="I40" s="524"/>
      <c r="J40" s="524"/>
      <c r="K40" s="525"/>
    </row>
    <row r="41" spans="2:13" ht="16.5" customHeight="1"/>
    <row r="42" spans="2:13" ht="13.5" customHeight="1"/>
    <row r="43" spans="2:13" ht="16.5" customHeight="1">
      <c r="B43" s="353" t="s">
        <v>26</v>
      </c>
      <c r="C43" s="353"/>
      <c r="D43" s="353"/>
      <c r="E43" s="353"/>
      <c r="F43" s="353"/>
      <c r="G43" s="353"/>
      <c r="H43" s="353"/>
      <c r="I43" s="353"/>
      <c r="J43" s="353"/>
      <c r="K43" s="353"/>
    </row>
    <row r="44" spans="2:13" ht="16.5" customHeight="1">
      <c r="B44" s="71" t="s">
        <v>188</v>
      </c>
      <c r="C44" s="358"/>
      <c r="D44" s="359"/>
      <c r="E44" s="360"/>
      <c r="F44" s="351"/>
      <c r="G44" s="351"/>
      <c r="H44" s="351"/>
      <c r="I44" s="351"/>
      <c r="J44" s="351"/>
      <c r="K44" s="352"/>
      <c r="M44" s="36">
        <f>E44</f>
        <v>0</v>
      </c>
    </row>
    <row r="45" spans="2:13" ht="16.5" customHeight="1">
      <c r="B45" s="71"/>
      <c r="C45" s="358"/>
      <c r="D45" s="359"/>
      <c r="E45" s="360"/>
      <c r="F45" s="351"/>
      <c r="G45" s="351"/>
      <c r="H45" s="351"/>
      <c r="I45" s="351"/>
      <c r="J45" s="351"/>
      <c r="K45" s="352"/>
      <c r="M45" s="36">
        <f>E45</f>
        <v>0</v>
      </c>
    </row>
    <row r="46" spans="2:13" ht="16.5" customHeight="1">
      <c r="B46" s="350" t="s">
        <v>251</v>
      </c>
      <c r="C46" s="351"/>
      <c r="D46" s="351"/>
      <c r="E46" s="351"/>
      <c r="F46" s="351"/>
      <c r="G46" s="351"/>
      <c r="H46" s="351"/>
      <c r="I46" s="351"/>
      <c r="J46" s="351"/>
      <c r="K46" s="352"/>
    </row>
    <row r="47" spans="2:13" ht="16.5" customHeight="1"/>
    <row r="48" spans="2:13" ht="16.5" customHeight="1">
      <c r="B48" s="353" t="s">
        <v>27</v>
      </c>
      <c r="C48" s="353"/>
      <c r="D48" s="353"/>
      <c r="E48" s="353"/>
      <c r="F48" s="353"/>
      <c r="G48" s="353"/>
      <c r="H48" s="353"/>
      <c r="I48" s="353"/>
      <c r="J48" s="353"/>
      <c r="K48" s="353"/>
    </row>
    <row r="49" spans="2:11" ht="16.5" customHeight="1">
      <c r="B49" s="56" t="s">
        <v>28</v>
      </c>
      <c r="C49" s="354" t="s">
        <v>29</v>
      </c>
      <c r="D49" s="354"/>
      <c r="E49" s="354" t="s">
        <v>30</v>
      </c>
      <c r="F49" s="354"/>
      <c r="G49" s="354" t="s">
        <v>31</v>
      </c>
      <c r="H49" s="354"/>
      <c r="I49" s="56" t="s">
        <v>32</v>
      </c>
      <c r="J49" s="56" t="s">
        <v>33</v>
      </c>
      <c r="K49" s="56" t="s">
        <v>34</v>
      </c>
    </row>
    <row r="50" spans="2:11" ht="16.5" customHeight="1">
      <c r="B50" s="58"/>
      <c r="C50" s="322"/>
      <c r="D50" s="322"/>
      <c r="E50" s="521"/>
      <c r="F50" s="521"/>
      <c r="G50" s="522"/>
      <c r="H50" s="522"/>
      <c r="I50" s="14"/>
      <c r="J50" s="14"/>
      <c r="K50" s="14"/>
    </row>
    <row r="51" spans="2:11" ht="16.5" customHeight="1">
      <c r="B51" s="58"/>
      <c r="C51" s="322"/>
      <c r="D51" s="322"/>
      <c r="E51" s="521"/>
      <c r="F51" s="521"/>
      <c r="G51" s="522"/>
      <c r="H51" s="522"/>
      <c r="I51" s="14"/>
      <c r="J51" s="14"/>
      <c r="K51" s="14"/>
    </row>
    <row r="52" spans="2:11" ht="16.5" customHeight="1">
      <c r="B52" s="347"/>
      <c r="C52" s="348"/>
      <c r="D52" s="348"/>
      <c r="E52" s="348"/>
      <c r="F52" s="348"/>
      <c r="G52" s="348"/>
      <c r="H52" s="348"/>
      <c r="I52" s="348"/>
      <c r="J52" s="348"/>
      <c r="K52" s="349"/>
    </row>
    <row r="53" spans="2:11" ht="16.5" customHeight="1"/>
    <row r="54" spans="2:11" ht="16.5" customHeight="1">
      <c r="B54" s="326" t="s">
        <v>35</v>
      </c>
      <c r="C54" s="326"/>
      <c r="D54" s="326"/>
      <c r="E54" s="326"/>
      <c r="F54" s="326"/>
      <c r="G54" s="326"/>
      <c r="H54" s="326"/>
      <c r="I54" s="326"/>
      <c r="J54" s="326"/>
      <c r="K54" s="326"/>
    </row>
    <row r="55" spans="2:11" ht="16.5" customHeight="1">
      <c r="B55" s="337" t="s">
        <v>36</v>
      </c>
      <c r="C55" s="337"/>
      <c r="D55" s="338" t="s">
        <v>37</v>
      </c>
      <c r="E55" s="339"/>
      <c r="F55" s="327" t="s">
        <v>38</v>
      </c>
      <c r="G55" s="329"/>
      <c r="H55" s="327" t="s">
        <v>39</v>
      </c>
      <c r="I55" s="329"/>
      <c r="J55" s="327" t="s">
        <v>34</v>
      </c>
      <c r="K55" s="329"/>
    </row>
    <row r="56" spans="2:11" ht="16.5" customHeight="1">
      <c r="B56" s="330" t="str">
        <f>IF(Product_Name="", "", Product_Name)</f>
        <v/>
      </c>
      <c r="C56" s="331"/>
      <c r="D56" s="332" t="str">
        <f>IF(Model_Name="", "", Model_Name)</f>
        <v/>
      </c>
      <c r="E56" s="332"/>
      <c r="F56" s="330" t="s">
        <v>41</v>
      </c>
      <c r="G56" s="333"/>
      <c r="H56" s="334"/>
      <c r="I56" s="334"/>
      <c r="J56" s="330" t="s">
        <v>40</v>
      </c>
      <c r="K56" s="333"/>
    </row>
    <row r="57" spans="2:11" ht="16.5" customHeight="1">
      <c r="B57" s="319"/>
      <c r="C57" s="340"/>
      <c r="D57" s="341"/>
      <c r="E57" s="342"/>
      <c r="F57" s="319"/>
      <c r="G57" s="340"/>
      <c r="H57" s="343"/>
      <c r="I57" s="344"/>
      <c r="J57" s="319"/>
      <c r="K57" s="340"/>
    </row>
    <row r="58" spans="2:11" ht="16.5" customHeight="1"/>
    <row r="59" spans="2:11" ht="16.5" customHeight="1">
      <c r="B59" s="326" t="s">
        <v>140</v>
      </c>
      <c r="C59" s="326"/>
      <c r="D59" s="326"/>
      <c r="E59" s="326"/>
      <c r="F59" s="326"/>
      <c r="G59" s="326"/>
      <c r="H59" s="326"/>
      <c r="I59" s="326"/>
      <c r="J59" s="326"/>
      <c r="K59" s="326"/>
    </row>
    <row r="60" spans="2:11" ht="16.5" customHeight="1">
      <c r="B60" s="337" t="s">
        <v>36</v>
      </c>
      <c r="C60" s="337"/>
      <c r="D60" s="338" t="s">
        <v>37</v>
      </c>
      <c r="E60" s="339"/>
      <c r="F60" s="327" t="s">
        <v>38</v>
      </c>
      <c r="G60" s="329"/>
      <c r="H60" s="327" t="s">
        <v>39</v>
      </c>
      <c r="I60" s="329"/>
      <c r="J60" s="327" t="s">
        <v>34</v>
      </c>
      <c r="K60" s="329"/>
    </row>
    <row r="61" spans="2:11" ht="16.5" customHeight="1">
      <c r="B61" s="330" t="str">
        <f>IF(Product_Name="", "", Product_Name)</f>
        <v/>
      </c>
      <c r="C61" s="331"/>
      <c r="D61" s="332" t="str">
        <f>IF(Model_Name="", "", Model_Name)</f>
        <v/>
      </c>
      <c r="E61" s="332"/>
      <c r="F61" s="330" t="s">
        <v>41</v>
      </c>
      <c r="G61" s="333"/>
      <c r="H61" s="334"/>
      <c r="I61" s="334"/>
      <c r="J61" s="330" t="s">
        <v>40</v>
      </c>
      <c r="K61" s="333"/>
    </row>
    <row r="62" spans="2:11" ht="16.5" customHeight="1">
      <c r="B62" s="319"/>
      <c r="C62" s="320"/>
      <c r="D62" s="335"/>
      <c r="E62" s="336"/>
      <c r="F62" s="335"/>
      <c r="G62" s="336"/>
      <c r="H62" s="335"/>
      <c r="I62" s="336"/>
      <c r="J62" s="335"/>
      <c r="K62" s="336"/>
    </row>
    <row r="63" spans="2:11" ht="16.5" customHeight="1">
      <c r="B63" s="325"/>
      <c r="C63" s="325"/>
      <c r="D63" s="325"/>
      <c r="E63" s="325"/>
      <c r="F63" s="325"/>
      <c r="G63" s="325"/>
      <c r="H63" s="325"/>
      <c r="I63" s="325"/>
      <c r="J63" s="325"/>
      <c r="K63" s="325"/>
    </row>
    <row r="64" spans="2:11" ht="16.5" customHeight="1">
      <c r="B64" s="326" t="s">
        <v>42</v>
      </c>
      <c r="C64" s="326"/>
      <c r="D64" s="326"/>
      <c r="E64" s="326"/>
      <c r="F64" s="326"/>
      <c r="G64" s="326"/>
      <c r="H64" s="326"/>
      <c r="I64" s="326"/>
      <c r="J64" s="326"/>
      <c r="K64" s="326"/>
    </row>
    <row r="65" spans="2:11" ht="16.5" customHeight="1">
      <c r="B65" s="327" t="s">
        <v>43</v>
      </c>
      <c r="C65" s="328"/>
      <c r="D65" s="328"/>
      <c r="E65" s="329"/>
      <c r="F65" s="327" t="s">
        <v>44</v>
      </c>
      <c r="G65" s="328"/>
      <c r="H65" s="328"/>
      <c r="I65" s="329"/>
      <c r="J65" s="327" t="s">
        <v>45</v>
      </c>
      <c r="K65" s="329"/>
    </row>
    <row r="66" spans="2:11" ht="16.5" customHeight="1">
      <c r="B66" s="327" t="s">
        <v>46</v>
      </c>
      <c r="C66" s="329"/>
      <c r="D66" s="327" t="s">
        <v>47</v>
      </c>
      <c r="E66" s="329"/>
      <c r="F66" s="327" t="s">
        <v>46</v>
      </c>
      <c r="G66" s="329"/>
      <c r="H66" s="327" t="s">
        <v>47</v>
      </c>
      <c r="I66" s="329"/>
      <c r="J66" s="57" t="s">
        <v>48</v>
      </c>
      <c r="K66" s="57" t="s">
        <v>49</v>
      </c>
    </row>
    <row r="67" spans="2:11" ht="16.5" customHeight="1">
      <c r="B67" s="322"/>
      <c r="C67" s="322"/>
      <c r="D67" s="323"/>
      <c r="E67" s="324"/>
      <c r="F67" s="322"/>
      <c r="G67" s="322"/>
      <c r="H67" s="323"/>
      <c r="I67" s="324"/>
      <c r="J67" s="16"/>
      <c r="K67" s="17"/>
    </row>
    <row r="68" spans="2:11" ht="16.5" customHeight="1">
      <c r="B68" s="319"/>
      <c r="C68" s="320"/>
      <c r="D68" s="321"/>
      <c r="E68" s="321"/>
      <c r="F68" s="322"/>
      <c r="G68" s="322"/>
      <c r="H68" s="323"/>
      <c r="I68" s="324"/>
      <c r="J68" s="16"/>
      <c r="K68" s="17"/>
    </row>
    <row r="70" spans="2:11" ht="13.5" customHeight="1" thickBot="1"/>
    <row r="71" spans="2:11" ht="44.25" customHeight="1" thickBot="1">
      <c r="B71" s="446" t="s">
        <v>147</v>
      </c>
      <c r="C71" s="447"/>
      <c r="D71" s="447"/>
      <c r="E71" s="447"/>
      <c r="F71" s="447"/>
      <c r="G71" s="447"/>
      <c r="H71" s="447"/>
      <c r="I71" s="447"/>
      <c r="J71" s="447"/>
      <c r="K71" s="448"/>
    </row>
    <row r="72" spans="2:11" ht="9.9499999999999993" customHeight="1"/>
    <row r="73" spans="2:11" ht="16.5" customHeight="1">
      <c r="B73" s="5" t="s">
        <v>129</v>
      </c>
      <c r="C73" s="560"/>
      <c r="D73" s="561"/>
      <c r="E73" s="561"/>
      <c r="F73" s="562"/>
      <c r="G73" s="5"/>
      <c r="H73" s="243"/>
      <c r="I73" s="244"/>
      <c r="J73" s="244"/>
      <c r="K73" s="245"/>
    </row>
    <row r="75" spans="2:11" ht="16.5" customHeight="1">
      <c r="B75" s="5" t="s">
        <v>128</v>
      </c>
      <c r="C75" s="455" t="s">
        <v>122</v>
      </c>
      <c r="D75" s="455"/>
      <c r="E75" s="455" t="s">
        <v>121</v>
      </c>
      <c r="F75" s="455"/>
      <c r="G75" s="5" t="s">
        <v>123</v>
      </c>
      <c r="H75" s="5" t="s">
        <v>124</v>
      </c>
      <c r="I75" s="5" t="s">
        <v>125</v>
      </c>
      <c r="J75" s="5" t="s">
        <v>126</v>
      </c>
      <c r="K75" s="5" t="s">
        <v>127</v>
      </c>
    </row>
    <row r="76" spans="2:11" ht="16.5" customHeight="1">
      <c r="B76" s="59">
        <v>1</v>
      </c>
      <c r="C76" s="471"/>
      <c r="D76" s="471"/>
      <c r="E76" s="508"/>
      <c r="F76" s="509"/>
      <c r="G76" s="117"/>
      <c r="H76" s="117"/>
      <c r="I76" s="61"/>
      <c r="J76" s="62"/>
      <c r="K76" s="63"/>
    </row>
    <row r="78" spans="2:11" ht="16.5" customHeight="1">
      <c r="B78" s="248" t="s">
        <v>50</v>
      </c>
      <c r="C78" s="259"/>
      <c r="D78" s="248" t="s">
        <v>5</v>
      </c>
      <c r="E78" s="259"/>
      <c r="F78" s="136" t="s">
        <v>51</v>
      </c>
      <c r="G78" s="136" t="s">
        <v>52</v>
      </c>
      <c r="H78" s="5" t="s">
        <v>815</v>
      </c>
      <c r="I78" s="5" t="s">
        <v>53</v>
      </c>
      <c r="J78" s="5" t="s">
        <v>325</v>
      </c>
      <c r="K78" s="5" t="s">
        <v>54</v>
      </c>
    </row>
    <row r="79" spans="2:11" ht="16.5" customHeight="1">
      <c r="B79" s="246"/>
      <c r="C79" s="247"/>
      <c r="D79" s="246"/>
      <c r="E79" s="247"/>
      <c r="F79" s="169"/>
      <c r="G79" s="64"/>
      <c r="H79" s="92"/>
      <c r="I79" s="92"/>
      <c r="J79" s="17"/>
      <c r="K79" s="177">
        <v>0</v>
      </c>
    </row>
    <row r="80" spans="2:11" ht="16.5" customHeight="1">
      <c r="B80" s="246"/>
      <c r="C80" s="247"/>
      <c r="D80" s="246"/>
      <c r="E80" s="247"/>
      <c r="F80" s="169"/>
      <c r="G80" s="64"/>
      <c r="H80" s="92"/>
      <c r="I80" s="92"/>
      <c r="J80" s="17"/>
      <c r="K80" s="177">
        <v>0</v>
      </c>
    </row>
    <row r="81" spans="2:14" ht="9.9499999999999993" customHeight="1"/>
    <row r="82" spans="2:14" ht="16.5" customHeight="1">
      <c r="B82" s="353" t="s">
        <v>55</v>
      </c>
      <c r="C82" s="353"/>
      <c r="D82" s="20"/>
      <c r="E82" s="20"/>
      <c r="F82" s="21"/>
    </row>
    <row r="83" spans="2:14" ht="16.5" customHeight="1">
      <c r="B83" s="72"/>
      <c r="C83" s="519"/>
      <c r="D83" s="520"/>
      <c r="E83" s="520"/>
      <c r="F83" s="520"/>
      <c r="G83" s="520"/>
      <c r="H83" s="520"/>
      <c r="I83" s="520"/>
      <c r="J83" s="520"/>
      <c r="K83" s="520"/>
      <c r="N83" s="44">
        <f>C83</f>
        <v>0</v>
      </c>
    </row>
    <row r="84" spans="2:14" ht="9.9499999999999993" customHeight="1"/>
    <row r="85" spans="2:14" ht="13.5" customHeight="1" thickBot="1"/>
    <row r="86" spans="2:14" ht="44.25" customHeight="1" thickBot="1">
      <c r="B86" s="461" t="s">
        <v>151</v>
      </c>
      <c r="C86" s="447"/>
      <c r="D86" s="447"/>
      <c r="E86" s="447"/>
      <c r="F86" s="447"/>
      <c r="G86" s="447"/>
      <c r="H86" s="447"/>
      <c r="I86" s="447"/>
      <c r="J86" s="447"/>
      <c r="K86" s="448"/>
    </row>
    <row r="87" spans="2:14" ht="9.9499999999999993" customHeight="1"/>
    <row r="88" spans="2:14" ht="16.5" customHeight="1">
      <c r="B88" s="5" t="s">
        <v>129</v>
      </c>
      <c r="C88" s="560"/>
      <c r="D88" s="561"/>
      <c r="E88" s="561"/>
      <c r="F88" s="562"/>
      <c r="G88" s="5"/>
      <c r="H88" s="243"/>
      <c r="I88" s="244"/>
      <c r="J88" s="244"/>
      <c r="K88" s="245"/>
    </row>
    <row r="90" spans="2:14" ht="16.5" customHeight="1">
      <c r="B90" s="5" t="s">
        <v>128</v>
      </c>
      <c r="C90" s="455" t="s">
        <v>122</v>
      </c>
      <c r="D90" s="455"/>
      <c r="E90" s="455" t="s">
        <v>121</v>
      </c>
      <c r="F90" s="455"/>
      <c r="G90" s="5" t="s">
        <v>123</v>
      </c>
      <c r="H90" s="5" t="s">
        <v>124</v>
      </c>
      <c r="I90" s="5" t="s">
        <v>125</v>
      </c>
      <c r="J90" s="5" t="s">
        <v>126</v>
      </c>
      <c r="K90" s="5" t="s">
        <v>127</v>
      </c>
    </row>
    <row r="91" spans="2:14" ht="16.5" customHeight="1">
      <c r="B91" s="59">
        <v>1</v>
      </c>
      <c r="C91" s="471"/>
      <c r="D91" s="471"/>
      <c r="E91" s="508"/>
      <c r="F91" s="509"/>
      <c r="G91" s="117"/>
      <c r="H91" s="117"/>
      <c r="I91" s="61"/>
      <c r="J91" s="62"/>
      <c r="K91" s="63"/>
    </row>
    <row r="93" spans="2:14" ht="16.5" customHeight="1">
      <c r="B93" s="248" t="s">
        <v>50</v>
      </c>
      <c r="C93" s="259"/>
      <c r="D93" s="248" t="s">
        <v>5</v>
      </c>
      <c r="E93" s="259"/>
      <c r="F93" s="136" t="s">
        <v>51</v>
      </c>
      <c r="G93" s="136" t="s">
        <v>52</v>
      </c>
      <c r="H93" s="5" t="s">
        <v>815</v>
      </c>
      <c r="I93" s="5" t="s">
        <v>53</v>
      </c>
      <c r="J93" s="5" t="s">
        <v>325</v>
      </c>
      <c r="K93" s="5" t="s">
        <v>54</v>
      </c>
    </row>
    <row r="94" spans="2:14" ht="16.5" customHeight="1">
      <c r="B94" s="246"/>
      <c r="C94" s="247"/>
      <c r="D94" s="246"/>
      <c r="E94" s="247"/>
      <c r="F94" s="169"/>
      <c r="G94" s="64"/>
      <c r="H94" s="92"/>
      <c r="I94" s="92"/>
      <c r="J94" s="17"/>
      <c r="K94" s="177">
        <v>0</v>
      </c>
    </row>
    <row r="95" spans="2:14" ht="16.5" customHeight="1">
      <c r="B95" s="246"/>
      <c r="C95" s="247"/>
      <c r="D95" s="246"/>
      <c r="E95" s="247"/>
      <c r="F95" s="169"/>
      <c r="G95" s="64"/>
      <c r="H95" s="92"/>
      <c r="I95" s="92"/>
      <c r="J95" s="17"/>
      <c r="K95" s="177">
        <v>0</v>
      </c>
    </row>
    <row r="96" spans="2:14" ht="16.5" customHeight="1">
      <c r="B96" s="37"/>
      <c r="C96" s="37"/>
      <c r="D96" s="37"/>
      <c r="E96" s="37"/>
      <c r="F96" s="37"/>
      <c r="G96" s="37"/>
      <c r="H96" s="37"/>
      <c r="I96" s="37"/>
      <c r="J96" s="37"/>
      <c r="K96" s="37"/>
    </row>
    <row r="97" spans="2:11" ht="16.5" customHeight="1">
      <c r="B97" s="353" t="s">
        <v>55</v>
      </c>
      <c r="C97" s="353"/>
      <c r="D97" s="20"/>
      <c r="E97" s="20"/>
      <c r="F97" s="21"/>
    </row>
    <row r="98" spans="2:11" ht="16.5" customHeight="1">
      <c r="B98" s="72"/>
      <c r="C98" s="519"/>
      <c r="D98" s="520"/>
      <c r="E98" s="520"/>
      <c r="F98" s="520"/>
      <c r="G98" s="520"/>
      <c r="H98" s="520"/>
      <c r="I98" s="520"/>
      <c r="J98" s="520"/>
      <c r="K98" s="520"/>
    </row>
    <row r="99" spans="2:11" ht="13.5" customHeight="1"/>
    <row r="100" spans="2:11" ht="13.5" customHeight="1" thickBot="1"/>
    <row r="101" spans="2:11" ht="44.25" customHeight="1" thickBot="1">
      <c r="B101" s="462" t="s">
        <v>56</v>
      </c>
      <c r="C101" s="463"/>
      <c r="D101" s="463"/>
      <c r="E101" s="463"/>
      <c r="F101" s="463"/>
      <c r="G101" s="463"/>
      <c r="H101" s="463"/>
      <c r="I101" s="463"/>
      <c r="J101" s="463"/>
      <c r="K101" s="464"/>
    </row>
    <row r="102" spans="2:11" ht="9.9499999999999993" customHeight="1"/>
    <row r="103" spans="2:11" ht="16.5" customHeight="1">
      <c r="B103" s="5" t="s">
        <v>129</v>
      </c>
      <c r="C103" s="560"/>
      <c r="D103" s="561"/>
      <c r="E103" s="561"/>
      <c r="F103" s="562"/>
      <c r="G103" s="5"/>
      <c r="H103" s="243"/>
      <c r="I103" s="244"/>
      <c r="J103" s="244"/>
      <c r="K103" s="245"/>
    </row>
    <row r="105" spans="2:11" ht="16.5" customHeight="1">
      <c r="B105" s="5" t="s">
        <v>128</v>
      </c>
      <c r="C105" s="455" t="s">
        <v>122</v>
      </c>
      <c r="D105" s="455"/>
      <c r="E105" s="455" t="s">
        <v>121</v>
      </c>
      <c r="F105" s="455"/>
      <c r="G105" s="5" t="s">
        <v>123</v>
      </c>
      <c r="H105" s="5" t="s">
        <v>124</v>
      </c>
      <c r="I105" s="5" t="s">
        <v>125</v>
      </c>
      <c r="J105" s="5" t="s">
        <v>126</v>
      </c>
      <c r="K105" s="5" t="s">
        <v>127</v>
      </c>
    </row>
    <row r="106" spans="2:11" ht="16.5" customHeight="1">
      <c r="B106" s="59">
        <v>1</v>
      </c>
      <c r="C106" s="471"/>
      <c r="D106" s="471"/>
      <c r="E106" s="508"/>
      <c r="F106" s="509"/>
      <c r="G106" s="117"/>
      <c r="H106" s="117"/>
      <c r="I106" s="61"/>
      <c r="J106" s="62"/>
      <c r="K106" s="63"/>
    </row>
    <row r="107" spans="2:11" ht="9.9499999999999993" customHeight="1"/>
    <row r="108" spans="2:11" ht="16.5" customHeight="1">
      <c r="B108" s="248" t="s">
        <v>50</v>
      </c>
      <c r="C108" s="259"/>
      <c r="D108" s="248" t="s">
        <v>5</v>
      </c>
      <c r="E108" s="259"/>
      <c r="F108" s="136" t="s">
        <v>51</v>
      </c>
      <c r="G108" s="136" t="s">
        <v>52</v>
      </c>
      <c r="H108" s="5" t="s">
        <v>815</v>
      </c>
      <c r="I108" s="5" t="s">
        <v>53</v>
      </c>
      <c r="J108" s="5" t="s">
        <v>325</v>
      </c>
      <c r="K108" s="5" t="s">
        <v>54</v>
      </c>
    </row>
    <row r="109" spans="2:11" ht="16.5" customHeight="1">
      <c r="B109" s="246"/>
      <c r="C109" s="247"/>
      <c r="D109" s="246"/>
      <c r="E109" s="247"/>
      <c r="F109" s="169"/>
      <c r="G109" s="64"/>
      <c r="H109" s="92"/>
      <c r="I109" s="92"/>
      <c r="J109" s="17"/>
      <c r="K109" s="177">
        <v>0</v>
      </c>
    </row>
    <row r="110" spans="2:11" ht="16.5" customHeight="1">
      <c r="B110" s="246"/>
      <c r="C110" s="247"/>
      <c r="D110" s="246"/>
      <c r="E110" s="247"/>
      <c r="F110" s="169"/>
      <c r="G110" s="64"/>
      <c r="H110" s="92"/>
      <c r="I110" s="92"/>
      <c r="J110" s="17"/>
      <c r="K110" s="177">
        <v>0</v>
      </c>
    </row>
    <row r="112" spans="2:11" ht="16.5" customHeight="1">
      <c r="B112" s="465" t="s">
        <v>57</v>
      </c>
      <c r="C112" s="466"/>
      <c r="D112" s="466"/>
      <c r="E112" s="466"/>
      <c r="F112" s="466"/>
      <c r="G112" s="466"/>
      <c r="H112" s="466"/>
      <c r="I112" s="466"/>
      <c r="J112" s="467"/>
      <c r="K112" s="39" t="s">
        <v>153</v>
      </c>
    </row>
    <row r="113" spans="2:11" ht="50.1" customHeight="1">
      <c r="B113" s="468" t="s">
        <v>372</v>
      </c>
      <c r="C113" s="469"/>
      <c r="D113" s="469"/>
      <c r="E113" s="469"/>
      <c r="F113" s="469"/>
      <c r="G113" s="469"/>
      <c r="H113" s="469"/>
      <c r="I113" s="469"/>
      <c r="J113" s="470"/>
      <c r="K113" s="48" t="s">
        <v>64</v>
      </c>
    </row>
    <row r="114" spans="2:11" ht="9.9499999999999993" customHeight="1"/>
    <row r="115" spans="2:11" ht="16.5" customHeight="1">
      <c r="B115" s="93">
        <v>0</v>
      </c>
      <c r="C115" s="24" t="s">
        <v>67</v>
      </c>
    </row>
    <row r="116" spans="2:11" ht="16.5" customHeight="1">
      <c r="B116" s="5" t="s">
        <v>58</v>
      </c>
      <c r="C116" s="455" t="s">
        <v>59</v>
      </c>
      <c r="D116" s="455"/>
      <c r="E116" s="455"/>
      <c r="F116" s="5" t="s">
        <v>60</v>
      </c>
      <c r="G116" s="5" t="s">
        <v>61</v>
      </c>
      <c r="H116" s="5" t="s">
        <v>62</v>
      </c>
      <c r="I116" s="5" t="s">
        <v>17</v>
      </c>
      <c r="J116" s="455" t="s">
        <v>63</v>
      </c>
      <c r="K116" s="455"/>
    </row>
    <row r="117" spans="2:11" ht="16.5" customHeight="1">
      <c r="B117" s="32" t="s">
        <v>144</v>
      </c>
      <c r="C117" s="471" t="s">
        <v>142</v>
      </c>
      <c r="D117" s="471"/>
      <c r="E117" s="471"/>
      <c r="F117" s="32" t="s">
        <v>145</v>
      </c>
      <c r="G117" s="32" t="s">
        <v>64</v>
      </c>
      <c r="H117" s="32" t="s">
        <v>86</v>
      </c>
      <c r="I117" s="32" t="s">
        <v>146</v>
      </c>
      <c r="J117" s="475"/>
      <c r="K117" s="476"/>
    </row>
    <row r="118" spans="2:11" ht="16.5" customHeight="1">
      <c r="B118" s="32" t="s">
        <v>144</v>
      </c>
      <c r="C118" s="471" t="s">
        <v>143</v>
      </c>
      <c r="D118" s="471"/>
      <c r="E118" s="471"/>
      <c r="F118" s="32" t="s">
        <v>145</v>
      </c>
      <c r="G118" s="32" t="s">
        <v>64</v>
      </c>
      <c r="H118" s="32" t="s">
        <v>86</v>
      </c>
      <c r="I118" s="32" t="s">
        <v>146</v>
      </c>
      <c r="J118" s="471"/>
      <c r="K118" s="471"/>
    </row>
    <row r="119" spans="2:11" ht="16.5" customHeight="1">
      <c r="B119" s="32"/>
      <c r="C119" s="471"/>
      <c r="D119" s="471"/>
      <c r="E119" s="471"/>
      <c r="F119" s="32"/>
      <c r="G119" s="32"/>
      <c r="H119" s="32"/>
      <c r="I119" s="32"/>
      <c r="J119" s="471"/>
      <c r="K119" s="471"/>
    </row>
    <row r="120" spans="2:11" ht="16.5" customHeight="1">
      <c r="B120" s="32"/>
      <c r="C120" s="471"/>
      <c r="D120" s="471"/>
      <c r="E120" s="471"/>
      <c r="F120" s="32"/>
      <c r="G120" s="32"/>
      <c r="H120" s="32"/>
      <c r="I120" s="32"/>
      <c r="J120" s="471"/>
      <c r="K120" s="471"/>
    </row>
    <row r="122" spans="2:11" ht="16.5" customHeight="1">
      <c r="B122" s="4" t="s">
        <v>925</v>
      </c>
      <c r="C122" s="23"/>
    </row>
    <row r="123" spans="2:11" ht="26.1" customHeight="1">
      <c r="B123" s="516" t="s">
        <v>179</v>
      </c>
      <c r="C123" s="517"/>
      <c r="D123" s="517"/>
      <c r="E123" s="517"/>
      <c r="F123" s="517"/>
      <c r="G123" s="517"/>
      <c r="H123" s="517"/>
      <c r="I123" s="517"/>
      <c r="J123" s="517"/>
      <c r="K123" s="518"/>
    </row>
    <row r="124" spans="2:11" ht="9.9499999999999993" customHeight="1"/>
    <row r="125" spans="2:11" ht="13.5" customHeight="1" thickBot="1"/>
    <row r="126" spans="2:11" ht="42" customHeight="1" thickBot="1">
      <c r="B126" s="462" t="s">
        <v>66</v>
      </c>
      <c r="C126" s="463"/>
      <c r="D126" s="463"/>
      <c r="E126" s="463"/>
      <c r="F126" s="463"/>
      <c r="G126" s="463"/>
      <c r="H126" s="463"/>
      <c r="I126" s="463"/>
      <c r="J126" s="463"/>
      <c r="K126" s="464"/>
    </row>
    <row r="127" spans="2:11" ht="9.9499999999999993" customHeight="1"/>
    <row r="128" spans="2:11" ht="16.5" customHeight="1">
      <c r="B128" s="5" t="s">
        <v>129</v>
      </c>
      <c r="C128" s="560"/>
      <c r="D128" s="561"/>
      <c r="E128" s="561"/>
      <c r="F128" s="562"/>
      <c r="G128" s="5"/>
      <c r="H128" s="243"/>
      <c r="I128" s="244"/>
      <c r="J128" s="244"/>
      <c r="K128" s="245"/>
    </row>
    <row r="130" spans="2:11" ht="16.5" customHeight="1">
      <c r="B130" s="5" t="s">
        <v>128</v>
      </c>
      <c r="C130" s="455" t="s">
        <v>122</v>
      </c>
      <c r="D130" s="455"/>
      <c r="E130" s="455" t="s">
        <v>121</v>
      </c>
      <c r="F130" s="455"/>
      <c r="G130" s="5" t="s">
        <v>123</v>
      </c>
      <c r="H130" s="5" t="s">
        <v>124</v>
      </c>
      <c r="I130" s="5" t="s">
        <v>125</v>
      </c>
      <c r="J130" s="5" t="s">
        <v>126</v>
      </c>
      <c r="K130" s="5" t="s">
        <v>127</v>
      </c>
    </row>
    <row r="131" spans="2:11" ht="16.5" customHeight="1">
      <c r="B131" s="66">
        <v>1</v>
      </c>
      <c r="C131" s="471"/>
      <c r="D131" s="471"/>
      <c r="E131" s="508"/>
      <c r="F131" s="509"/>
      <c r="G131" s="117"/>
      <c r="H131" s="117"/>
      <c r="I131" s="61"/>
      <c r="J131" s="62"/>
      <c r="K131" s="63"/>
    </row>
    <row r="132" spans="2:11" ht="9.9499999999999993" customHeight="1"/>
    <row r="133" spans="2:11" ht="16.5" customHeight="1">
      <c r="B133" s="248" t="s">
        <v>50</v>
      </c>
      <c r="C133" s="259"/>
      <c r="D133" s="248" t="s">
        <v>5</v>
      </c>
      <c r="E133" s="259"/>
      <c r="F133" s="136" t="s">
        <v>51</v>
      </c>
      <c r="G133" s="136" t="s">
        <v>52</v>
      </c>
      <c r="H133" s="5" t="s">
        <v>815</v>
      </c>
      <c r="I133" s="5" t="s">
        <v>53</v>
      </c>
      <c r="J133" s="5" t="s">
        <v>325</v>
      </c>
      <c r="K133" s="5" t="s">
        <v>54</v>
      </c>
    </row>
    <row r="134" spans="2:11" ht="16.5" customHeight="1">
      <c r="B134" s="246"/>
      <c r="C134" s="247"/>
      <c r="D134" s="246"/>
      <c r="E134" s="247"/>
      <c r="F134" s="169"/>
      <c r="G134" s="64"/>
      <c r="H134" s="92"/>
      <c r="I134" s="92"/>
      <c r="J134" s="17"/>
      <c r="K134" s="177">
        <v>0</v>
      </c>
    </row>
    <row r="135" spans="2:11" ht="16.5" customHeight="1">
      <c r="B135" s="246"/>
      <c r="C135" s="247"/>
      <c r="D135" s="246"/>
      <c r="E135" s="247"/>
      <c r="F135" s="169"/>
      <c r="G135" s="64"/>
      <c r="H135" s="92"/>
      <c r="I135" s="92"/>
      <c r="J135" s="17"/>
      <c r="K135" s="177">
        <v>0</v>
      </c>
    </row>
    <row r="136" spans="2:11" ht="9.9499999999999993" customHeight="1"/>
    <row r="137" spans="2:11" ht="16.5" customHeight="1">
      <c r="B137" s="480" t="s">
        <v>155</v>
      </c>
      <c r="C137" s="480"/>
      <c r="D137" s="480"/>
      <c r="E137" s="480"/>
      <c r="F137" s="480"/>
      <c r="G137" s="480"/>
      <c r="H137" s="480"/>
      <c r="I137" s="480"/>
      <c r="J137" s="480"/>
      <c r="K137" s="41" t="s">
        <v>156</v>
      </c>
    </row>
    <row r="138" spans="2:11" ht="50.1" customHeight="1">
      <c r="B138" s="481" t="s">
        <v>479</v>
      </c>
      <c r="C138" s="482"/>
      <c r="D138" s="482"/>
      <c r="E138" s="482"/>
      <c r="F138" s="482"/>
      <c r="G138" s="482"/>
      <c r="H138" s="482"/>
      <c r="I138" s="482"/>
      <c r="J138" s="482"/>
      <c r="K138" s="40" t="s">
        <v>160</v>
      </c>
    </row>
    <row r="139" spans="2:11" ht="9.9499999999999993" customHeight="1"/>
    <row r="140" spans="2:11" ht="16.5" customHeight="1">
      <c r="B140" s="93">
        <v>0</v>
      </c>
      <c r="C140" s="24" t="s">
        <v>67</v>
      </c>
    </row>
    <row r="141" spans="2:11" ht="16.5" customHeight="1">
      <c r="B141" s="5" t="s">
        <v>68</v>
      </c>
      <c r="C141" s="483" t="s">
        <v>59</v>
      </c>
      <c r="D141" s="484"/>
      <c r="E141" s="484"/>
      <c r="F141" s="485"/>
      <c r="G141" s="5" t="s">
        <v>61</v>
      </c>
      <c r="H141" s="5" t="s">
        <v>69</v>
      </c>
      <c r="I141" s="5" t="s">
        <v>70</v>
      </c>
      <c r="J141" s="455" t="s">
        <v>63</v>
      </c>
      <c r="K141" s="455"/>
    </row>
    <row r="142" spans="2:11" ht="16.5" customHeight="1">
      <c r="B142" s="22" t="s">
        <v>67</v>
      </c>
      <c r="C142" s="477" t="s">
        <v>71</v>
      </c>
      <c r="D142" s="478"/>
      <c r="E142" s="478"/>
      <c r="F142" s="479"/>
      <c r="G142" s="22" t="s">
        <v>65</v>
      </c>
      <c r="H142" s="32" t="s">
        <v>86</v>
      </c>
      <c r="I142" s="32" t="s">
        <v>86</v>
      </c>
      <c r="J142" s="471"/>
      <c r="K142" s="471"/>
    </row>
    <row r="143" spans="2:11" ht="16.5" customHeight="1">
      <c r="B143" s="22" t="s">
        <v>67</v>
      </c>
      <c r="C143" s="477" t="s">
        <v>72</v>
      </c>
      <c r="D143" s="478"/>
      <c r="E143" s="478"/>
      <c r="F143" s="479"/>
      <c r="G143" s="22" t="s">
        <v>65</v>
      </c>
      <c r="H143" s="32" t="s">
        <v>86</v>
      </c>
      <c r="I143" s="32" t="s">
        <v>86</v>
      </c>
      <c r="J143" s="471"/>
      <c r="K143" s="471"/>
    </row>
    <row r="144" spans="2:11" ht="16.5" customHeight="1">
      <c r="B144" s="22" t="s">
        <v>67</v>
      </c>
      <c r="C144" s="477" t="s">
        <v>73</v>
      </c>
      <c r="D144" s="478"/>
      <c r="E144" s="478"/>
      <c r="F144" s="479"/>
      <c r="G144" s="22" t="s">
        <v>65</v>
      </c>
      <c r="H144" s="32" t="s">
        <v>86</v>
      </c>
      <c r="I144" s="32" t="s">
        <v>86</v>
      </c>
      <c r="J144" s="471"/>
      <c r="K144" s="471"/>
    </row>
    <row r="145" spans="2:11" ht="16.5" customHeight="1">
      <c r="B145" s="22" t="s">
        <v>67</v>
      </c>
      <c r="C145" s="477" t="s">
        <v>74</v>
      </c>
      <c r="D145" s="478"/>
      <c r="E145" s="478"/>
      <c r="F145" s="479"/>
      <c r="G145" s="22" t="s">
        <v>65</v>
      </c>
      <c r="H145" s="32" t="s">
        <v>86</v>
      </c>
      <c r="I145" s="32" t="s">
        <v>86</v>
      </c>
      <c r="J145" s="471"/>
      <c r="K145" s="471"/>
    </row>
    <row r="146" spans="2:11" ht="9.9499999999999993" customHeight="1"/>
    <row r="147" spans="2:11" ht="16.5" customHeight="1">
      <c r="B147" s="4" t="s">
        <v>925</v>
      </c>
      <c r="C147" s="23"/>
    </row>
    <row r="148" spans="2:11" ht="26.1" customHeight="1">
      <c r="B148" s="515" t="s">
        <v>179</v>
      </c>
      <c r="C148" s="513"/>
      <c r="D148" s="513"/>
      <c r="E148" s="513"/>
      <c r="F148" s="513"/>
      <c r="G148" s="513"/>
      <c r="H148" s="513"/>
      <c r="I148" s="513"/>
      <c r="J148" s="513"/>
      <c r="K148" s="514"/>
    </row>
    <row r="149" spans="2:11" ht="9.9499999999999993" customHeight="1"/>
    <row r="150" spans="2:11" ht="13.5" customHeight="1" thickBot="1"/>
    <row r="151" spans="2:11" ht="44.25" customHeight="1" thickBot="1">
      <c r="B151" s="462" t="s">
        <v>89</v>
      </c>
      <c r="C151" s="463"/>
      <c r="D151" s="463"/>
      <c r="E151" s="463"/>
      <c r="F151" s="463"/>
      <c r="G151" s="463"/>
      <c r="H151" s="463"/>
      <c r="I151" s="463"/>
      <c r="J151" s="463"/>
      <c r="K151" s="464"/>
    </row>
    <row r="152" spans="2:11" ht="9.9499999999999993" customHeight="1"/>
    <row r="153" spans="2:11" ht="16.5" customHeight="1">
      <c r="B153" s="5" t="s">
        <v>129</v>
      </c>
      <c r="C153" s="560"/>
      <c r="D153" s="561"/>
      <c r="E153" s="561"/>
      <c r="F153" s="562"/>
      <c r="G153" s="5"/>
      <c r="H153" s="243"/>
      <c r="I153" s="244"/>
      <c r="J153" s="244"/>
      <c r="K153" s="245"/>
    </row>
    <row r="155" spans="2:11" ht="16.5" customHeight="1">
      <c r="B155" s="5" t="s">
        <v>128</v>
      </c>
      <c r="C155" s="455" t="s">
        <v>122</v>
      </c>
      <c r="D155" s="455"/>
      <c r="E155" s="455" t="s">
        <v>121</v>
      </c>
      <c r="F155" s="455"/>
      <c r="G155" s="5" t="s">
        <v>123</v>
      </c>
      <c r="H155" s="5" t="s">
        <v>124</v>
      </c>
      <c r="I155" s="5" t="s">
        <v>125</v>
      </c>
      <c r="J155" s="5" t="s">
        <v>126</v>
      </c>
      <c r="K155" s="5" t="s">
        <v>127</v>
      </c>
    </row>
    <row r="156" spans="2:11" ht="16.5" customHeight="1">
      <c r="B156" s="59">
        <v>1</v>
      </c>
      <c r="C156" s="471"/>
      <c r="D156" s="471"/>
      <c r="E156" s="508"/>
      <c r="F156" s="509"/>
      <c r="G156" s="117"/>
      <c r="H156" s="117"/>
      <c r="I156" s="61"/>
      <c r="J156" s="62"/>
      <c r="K156" s="63"/>
    </row>
    <row r="157" spans="2:11" ht="9.9499999999999993" customHeight="1"/>
    <row r="158" spans="2:11" ht="16.5" customHeight="1">
      <c r="B158" s="248" t="s">
        <v>50</v>
      </c>
      <c r="C158" s="259"/>
      <c r="D158" s="248" t="s">
        <v>5</v>
      </c>
      <c r="E158" s="259"/>
      <c r="F158" s="136" t="s">
        <v>51</v>
      </c>
      <c r="G158" s="136" t="s">
        <v>52</v>
      </c>
      <c r="H158" s="5" t="s">
        <v>815</v>
      </c>
      <c r="I158" s="5" t="s">
        <v>53</v>
      </c>
      <c r="J158" s="5" t="s">
        <v>325</v>
      </c>
      <c r="K158" s="5" t="s">
        <v>54</v>
      </c>
    </row>
    <row r="159" spans="2:11" ht="16.5" customHeight="1">
      <c r="B159" s="246"/>
      <c r="C159" s="247"/>
      <c r="D159" s="246"/>
      <c r="E159" s="247"/>
      <c r="F159" s="169"/>
      <c r="G159" s="64"/>
      <c r="H159" s="92"/>
      <c r="I159" s="92"/>
      <c r="J159" s="17"/>
      <c r="K159" s="177">
        <v>0</v>
      </c>
    </row>
    <row r="160" spans="2:11" ht="16.5" customHeight="1">
      <c r="B160" s="246"/>
      <c r="C160" s="247"/>
      <c r="D160" s="246"/>
      <c r="E160" s="247"/>
      <c r="F160" s="169"/>
      <c r="G160" s="64"/>
      <c r="H160" s="92"/>
      <c r="I160" s="92"/>
      <c r="J160" s="17"/>
      <c r="K160" s="177">
        <v>0</v>
      </c>
    </row>
    <row r="161" spans="2:11" ht="9.9499999999999993" customHeight="1"/>
    <row r="162" spans="2:11" ht="16.5" customHeight="1">
      <c r="B162" s="480" t="s">
        <v>155</v>
      </c>
      <c r="C162" s="480"/>
      <c r="D162" s="480"/>
      <c r="E162" s="480"/>
      <c r="F162" s="480"/>
      <c r="G162" s="480"/>
      <c r="H162" s="480"/>
      <c r="I162" s="480"/>
      <c r="J162" s="480"/>
      <c r="K162" s="41" t="s">
        <v>156</v>
      </c>
    </row>
    <row r="163" spans="2:11" ht="16.5" customHeight="1">
      <c r="B163" s="568" t="s">
        <v>480</v>
      </c>
      <c r="C163" s="569"/>
      <c r="D163" s="569"/>
      <c r="E163" s="569"/>
      <c r="F163" s="569"/>
      <c r="G163" s="569"/>
      <c r="H163" s="569"/>
      <c r="I163" s="569"/>
      <c r="J163" s="569"/>
      <c r="K163" s="118" t="s">
        <v>375</v>
      </c>
    </row>
    <row r="164" spans="2:11" ht="16.5" customHeight="1">
      <c r="B164" s="570" t="s">
        <v>481</v>
      </c>
      <c r="C164" s="571"/>
      <c r="D164" s="571"/>
      <c r="E164" s="571"/>
      <c r="F164" s="571"/>
      <c r="G164" s="571"/>
      <c r="H164" s="571"/>
      <c r="I164" s="571"/>
      <c r="J164" s="571"/>
      <c r="K164" s="119" t="s">
        <v>375</v>
      </c>
    </row>
    <row r="165" spans="2:11" ht="16.5" customHeight="1">
      <c r="B165" s="572" t="s">
        <v>482</v>
      </c>
      <c r="C165" s="573"/>
      <c r="D165" s="573"/>
      <c r="E165" s="573"/>
      <c r="F165" s="573"/>
      <c r="G165" s="573"/>
      <c r="H165" s="573"/>
      <c r="I165" s="573"/>
      <c r="J165" s="573"/>
      <c r="K165" s="120" t="s">
        <v>375</v>
      </c>
    </row>
    <row r="166" spans="2:11" ht="9.9499999999999993" customHeight="1"/>
    <row r="167" spans="2:11" ht="16.5" customHeight="1">
      <c r="B167" s="93">
        <v>0</v>
      </c>
      <c r="C167" s="23" t="s">
        <v>265</v>
      </c>
    </row>
    <row r="168" spans="2:11" ht="16.5" customHeight="1">
      <c r="B168" s="5" t="s">
        <v>91</v>
      </c>
      <c r="C168" s="483" t="s">
        <v>92</v>
      </c>
      <c r="D168" s="484"/>
      <c r="E168" s="484"/>
      <c r="F168" s="485"/>
      <c r="G168" s="5" t="s">
        <v>61</v>
      </c>
      <c r="H168" s="5" t="s">
        <v>93</v>
      </c>
      <c r="I168" s="5" t="s">
        <v>94</v>
      </c>
      <c r="J168" s="455" t="s">
        <v>63</v>
      </c>
      <c r="K168" s="455"/>
    </row>
    <row r="169" spans="2:11" ht="16.5" customHeight="1">
      <c r="B169" s="32" t="s">
        <v>95</v>
      </c>
      <c r="C169" s="475" t="s">
        <v>96</v>
      </c>
      <c r="D169" s="486"/>
      <c r="E169" s="486"/>
      <c r="F169" s="476"/>
      <c r="G169" s="32" t="s">
        <v>64</v>
      </c>
      <c r="H169" s="32" t="s">
        <v>86</v>
      </c>
      <c r="I169" s="32" t="s">
        <v>86</v>
      </c>
      <c r="J169" s="475"/>
      <c r="K169" s="476"/>
    </row>
    <row r="171" spans="2:11" ht="16.5" customHeight="1">
      <c r="B171" s="93">
        <v>0</v>
      </c>
      <c r="C171" s="23" t="s">
        <v>266</v>
      </c>
    </row>
    <row r="172" spans="2:11" ht="16.5" customHeight="1">
      <c r="B172" s="5" t="s">
        <v>91</v>
      </c>
      <c r="C172" s="483" t="s">
        <v>92</v>
      </c>
      <c r="D172" s="484"/>
      <c r="E172" s="484"/>
      <c r="F172" s="485"/>
      <c r="G172" s="5" t="s">
        <v>61</v>
      </c>
      <c r="H172" s="5" t="s">
        <v>93</v>
      </c>
      <c r="I172" s="5" t="s">
        <v>94</v>
      </c>
      <c r="J172" s="455" t="s">
        <v>63</v>
      </c>
      <c r="K172" s="455"/>
    </row>
    <row r="173" spans="2:11" ht="16.5" customHeight="1">
      <c r="B173" s="32" t="s">
        <v>98</v>
      </c>
      <c r="C173" s="475" t="s">
        <v>86</v>
      </c>
      <c r="D173" s="486"/>
      <c r="E173" s="486"/>
      <c r="F173" s="476"/>
      <c r="G173" s="32" t="s">
        <v>64</v>
      </c>
      <c r="H173" s="32" t="s">
        <v>86</v>
      </c>
      <c r="I173" s="32" t="s">
        <v>86</v>
      </c>
      <c r="J173" s="475"/>
      <c r="K173" s="476"/>
    </row>
    <row r="175" spans="2:11" ht="16.5" customHeight="1">
      <c r="B175" s="93">
        <v>0</v>
      </c>
      <c r="C175" s="23" t="s">
        <v>267</v>
      </c>
    </row>
    <row r="176" spans="2:11" ht="16.5" customHeight="1">
      <c r="B176" s="5" t="s">
        <v>91</v>
      </c>
      <c r="C176" s="483" t="s">
        <v>92</v>
      </c>
      <c r="D176" s="484"/>
      <c r="E176" s="484"/>
      <c r="F176" s="485"/>
      <c r="G176" s="5" t="s">
        <v>61</v>
      </c>
      <c r="H176" s="5" t="s">
        <v>93</v>
      </c>
      <c r="I176" s="5" t="s">
        <v>94</v>
      </c>
      <c r="J176" s="455" t="s">
        <v>63</v>
      </c>
      <c r="K176" s="455"/>
    </row>
    <row r="177" spans="2:11" ht="16.5" customHeight="1">
      <c r="B177" s="32" t="s">
        <v>100</v>
      </c>
      <c r="C177" s="475" t="s">
        <v>86</v>
      </c>
      <c r="D177" s="486"/>
      <c r="E177" s="486"/>
      <c r="F177" s="476"/>
      <c r="G177" s="32" t="s">
        <v>64</v>
      </c>
      <c r="H177" s="32" t="s">
        <v>86</v>
      </c>
      <c r="I177" s="32" t="s">
        <v>86</v>
      </c>
      <c r="J177" s="475"/>
      <c r="K177" s="476"/>
    </row>
    <row r="179" spans="2:11" ht="16.5" customHeight="1">
      <c r="B179" s="4" t="s">
        <v>925</v>
      </c>
      <c r="C179" s="23"/>
    </row>
    <row r="180" spans="2:11" ht="26.1" customHeight="1">
      <c r="B180" s="512" t="s">
        <v>179</v>
      </c>
      <c r="C180" s="513"/>
      <c r="D180" s="513"/>
      <c r="E180" s="513"/>
      <c r="F180" s="513"/>
      <c r="G180" s="513"/>
      <c r="H180" s="513"/>
      <c r="I180" s="513"/>
      <c r="J180" s="513"/>
      <c r="K180" s="514"/>
    </row>
    <row r="182" spans="2:11" ht="13.5" customHeight="1" thickBot="1"/>
    <row r="183" spans="2:11" ht="44.25" customHeight="1" thickBot="1">
      <c r="B183" s="462" t="s">
        <v>101</v>
      </c>
      <c r="C183" s="463"/>
      <c r="D183" s="463"/>
      <c r="E183" s="463"/>
      <c r="F183" s="463"/>
      <c r="G183" s="463"/>
      <c r="H183" s="463"/>
      <c r="I183" s="463"/>
      <c r="J183" s="463"/>
      <c r="K183" s="464"/>
    </row>
    <row r="184" spans="2:11" ht="9.9499999999999993" customHeight="1"/>
    <row r="185" spans="2:11" ht="16.5" customHeight="1">
      <c r="B185" s="5" t="s">
        <v>129</v>
      </c>
      <c r="C185" s="560"/>
      <c r="D185" s="561"/>
      <c r="E185" s="561"/>
      <c r="F185" s="562"/>
      <c r="G185" s="5"/>
      <c r="H185" s="243"/>
      <c r="I185" s="244"/>
      <c r="J185" s="244"/>
      <c r="K185" s="245"/>
    </row>
    <row r="187" spans="2:11" ht="16.5" customHeight="1">
      <c r="B187" s="5" t="s">
        <v>128</v>
      </c>
      <c r="C187" s="455" t="s">
        <v>122</v>
      </c>
      <c r="D187" s="455"/>
      <c r="E187" s="455" t="s">
        <v>121</v>
      </c>
      <c r="F187" s="455"/>
      <c r="G187" s="5" t="s">
        <v>123</v>
      </c>
      <c r="H187" s="5" t="s">
        <v>124</v>
      </c>
      <c r="I187" s="5" t="s">
        <v>125</v>
      </c>
      <c r="J187" s="5" t="s">
        <v>126</v>
      </c>
      <c r="K187" s="5" t="s">
        <v>127</v>
      </c>
    </row>
    <row r="188" spans="2:11" ht="16.5" customHeight="1">
      <c r="B188" s="59">
        <v>1</v>
      </c>
      <c r="C188" s="471"/>
      <c r="D188" s="471"/>
      <c r="E188" s="508"/>
      <c r="F188" s="509"/>
      <c r="G188" s="117"/>
      <c r="H188" s="117"/>
      <c r="I188" s="61"/>
      <c r="J188" s="62"/>
      <c r="K188" s="63"/>
    </row>
    <row r="189" spans="2:11" ht="9.9499999999999993" customHeight="1"/>
    <row r="190" spans="2:11" ht="16.5" customHeight="1">
      <c r="B190" s="248" t="s">
        <v>50</v>
      </c>
      <c r="C190" s="259"/>
      <c r="D190" s="248" t="s">
        <v>5</v>
      </c>
      <c r="E190" s="259"/>
      <c r="F190" s="136" t="s">
        <v>51</v>
      </c>
      <c r="G190" s="136" t="s">
        <v>52</v>
      </c>
      <c r="H190" s="5" t="s">
        <v>815</v>
      </c>
      <c r="I190" s="5" t="s">
        <v>53</v>
      </c>
      <c r="J190" s="5" t="s">
        <v>325</v>
      </c>
      <c r="K190" s="5" t="s">
        <v>54</v>
      </c>
    </row>
    <row r="191" spans="2:11" ht="16.5" customHeight="1">
      <c r="B191" s="246"/>
      <c r="C191" s="247"/>
      <c r="D191" s="246"/>
      <c r="E191" s="247"/>
      <c r="F191" s="169"/>
      <c r="G191" s="64"/>
      <c r="H191" s="92"/>
      <c r="I191" s="92"/>
      <c r="J191" s="17"/>
      <c r="K191" s="177">
        <v>0</v>
      </c>
    </row>
    <row r="192" spans="2:11" ht="16.5" customHeight="1">
      <c r="B192" s="246"/>
      <c r="C192" s="247"/>
      <c r="D192" s="246"/>
      <c r="E192" s="247"/>
      <c r="F192" s="169"/>
      <c r="G192" s="64"/>
      <c r="H192" s="92"/>
      <c r="I192" s="92"/>
      <c r="J192" s="17"/>
      <c r="K192" s="177">
        <v>0</v>
      </c>
    </row>
    <row r="193" spans="2:11" ht="9.9499999999999993" customHeight="1"/>
    <row r="194" spans="2:11" ht="16.5" customHeight="1">
      <c r="B194" s="480" t="s">
        <v>155</v>
      </c>
      <c r="C194" s="480"/>
      <c r="D194" s="480"/>
      <c r="E194" s="480"/>
      <c r="F194" s="480"/>
      <c r="G194" s="480"/>
      <c r="H194" s="480"/>
      <c r="I194" s="480"/>
      <c r="J194" s="480"/>
      <c r="K194" s="41" t="s">
        <v>156</v>
      </c>
    </row>
    <row r="195" spans="2:11" ht="16.5" customHeight="1">
      <c r="B195" s="568" t="s">
        <v>483</v>
      </c>
      <c r="C195" s="569"/>
      <c r="D195" s="569"/>
      <c r="E195" s="569"/>
      <c r="F195" s="569"/>
      <c r="G195" s="569"/>
      <c r="H195" s="569"/>
      <c r="I195" s="569"/>
      <c r="J195" s="569"/>
      <c r="K195" s="118" t="s">
        <v>375</v>
      </c>
    </row>
    <row r="196" spans="2:11" ht="16.5" customHeight="1">
      <c r="B196" s="570" t="s">
        <v>484</v>
      </c>
      <c r="C196" s="571"/>
      <c r="D196" s="571"/>
      <c r="E196" s="571"/>
      <c r="F196" s="571"/>
      <c r="G196" s="571"/>
      <c r="H196" s="571"/>
      <c r="I196" s="571"/>
      <c r="J196" s="571"/>
      <c r="K196" s="119" t="s">
        <v>375</v>
      </c>
    </row>
    <row r="197" spans="2:11" ht="16.5" customHeight="1">
      <c r="B197" s="572" t="s">
        <v>485</v>
      </c>
      <c r="C197" s="573"/>
      <c r="D197" s="573"/>
      <c r="E197" s="573"/>
      <c r="F197" s="573"/>
      <c r="G197" s="573"/>
      <c r="H197" s="573"/>
      <c r="I197" s="573"/>
      <c r="J197" s="573"/>
      <c r="K197" s="120" t="s">
        <v>375</v>
      </c>
    </row>
    <row r="198" spans="2:11" ht="9.9499999999999993" customHeight="1"/>
    <row r="199" spans="2:11" ht="16.5" customHeight="1">
      <c r="B199" s="93">
        <v>0</v>
      </c>
      <c r="C199" s="23" t="s">
        <v>265</v>
      </c>
    </row>
    <row r="200" spans="2:11" ht="16.5" customHeight="1">
      <c r="B200" s="5" t="s">
        <v>91</v>
      </c>
      <c r="C200" s="483" t="s">
        <v>92</v>
      </c>
      <c r="D200" s="484"/>
      <c r="E200" s="484"/>
      <c r="F200" s="485"/>
      <c r="G200" s="5" t="s">
        <v>61</v>
      </c>
      <c r="H200" s="5" t="s">
        <v>93</v>
      </c>
      <c r="I200" s="5" t="s">
        <v>94</v>
      </c>
      <c r="J200" s="455" t="s">
        <v>63</v>
      </c>
      <c r="K200" s="455"/>
    </row>
    <row r="201" spans="2:11" ht="16.5" customHeight="1">
      <c r="B201" s="32" t="s">
        <v>95</v>
      </c>
      <c r="C201" s="475" t="s">
        <v>96</v>
      </c>
      <c r="D201" s="486"/>
      <c r="E201" s="486"/>
      <c r="F201" s="476"/>
      <c r="G201" s="32" t="s">
        <v>64</v>
      </c>
      <c r="H201" s="32" t="s">
        <v>86</v>
      </c>
      <c r="I201" s="32" t="s">
        <v>86</v>
      </c>
      <c r="J201" s="475"/>
      <c r="K201" s="476"/>
    </row>
    <row r="202" spans="2:11" ht="16.5" customHeight="1">
      <c r="B202" s="32" t="s">
        <v>95</v>
      </c>
      <c r="C202" s="475" t="s">
        <v>102</v>
      </c>
      <c r="D202" s="486"/>
      <c r="E202" s="486"/>
      <c r="F202" s="476"/>
      <c r="G202" s="32" t="s">
        <v>64</v>
      </c>
      <c r="H202" s="32" t="s">
        <v>86</v>
      </c>
      <c r="I202" s="32" t="s">
        <v>86</v>
      </c>
      <c r="J202" s="475"/>
      <c r="K202" s="476"/>
    </row>
    <row r="203" spans="2:11" ht="16.5" customHeight="1">
      <c r="B203" s="32" t="s">
        <v>95</v>
      </c>
      <c r="C203" s="475" t="s">
        <v>103</v>
      </c>
      <c r="D203" s="486"/>
      <c r="E203" s="486"/>
      <c r="F203" s="476"/>
      <c r="G203" s="32" t="s">
        <v>64</v>
      </c>
      <c r="H203" s="32" t="s">
        <v>86</v>
      </c>
      <c r="I203" s="32" t="s">
        <v>86</v>
      </c>
      <c r="J203" s="475"/>
      <c r="K203" s="476"/>
    </row>
    <row r="205" spans="2:11" ht="16.5" customHeight="1">
      <c r="B205" s="93">
        <v>0</v>
      </c>
      <c r="C205" s="23" t="s">
        <v>266</v>
      </c>
    </row>
    <row r="206" spans="2:11" ht="16.5" customHeight="1">
      <c r="B206" s="5" t="s">
        <v>91</v>
      </c>
      <c r="C206" s="483" t="s">
        <v>92</v>
      </c>
      <c r="D206" s="484"/>
      <c r="E206" s="484"/>
      <c r="F206" s="485"/>
      <c r="G206" s="5" t="s">
        <v>61</v>
      </c>
      <c r="H206" s="5" t="s">
        <v>93</v>
      </c>
      <c r="I206" s="5" t="s">
        <v>94</v>
      </c>
      <c r="J206" s="455" t="s">
        <v>63</v>
      </c>
      <c r="K206" s="455"/>
    </row>
    <row r="207" spans="2:11" ht="16.5" customHeight="1">
      <c r="B207" s="32" t="s">
        <v>185</v>
      </c>
      <c r="C207" s="475" t="s">
        <v>184</v>
      </c>
      <c r="D207" s="486"/>
      <c r="E207" s="486"/>
      <c r="F207" s="476"/>
      <c r="G207" s="32" t="s">
        <v>64</v>
      </c>
      <c r="H207" s="32" t="s">
        <v>86</v>
      </c>
      <c r="I207" s="32" t="s">
        <v>86</v>
      </c>
      <c r="J207" s="475"/>
      <c r="K207" s="476"/>
    </row>
    <row r="209" spans="2:11" ht="16.5" customHeight="1">
      <c r="B209" s="93">
        <v>0</v>
      </c>
      <c r="C209" s="23" t="s">
        <v>270</v>
      </c>
    </row>
    <row r="210" spans="2:11" ht="16.5" customHeight="1">
      <c r="B210" s="5" t="s">
        <v>91</v>
      </c>
      <c r="C210" s="483" t="s">
        <v>92</v>
      </c>
      <c r="D210" s="484"/>
      <c r="E210" s="484"/>
      <c r="F210" s="485"/>
      <c r="G210" s="5" t="s">
        <v>61</v>
      </c>
      <c r="H210" s="5" t="s">
        <v>93</v>
      </c>
      <c r="I210" s="5" t="s">
        <v>94</v>
      </c>
      <c r="J210" s="455" t="s">
        <v>63</v>
      </c>
      <c r="K210" s="455"/>
    </row>
    <row r="211" spans="2:11" ht="16.5" customHeight="1">
      <c r="B211" s="32" t="s">
        <v>268</v>
      </c>
      <c r="C211" s="475" t="s">
        <v>86</v>
      </c>
      <c r="D211" s="486"/>
      <c r="E211" s="486"/>
      <c r="F211" s="476"/>
      <c r="G211" s="32" t="s">
        <v>259</v>
      </c>
      <c r="H211" s="32" t="s">
        <v>86</v>
      </c>
      <c r="I211" s="32" t="s">
        <v>86</v>
      </c>
      <c r="J211" s="475"/>
      <c r="K211" s="476"/>
    </row>
    <row r="213" spans="2:11" ht="16.5" customHeight="1">
      <c r="B213" s="4" t="s">
        <v>925</v>
      </c>
      <c r="C213" s="4"/>
      <c r="D213" s="29"/>
      <c r="E213" s="29"/>
      <c r="F213" s="29"/>
      <c r="G213" s="29"/>
      <c r="H213" s="29"/>
      <c r="I213" s="29"/>
      <c r="J213" s="29"/>
      <c r="K213" s="29"/>
    </row>
    <row r="214" spans="2:11" ht="26.1" customHeight="1">
      <c r="B214" s="511" t="s">
        <v>179</v>
      </c>
      <c r="C214" s="500"/>
      <c r="D214" s="500"/>
      <c r="E214" s="500"/>
      <c r="F214" s="500"/>
      <c r="G214" s="500"/>
      <c r="H214" s="500"/>
      <c r="I214" s="500"/>
      <c r="J214" s="500"/>
      <c r="K214" s="501"/>
    </row>
    <row r="216" spans="2:11" ht="13.5" customHeight="1" thickBot="1"/>
    <row r="217" spans="2:11" ht="44.25" customHeight="1" thickBot="1">
      <c r="B217" s="462" t="s">
        <v>105</v>
      </c>
      <c r="C217" s="463"/>
      <c r="D217" s="463"/>
      <c r="E217" s="463"/>
      <c r="F217" s="463"/>
      <c r="G217" s="463"/>
      <c r="H217" s="463"/>
      <c r="I217" s="463"/>
      <c r="J217" s="463"/>
      <c r="K217" s="464"/>
    </row>
    <row r="218" spans="2:11" ht="9.9499999999999993" customHeight="1"/>
    <row r="219" spans="2:11" ht="16.5" customHeight="1">
      <c r="B219" s="5" t="s">
        <v>129</v>
      </c>
      <c r="C219" s="560"/>
      <c r="D219" s="561"/>
      <c r="E219" s="561"/>
      <c r="F219" s="562"/>
      <c r="G219" s="5"/>
      <c r="H219" s="243"/>
      <c r="I219" s="244"/>
      <c r="J219" s="244"/>
      <c r="K219" s="245"/>
    </row>
    <row r="221" spans="2:11" ht="16.5" customHeight="1">
      <c r="B221" s="5" t="s">
        <v>128</v>
      </c>
      <c r="C221" s="455" t="s">
        <v>122</v>
      </c>
      <c r="D221" s="455"/>
      <c r="E221" s="455" t="s">
        <v>121</v>
      </c>
      <c r="F221" s="455"/>
      <c r="G221" s="5" t="s">
        <v>123</v>
      </c>
      <c r="H221" s="5" t="s">
        <v>124</v>
      </c>
      <c r="I221" s="5" t="s">
        <v>125</v>
      </c>
      <c r="J221" s="5" t="s">
        <v>126</v>
      </c>
      <c r="K221" s="5" t="s">
        <v>127</v>
      </c>
    </row>
    <row r="222" spans="2:11" ht="16.5" customHeight="1">
      <c r="B222" s="59">
        <v>1</v>
      </c>
      <c r="C222" s="471"/>
      <c r="D222" s="471"/>
      <c r="E222" s="508"/>
      <c r="F222" s="509"/>
      <c r="G222" s="117"/>
      <c r="H222" s="117"/>
      <c r="I222" s="61"/>
      <c r="J222" s="62"/>
      <c r="K222" s="63"/>
    </row>
    <row r="223" spans="2:11" ht="9.9499999999999993" customHeight="1"/>
    <row r="224" spans="2:11" ht="16.5" customHeight="1">
      <c r="B224" s="248" t="s">
        <v>50</v>
      </c>
      <c r="C224" s="259"/>
      <c r="D224" s="248" t="s">
        <v>5</v>
      </c>
      <c r="E224" s="259"/>
      <c r="F224" s="136" t="s">
        <v>51</v>
      </c>
      <c r="G224" s="136" t="s">
        <v>52</v>
      </c>
      <c r="H224" s="5" t="s">
        <v>815</v>
      </c>
      <c r="I224" s="5" t="s">
        <v>53</v>
      </c>
      <c r="J224" s="5" t="s">
        <v>325</v>
      </c>
      <c r="K224" s="5" t="s">
        <v>54</v>
      </c>
    </row>
    <row r="225" spans="2:11" ht="16.5" customHeight="1">
      <c r="B225" s="246"/>
      <c r="C225" s="247"/>
      <c r="D225" s="246"/>
      <c r="E225" s="247"/>
      <c r="F225" s="169"/>
      <c r="G225" s="64"/>
      <c r="H225" s="92"/>
      <c r="I225" s="92"/>
      <c r="J225" s="17"/>
      <c r="K225" s="177">
        <v>0</v>
      </c>
    </row>
    <row r="226" spans="2:11" ht="16.5" customHeight="1">
      <c r="B226" s="246"/>
      <c r="C226" s="247"/>
      <c r="D226" s="246"/>
      <c r="E226" s="247"/>
      <c r="F226" s="169"/>
      <c r="G226" s="64"/>
      <c r="H226" s="92"/>
      <c r="I226" s="92"/>
      <c r="J226" s="17"/>
      <c r="K226" s="177">
        <v>0</v>
      </c>
    </row>
    <row r="227" spans="2:11" ht="9.9499999999999993" customHeight="1"/>
    <row r="228" spans="2:11" ht="16.5" customHeight="1">
      <c r="B228" s="480" t="s">
        <v>155</v>
      </c>
      <c r="C228" s="480"/>
      <c r="D228" s="480"/>
      <c r="E228" s="480"/>
      <c r="F228" s="480"/>
      <c r="G228" s="480"/>
      <c r="H228" s="480"/>
      <c r="I228" s="480"/>
      <c r="J228" s="480"/>
      <c r="K228" s="41" t="s">
        <v>156</v>
      </c>
    </row>
    <row r="229" spans="2:11" ht="16.5" customHeight="1">
      <c r="B229" s="568" t="s">
        <v>486</v>
      </c>
      <c r="C229" s="569"/>
      <c r="D229" s="569"/>
      <c r="E229" s="569"/>
      <c r="F229" s="569"/>
      <c r="G229" s="569"/>
      <c r="H229" s="569"/>
      <c r="I229" s="569"/>
      <c r="J229" s="569"/>
      <c r="K229" s="118" t="s">
        <v>160</v>
      </c>
    </row>
    <row r="230" spans="2:11" ht="16.5" customHeight="1">
      <c r="B230" s="570" t="s">
        <v>487</v>
      </c>
      <c r="C230" s="571"/>
      <c r="D230" s="571"/>
      <c r="E230" s="571"/>
      <c r="F230" s="571"/>
      <c r="G230" s="571"/>
      <c r="H230" s="571"/>
      <c r="I230" s="571"/>
      <c r="J230" s="571"/>
      <c r="K230" s="119" t="s">
        <v>160</v>
      </c>
    </row>
    <row r="231" spans="2:11" ht="16.5" customHeight="1">
      <c r="B231" s="572" t="s">
        <v>488</v>
      </c>
      <c r="C231" s="573"/>
      <c r="D231" s="573"/>
      <c r="E231" s="573"/>
      <c r="F231" s="573"/>
      <c r="G231" s="573"/>
      <c r="H231" s="573"/>
      <c r="I231" s="573"/>
      <c r="J231" s="573"/>
      <c r="K231" s="120" t="s">
        <v>160</v>
      </c>
    </row>
    <row r="232" spans="2:11" ht="9.9499999999999993" customHeight="1"/>
    <row r="233" spans="2:11" ht="16.5" customHeight="1">
      <c r="B233" s="93">
        <v>0</v>
      </c>
      <c r="C233" s="23" t="s">
        <v>265</v>
      </c>
    </row>
    <row r="234" spans="2:11" ht="16.5" customHeight="1">
      <c r="B234" s="5" t="s">
        <v>91</v>
      </c>
      <c r="C234" s="483" t="s">
        <v>92</v>
      </c>
      <c r="D234" s="484"/>
      <c r="E234" s="485"/>
      <c r="F234" s="19" t="s">
        <v>106</v>
      </c>
      <c r="G234" s="5" t="s">
        <v>61</v>
      </c>
      <c r="H234" s="483" t="s">
        <v>107</v>
      </c>
      <c r="I234" s="485"/>
      <c r="J234" s="455" t="s">
        <v>63</v>
      </c>
      <c r="K234" s="455"/>
    </row>
    <row r="235" spans="2:11" ht="16.5" customHeight="1">
      <c r="B235" s="32" t="s">
        <v>95</v>
      </c>
      <c r="C235" s="475" t="s">
        <v>108</v>
      </c>
      <c r="D235" s="486"/>
      <c r="E235" s="476"/>
      <c r="F235" s="54" t="s">
        <v>86</v>
      </c>
      <c r="G235" s="32" t="s">
        <v>65</v>
      </c>
      <c r="H235" s="475" t="s">
        <v>86</v>
      </c>
      <c r="I235" s="476"/>
      <c r="J235" s="475"/>
      <c r="K235" s="476"/>
    </row>
    <row r="237" spans="2:11" ht="16.5" customHeight="1">
      <c r="B237" s="93">
        <v>0</v>
      </c>
      <c r="C237" s="23" t="s">
        <v>266</v>
      </c>
    </row>
    <row r="238" spans="2:11" ht="16.5" customHeight="1">
      <c r="B238" s="5" t="s">
        <v>91</v>
      </c>
      <c r="C238" s="483" t="s">
        <v>92</v>
      </c>
      <c r="D238" s="484"/>
      <c r="E238" s="485"/>
      <c r="F238" s="19" t="s">
        <v>106</v>
      </c>
      <c r="G238" s="5" t="s">
        <v>61</v>
      </c>
      <c r="H238" s="483" t="s">
        <v>107</v>
      </c>
      <c r="I238" s="485"/>
      <c r="J238" s="455" t="s">
        <v>63</v>
      </c>
      <c r="K238" s="455"/>
    </row>
    <row r="239" spans="2:11" ht="16.5" customHeight="1">
      <c r="B239" s="32" t="s">
        <v>98</v>
      </c>
      <c r="C239" s="475" t="s">
        <v>184</v>
      </c>
      <c r="D239" s="486"/>
      <c r="E239" s="476"/>
      <c r="F239" s="54" t="s">
        <v>86</v>
      </c>
      <c r="G239" s="32" t="s">
        <v>65</v>
      </c>
      <c r="H239" s="475" t="s">
        <v>86</v>
      </c>
      <c r="I239" s="476"/>
      <c r="J239" s="475"/>
      <c r="K239" s="476"/>
    </row>
    <row r="241" spans="2:11" ht="16.5" customHeight="1">
      <c r="B241" s="93">
        <v>0</v>
      </c>
      <c r="C241" s="23" t="s">
        <v>270</v>
      </c>
    </row>
    <row r="242" spans="2:11" ht="16.5" customHeight="1">
      <c r="B242" s="5" t="s">
        <v>91</v>
      </c>
      <c r="C242" s="483" t="s">
        <v>92</v>
      </c>
      <c r="D242" s="484"/>
      <c r="E242" s="485"/>
      <c r="F242" s="19" t="s">
        <v>106</v>
      </c>
      <c r="G242" s="5" t="s">
        <v>61</v>
      </c>
      <c r="H242" s="483" t="s">
        <v>107</v>
      </c>
      <c r="I242" s="485"/>
      <c r="J242" s="455" t="s">
        <v>63</v>
      </c>
      <c r="K242" s="455"/>
    </row>
    <row r="243" spans="2:11" ht="16.5" customHeight="1">
      <c r="B243" s="32" t="s">
        <v>269</v>
      </c>
      <c r="C243" s="475" t="s">
        <v>86</v>
      </c>
      <c r="D243" s="486"/>
      <c r="E243" s="476"/>
      <c r="F243" s="54" t="s">
        <v>86</v>
      </c>
      <c r="G243" s="32" t="s">
        <v>65</v>
      </c>
      <c r="H243" s="475" t="s">
        <v>86</v>
      </c>
      <c r="I243" s="476"/>
      <c r="J243" s="475"/>
      <c r="K243" s="476"/>
    </row>
    <row r="245" spans="2:11" ht="16.5" customHeight="1">
      <c r="B245" s="4" t="s">
        <v>925</v>
      </c>
      <c r="C245" s="4"/>
      <c r="D245" s="29"/>
      <c r="E245" s="29"/>
      <c r="F245" s="29"/>
      <c r="G245" s="29"/>
      <c r="H245" s="29"/>
      <c r="I245" s="29"/>
      <c r="J245" s="29"/>
      <c r="K245" s="29"/>
    </row>
    <row r="246" spans="2:11" ht="26.1" customHeight="1">
      <c r="B246" s="511" t="s">
        <v>179</v>
      </c>
      <c r="C246" s="500"/>
      <c r="D246" s="500"/>
      <c r="E246" s="500"/>
      <c r="F246" s="500"/>
      <c r="G246" s="500"/>
      <c r="H246" s="500"/>
      <c r="I246" s="500"/>
      <c r="J246" s="500"/>
      <c r="K246" s="501"/>
    </row>
    <row r="247" spans="2:11" ht="9.9499999999999993" customHeight="1"/>
    <row r="248" spans="2:11" ht="9.9499999999999993" customHeight="1" thickBot="1"/>
    <row r="249" spans="2:11" ht="44.25" customHeight="1" thickBot="1">
      <c r="B249" s="462" t="s">
        <v>113</v>
      </c>
      <c r="C249" s="463"/>
      <c r="D249" s="463"/>
      <c r="E249" s="463"/>
      <c r="F249" s="463"/>
      <c r="G249" s="463"/>
      <c r="H249" s="463"/>
      <c r="I249" s="463"/>
      <c r="J249" s="463"/>
      <c r="K249" s="464"/>
    </row>
    <row r="250" spans="2:11" ht="9.9499999999999993" customHeight="1"/>
    <row r="251" spans="2:11" ht="16.5" customHeight="1">
      <c r="B251" s="5" t="s">
        <v>129</v>
      </c>
      <c r="C251" s="560"/>
      <c r="D251" s="561"/>
      <c r="E251" s="561"/>
      <c r="F251" s="562"/>
      <c r="G251" s="5"/>
      <c r="H251" s="243"/>
      <c r="I251" s="244"/>
      <c r="J251" s="244"/>
      <c r="K251" s="245"/>
    </row>
    <row r="253" spans="2:11" ht="16.5" customHeight="1">
      <c r="B253" s="5" t="s">
        <v>128</v>
      </c>
      <c r="C253" s="455" t="s">
        <v>122</v>
      </c>
      <c r="D253" s="455"/>
      <c r="E253" s="455" t="s">
        <v>121</v>
      </c>
      <c r="F253" s="455"/>
      <c r="G253" s="5" t="s">
        <v>123</v>
      </c>
      <c r="H253" s="5" t="s">
        <v>124</v>
      </c>
      <c r="I253" s="5" t="s">
        <v>125</v>
      </c>
      <c r="J253" s="5" t="s">
        <v>126</v>
      </c>
      <c r="K253" s="5" t="s">
        <v>127</v>
      </c>
    </row>
    <row r="254" spans="2:11" ht="16.5" customHeight="1">
      <c r="B254" s="59">
        <v>1</v>
      </c>
      <c r="C254" s="471"/>
      <c r="D254" s="471"/>
      <c r="E254" s="508"/>
      <c r="F254" s="509"/>
      <c r="G254" s="117"/>
      <c r="H254" s="117"/>
      <c r="I254" s="61"/>
      <c r="J254" s="62"/>
      <c r="K254" s="63"/>
    </row>
    <row r="255" spans="2:11" ht="9.9499999999999993" customHeight="1"/>
    <row r="256" spans="2:11" ht="16.5" customHeight="1">
      <c r="B256" s="248" t="s">
        <v>50</v>
      </c>
      <c r="C256" s="259"/>
      <c r="D256" s="248" t="s">
        <v>5</v>
      </c>
      <c r="E256" s="259"/>
      <c r="F256" s="136" t="s">
        <v>51</v>
      </c>
      <c r="G256" s="136" t="s">
        <v>52</v>
      </c>
      <c r="H256" s="5" t="s">
        <v>815</v>
      </c>
      <c r="I256" s="5" t="s">
        <v>53</v>
      </c>
      <c r="J256" s="5" t="s">
        <v>325</v>
      </c>
      <c r="K256" s="5" t="s">
        <v>54</v>
      </c>
    </row>
    <row r="257" spans="2:11" ht="16.5" customHeight="1">
      <c r="B257" s="246"/>
      <c r="C257" s="247"/>
      <c r="D257" s="246"/>
      <c r="E257" s="247"/>
      <c r="F257" s="169"/>
      <c r="G257" s="64"/>
      <c r="H257" s="92"/>
      <c r="I257" s="92"/>
      <c r="J257" s="17"/>
      <c r="K257" s="177">
        <v>0</v>
      </c>
    </row>
    <row r="258" spans="2:11" ht="16.5" customHeight="1">
      <c r="B258" s="246"/>
      <c r="C258" s="247"/>
      <c r="D258" s="246"/>
      <c r="E258" s="247"/>
      <c r="F258" s="169"/>
      <c r="G258" s="64"/>
      <c r="H258" s="92"/>
      <c r="I258" s="92"/>
      <c r="J258" s="17"/>
      <c r="K258" s="177">
        <v>0</v>
      </c>
    </row>
    <row r="259" spans="2:11" ht="9.9499999999999993" customHeight="1"/>
    <row r="260" spans="2:11" ht="16.5" customHeight="1">
      <c r="B260" s="480" t="s">
        <v>155</v>
      </c>
      <c r="C260" s="480"/>
      <c r="D260" s="480"/>
      <c r="E260" s="480"/>
      <c r="F260" s="480"/>
      <c r="G260" s="480"/>
      <c r="H260" s="480"/>
      <c r="I260" s="480"/>
      <c r="J260" s="480"/>
      <c r="K260" s="41" t="s">
        <v>156</v>
      </c>
    </row>
    <row r="261" spans="2:11" ht="50.1" customHeight="1">
      <c r="B261" s="481" t="s">
        <v>348</v>
      </c>
      <c r="C261" s="482"/>
      <c r="D261" s="482"/>
      <c r="E261" s="482"/>
      <c r="F261" s="482"/>
      <c r="G261" s="482"/>
      <c r="H261" s="482"/>
      <c r="I261" s="482"/>
      <c r="J261" s="482"/>
      <c r="K261" s="40" t="s">
        <v>160</v>
      </c>
    </row>
    <row r="262" spans="2:11" ht="9.9499999999999993" customHeight="1"/>
    <row r="263" spans="2:11" ht="16.5" customHeight="1">
      <c r="B263" s="93">
        <v>0</v>
      </c>
      <c r="C263" t="s">
        <v>67</v>
      </c>
    </row>
    <row r="264" spans="2:11" ht="16.5" customHeight="1">
      <c r="B264" s="5" t="s">
        <v>68</v>
      </c>
      <c r="C264" s="483" t="s">
        <v>59</v>
      </c>
      <c r="D264" s="484"/>
      <c r="E264" s="484"/>
      <c r="F264" s="485"/>
      <c r="G264" s="5" t="s">
        <v>61</v>
      </c>
      <c r="H264" s="483" t="s">
        <v>107</v>
      </c>
      <c r="I264" s="485"/>
      <c r="J264" s="455" t="s">
        <v>63</v>
      </c>
      <c r="K264" s="455"/>
    </row>
    <row r="265" spans="2:11" ht="16.5" customHeight="1">
      <c r="B265" s="32" t="s">
        <v>67</v>
      </c>
      <c r="C265" s="475" t="s">
        <v>114</v>
      </c>
      <c r="D265" s="486"/>
      <c r="E265" s="486"/>
      <c r="F265" s="476"/>
      <c r="G265" s="32" t="s">
        <v>65</v>
      </c>
      <c r="H265" s="475" t="s">
        <v>86</v>
      </c>
      <c r="I265" s="476"/>
      <c r="J265" s="471"/>
      <c r="K265" s="471"/>
    </row>
    <row r="266" spans="2:11" ht="16.5" customHeight="1">
      <c r="B266" s="32" t="s">
        <v>67</v>
      </c>
      <c r="C266" s="475" t="s">
        <v>115</v>
      </c>
      <c r="D266" s="486"/>
      <c r="E266" s="486"/>
      <c r="F266" s="476"/>
      <c r="G266" s="32" t="s">
        <v>65</v>
      </c>
      <c r="H266" s="475" t="s">
        <v>86</v>
      </c>
      <c r="I266" s="476"/>
      <c r="J266" s="471"/>
      <c r="K266" s="471"/>
    </row>
    <row r="267" spans="2:11" ht="16.5" customHeight="1">
      <c r="B267" s="32" t="s">
        <v>67</v>
      </c>
      <c r="C267" s="475" t="s">
        <v>116</v>
      </c>
      <c r="D267" s="486"/>
      <c r="E267" s="486"/>
      <c r="F267" s="476"/>
      <c r="G267" s="32" t="s">
        <v>65</v>
      </c>
      <c r="H267" s="475" t="s">
        <v>86</v>
      </c>
      <c r="I267" s="476"/>
      <c r="J267" s="471"/>
      <c r="K267" s="471"/>
    </row>
    <row r="268" spans="2:11" ht="9.9499999999999993" customHeight="1"/>
    <row r="269" spans="2:11" ht="16.5" customHeight="1">
      <c r="B269" s="4" t="s">
        <v>925</v>
      </c>
      <c r="C269" s="4"/>
      <c r="D269" s="29"/>
      <c r="E269" s="29"/>
      <c r="F269" s="29"/>
      <c r="G269" s="29"/>
      <c r="H269" s="29"/>
      <c r="I269" s="29"/>
      <c r="J269" s="29"/>
      <c r="K269" s="29"/>
    </row>
    <row r="270" spans="2:11" ht="26.1" customHeight="1">
      <c r="B270" s="510" t="s">
        <v>179</v>
      </c>
      <c r="C270" s="500"/>
      <c r="D270" s="500"/>
      <c r="E270" s="500"/>
      <c r="F270" s="500"/>
      <c r="G270" s="500"/>
      <c r="H270" s="500"/>
      <c r="I270" s="500"/>
      <c r="J270" s="500"/>
      <c r="K270" s="501"/>
    </row>
    <row r="271" spans="2:11" ht="9.9499999999999993" customHeight="1"/>
  </sheetData>
  <sheetProtection selectLockedCells="1"/>
  <mergeCells count="323">
    <mergeCell ref="C254:D254"/>
    <mergeCell ref="E254:F254"/>
    <mergeCell ref="B256:C256"/>
    <mergeCell ref="D256:E256"/>
    <mergeCell ref="B257:C257"/>
    <mergeCell ref="D257:E257"/>
    <mergeCell ref="B246:K246"/>
    <mergeCell ref="B249:K249"/>
    <mergeCell ref="C251:F251"/>
    <mergeCell ref="H251:K251"/>
    <mergeCell ref="C253:D253"/>
    <mergeCell ref="E253:F253"/>
    <mergeCell ref="B270:K270"/>
    <mergeCell ref="C265:F265"/>
    <mergeCell ref="H265:I265"/>
    <mergeCell ref="J265:K265"/>
    <mergeCell ref="C266:F266"/>
    <mergeCell ref="H266:I266"/>
    <mergeCell ref="J266:K266"/>
    <mergeCell ref="B258:C258"/>
    <mergeCell ref="D258:E258"/>
    <mergeCell ref="B260:J260"/>
    <mergeCell ref="B261:J261"/>
    <mergeCell ref="C264:F264"/>
    <mergeCell ref="H264:I264"/>
    <mergeCell ref="J264:K264"/>
    <mergeCell ref="C267:F267"/>
    <mergeCell ref="H267:I267"/>
    <mergeCell ref="J267:K267"/>
    <mergeCell ref="C242:E242"/>
    <mergeCell ref="H242:I242"/>
    <mergeCell ref="J242:K242"/>
    <mergeCell ref="C243:E243"/>
    <mergeCell ref="H243:I243"/>
    <mergeCell ref="J243:K243"/>
    <mergeCell ref="C238:E238"/>
    <mergeCell ref="H238:I238"/>
    <mergeCell ref="J238:K238"/>
    <mergeCell ref="C239:E239"/>
    <mergeCell ref="H239:I239"/>
    <mergeCell ref="J239:K239"/>
    <mergeCell ref="B228:J228"/>
    <mergeCell ref="B229:J229"/>
    <mergeCell ref="C234:E234"/>
    <mergeCell ref="H234:I234"/>
    <mergeCell ref="J234:K234"/>
    <mergeCell ref="C235:E235"/>
    <mergeCell ref="H235:I235"/>
    <mergeCell ref="J235:K235"/>
    <mergeCell ref="B225:C225"/>
    <mergeCell ref="D225:E225"/>
    <mergeCell ref="B226:C226"/>
    <mergeCell ref="D226:E226"/>
    <mergeCell ref="B230:J230"/>
    <mergeCell ref="B231:J231"/>
    <mergeCell ref="C221:D221"/>
    <mergeCell ref="E221:F221"/>
    <mergeCell ref="C222:D222"/>
    <mergeCell ref="E222:F222"/>
    <mergeCell ref="B224:C224"/>
    <mergeCell ref="D224:E224"/>
    <mergeCell ref="C211:F211"/>
    <mergeCell ref="J211:K211"/>
    <mergeCell ref="B214:K214"/>
    <mergeCell ref="B217:K217"/>
    <mergeCell ref="C219:F219"/>
    <mergeCell ref="H219:K219"/>
    <mergeCell ref="C206:F206"/>
    <mergeCell ref="J206:K206"/>
    <mergeCell ref="C207:F207"/>
    <mergeCell ref="J207:K207"/>
    <mergeCell ref="C210:F210"/>
    <mergeCell ref="J210:K210"/>
    <mergeCell ref="C201:F201"/>
    <mergeCell ref="J201:K201"/>
    <mergeCell ref="C202:F202"/>
    <mergeCell ref="J202:K202"/>
    <mergeCell ref="C203:F203"/>
    <mergeCell ref="J203:K203"/>
    <mergeCell ref="B192:C192"/>
    <mergeCell ref="D192:E192"/>
    <mergeCell ref="B194:J194"/>
    <mergeCell ref="B195:J195"/>
    <mergeCell ref="C200:F200"/>
    <mergeCell ref="J200:K200"/>
    <mergeCell ref="B190:C190"/>
    <mergeCell ref="D190:E190"/>
    <mergeCell ref="B191:C191"/>
    <mergeCell ref="D191:E191"/>
    <mergeCell ref="B196:J196"/>
    <mergeCell ref="B197:J197"/>
    <mergeCell ref="C185:F185"/>
    <mergeCell ref="H185:K185"/>
    <mergeCell ref="C187:D187"/>
    <mergeCell ref="E187:F187"/>
    <mergeCell ref="C188:D188"/>
    <mergeCell ref="E188:F188"/>
    <mergeCell ref="C176:F176"/>
    <mergeCell ref="J176:K176"/>
    <mergeCell ref="C177:F177"/>
    <mergeCell ref="J177:K177"/>
    <mergeCell ref="B180:K180"/>
    <mergeCell ref="B183:K183"/>
    <mergeCell ref="C169:F169"/>
    <mergeCell ref="J169:K169"/>
    <mergeCell ref="C172:F172"/>
    <mergeCell ref="J172:K172"/>
    <mergeCell ref="C173:F173"/>
    <mergeCell ref="J173:K173"/>
    <mergeCell ref="B160:C160"/>
    <mergeCell ref="D160:E160"/>
    <mergeCell ref="B162:J162"/>
    <mergeCell ref="B163:J163"/>
    <mergeCell ref="C168:F168"/>
    <mergeCell ref="J168:K168"/>
    <mergeCell ref="B164:J164"/>
    <mergeCell ref="B165:J165"/>
    <mergeCell ref="C156:D156"/>
    <mergeCell ref="E156:F156"/>
    <mergeCell ref="B158:C158"/>
    <mergeCell ref="D158:E158"/>
    <mergeCell ref="B159:C159"/>
    <mergeCell ref="D159:E159"/>
    <mergeCell ref="B148:K148"/>
    <mergeCell ref="B151:K151"/>
    <mergeCell ref="C153:F153"/>
    <mergeCell ref="H153:K153"/>
    <mergeCell ref="C155:D155"/>
    <mergeCell ref="E155:F155"/>
    <mergeCell ref="C143:F143"/>
    <mergeCell ref="J143:K143"/>
    <mergeCell ref="C144:F144"/>
    <mergeCell ref="J144:K144"/>
    <mergeCell ref="C145:F145"/>
    <mergeCell ref="J145:K145"/>
    <mergeCell ref="B137:J137"/>
    <mergeCell ref="B138:J138"/>
    <mergeCell ref="C141:F141"/>
    <mergeCell ref="J141:K141"/>
    <mergeCell ref="C142:F142"/>
    <mergeCell ref="J142:K142"/>
    <mergeCell ref="B134:C134"/>
    <mergeCell ref="D134:E134"/>
    <mergeCell ref="B135:C135"/>
    <mergeCell ref="D135:E135"/>
    <mergeCell ref="C130:D130"/>
    <mergeCell ref="E130:F130"/>
    <mergeCell ref="C131:D131"/>
    <mergeCell ref="E131:F131"/>
    <mergeCell ref="B133:C133"/>
    <mergeCell ref="D133:E133"/>
    <mergeCell ref="C120:E120"/>
    <mergeCell ref="J120:K120"/>
    <mergeCell ref="B123:K123"/>
    <mergeCell ref="B126:K126"/>
    <mergeCell ref="C128:F128"/>
    <mergeCell ref="H128:K128"/>
    <mergeCell ref="C117:E117"/>
    <mergeCell ref="J117:K117"/>
    <mergeCell ref="C118:E118"/>
    <mergeCell ref="J118:K118"/>
    <mergeCell ref="C119:E119"/>
    <mergeCell ref="J119:K119"/>
    <mergeCell ref="B110:C110"/>
    <mergeCell ref="D110:E110"/>
    <mergeCell ref="B112:J112"/>
    <mergeCell ref="B113:J113"/>
    <mergeCell ref="C116:E116"/>
    <mergeCell ref="J116:K116"/>
    <mergeCell ref="B108:C108"/>
    <mergeCell ref="D108:E108"/>
    <mergeCell ref="B109:C109"/>
    <mergeCell ref="D109:E109"/>
    <mergeCell ref="C103:F103"/>
    <mergeCell ref="H103:K103"/>
    <mergeCell ref="C105:D105"/>
    <mergeCell ref="E105:F105"/>
    <mergeCell ref="C106:D106"/>
    <mergeCell ref="E106:F106"/>
    <mergeCell ref="B101:K101"/>
    <mergeCell ref="B95:C95"/>
    <mergeCell ref="D95:E95"/>
    <mergeCell ref="B97:C97"/>
    <mergeCell ref="C98:K98"/>
    <mergeCell ref="B93:C93"/>
    <mergeCell ref="D93:E93"/>
    <mergeCell ref="B94:C94"/>
    <mergeCell ref="D94:E94"/>
    <mergeCell ref="C88:F88"/>
    <mergeCell ref="H88:K88"/>
    <mergeCell ref="C90:D90"/>
    <mergeCell ref="E90:F90"/>
    <mergeCell ref="C91:D91"/>
    <mergeCell ref="E91:F91"/>
    <mergeCell ref="B86:K86"/>
    <mergeCell ref="B80:C80"/>
    <mergeCell ref="D80:E80"/>
    <mergeCell ref="B82:C82"/>
    <mergeCell ref="C83:K83"/>
    <mergeCell ref="B78:C78"/>
    <mergeCell ref="D78:E78"/>
    <mergeCell ref="B79:C79"/>
    <mergeCell ref="D79:E79"/>
    <mergeCell ref="B71:K71"/>
    <mergeCell ref="C73:F73"/>
    <mergeCell ref="H73:K73"/>
    <mergeCell ref="C75:D75"/>
    <mergeCell ref="E75:F75"/>
    <mergeCell ref="C76:D76"/>
    <mergeCell ref="E76:F76"/>
    <mergeCell ref="B67:C67"/>
    <mergeCell ref="D67:E67"/>
    <mergeCell ref="F67:G67"/>
    <mergeCell ref="H67:I67"/>
    <mergeCell ref="B68:C68"/>
    <mergeCell ref="D68:E68"/>
    <mergeCell ref="F68:G68"/>
    <mergeCell ref="H68:I68"/>
    <mergeCell ref="B63:K63"/>
    <mergeCell ref="B64:K64"/>
    <mergeCell ref="B65:E65"/>
    <mergeCell ref="F65:I65"/>
    <mergeCell ref="J65:K65"/>
    <mergeCell ref="B66:C66"/>
    <mergeCell ref="D66:E66"/>
    <mergeCell ref="F66:G66"/>
    <mergeCell ref="H66:I66"/>
    <mergeCell ref="B61:C61"/>
    <mergeCell ref="D61:E61"/>
    <mergeCell ref="F61:G61"/>
    <mergeCell ref="H61:I61"/>
    <mergeCell ref="J61:K61"/>
    <mergeCell ref="B62:C62"/>
    <mergeCell ref="D62:E62"/>
    <mergeCell ref="F62:G62"/>
    <mergeCell ref="H62:I62"/>
    <mergeCell ref="J62:K62"/>
    <mergeCell ref="B59:K59"/>
    <mergeCell ref="B60:C60"/>
    <mergeCell ref="D60:E60"/>
    <mergeCell ref="F60:G60"/>
    <mergeCell ref="H60:I60"/>
    <mergeCell ref="J60:K60"/>
    <mergeCell ref="B56:C56"/>
    <mergeCell ref="D56:E56"/>
    <mergeCell ref="F56:G56"/>
    <mergeCell ref="H56:I56"/>
    <mergeCell ref="J56:K56"/>
    <mergeCell ref="B57:C57"/>
    <mergeCell ref="D57:E57"/>
    <mergeCell ref="F57:G57"/>
    <mergeCell ref="H57:I57"/>
    <mergeCell ref="J57:K57"/>
    <mergeCell ref="C51:D51"/>
    <mergeCell ref="E51:F51"/>
    <mergeCell ref="G51:H51"/>
    <mergeCell ref="B52:K52"/>
    <mergeCell ref="B54:K54"/>
    <mergeCell ref="B55:C55"/>
    <mergeCell ref="D55:E55"/>
    <mergeCell ref="F55:G55"/>
    <mergeCell ref="H55:I55"/>
    <mergeCell ref="J55:K55"/>
    <mergeCell ref="B46:K46"/>
    <mergeCell ref="B48:K48"/>
    <mergeCell ref="C49:D49"/>
    <mergeCell ref="E49:F49"/>
    <mergeCell ref="G49:H49"/>
    <mergeCell ref="C50:D50"/>
    <mergeCell ref="E50:F50"/>
    <mergeCell ref="G50:H50"/>
    <mergeCell ref="B40:K40"/>
    <mergeCell ref="B43:K43"/>
    <mergeCell ref="C44:D44"/>
    <mergeCell ref="E44:K44"/>
    <mergeCell ref="C45:D45"/>
    <mergeCell ref="E45:K45"/>
    <mergeCell ref="B34:E34"/>
    <mergeCell ref="G34:K34"/>
    <mergeCell ref="B35:E35"/>
    <mergeCell ref="G35:K35"/>
    <mergeCell ref="B36:K36"/>
    <mergeCell ref="B37:K37"/>
    <mergeCell ref="C21:K21"/>
    <mergeCell ref="B24:K24"/>
    <mergeCell ref="B25:K25"/>
    <mergeCell ref="B27:K27"/>
    <mergeCell ref="B30:K30"/>
    <mergeCell ref="B33:E33"/>
    <mergeCell ref="F33:K33"/>
    <mergeCell ref="G32:K32"/>
    <mergeCell ref="B31:E31"/>
    <mergeCell ref="G31:H31"/>
    <mergeCell ref="J31:K31"/>
    <mergeCell ref="B32:E32"/>
    <mergeCell ref="H18:J18"/>
    <mergeCell ref="C19:G19"/>
    <mergeCell ref="H19:J19"/>
    <mergeCell ref="C20:G20"/>
    <mergeCell ref="H20:J20"/>
    <mergeCell ref="B15:B20"/>
    <mergeCell ref="C15:G15"/>
    <mergeCell ref="H15:J15"/>
    <mergeCell ref="C16:G16"/>
    <mergeCell ref="H16:J16"/>
    <mergeCell ref="C17:G17"/>
    <mergeCell ref="H17:J17"/>
    <mergeCell ref="C18:G18"/>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s>
  <phoneticPr fontId="3" type="noConversion"/>
  <dataValidations count="42">
    <dataValidation type="list" allowBlank="1" showInputMessage="1" showErrorMessage="1" sqref="B211" xr:uid="{9AC89321-463F-416F-B13F-14EBE4662BCA}">
      <formula1>"SIGNAL"</formula1>
    </dataValidation>
    <dataValidation type="list" allowBlank="1" showInputMessage="1" showErrorMessage="1" sqref="I50:J51" xr:uid="{D42B2800-10D6-4F47-905F-02BF7E05FE0C}">
      <formula1>"Yes, No"</formula1>
    </dataValidation>
    <dataValidation type="list" allowBlank="1" showInputMessage="1" showErrorMessage="1" sqref="C73 C103 C251 C153 C185 C219" xr:uid="{4BC7A0D2-A27C-4374-B8AC-78824B19AC54}">
      <formula1>"미래동, 혁신동, 기술융합, 창의동"</formula1>
    </dataValidation>
    <dataValidation type="list" allowBlank="1" showInputMessage="1" sqref="F33:K33" xr:uid="{70192D3B-5137-4798-98EC-0E48366747C5}">
      <formula1>"탁상형, 바닥형, 조합형"</formula1>
    </dataValidation>
    <dataValidation type="list" allowBlank="1" showInputMessage="1" showErrorMessage="1" sqref="C88:F88" xr:uid="{AFDC3D0D-F2D1-44D9-B647-8C4998AAD2E7}">
      <formula1>"미래동, 열정동, 기술융합, 창의동"</formula1>
    </dataValidation>
    <dataValidation type="list" allowBlank="1" showInputMessage="1" showErrorMessage="1" sqref="G201:G203 G207 G169 G173 G177 G117:G120 G211" xr:uid="{AF0BD555-CB51-4373-AA92-BEE5F0A4BF5E}">
      <formula1>"B"</formula1>
    </dataValidation>
    <dataValidation type="list" allowBlank="1" showInputMessage="1" showErrorMessage="1" sqref="B67:C67 F67:G68" xr:uid="{EB584849-84E8-467B-891D-503E77BF7CE1}">
      <formula1>OFFSET($B$55, 1, 0, ROWS(Total_Config)-1)</formula1>
    </dataValidation>
    <dataValidation type="list" allowBlank="1" showInputMessage="1" sqref="K67:K68" xr:uid="{90ACF0B7-3B9B-4C5D-852B-25D523AC9ED1}">
      <formula1>"차폐, 비차폐"</formula1>
    </dataValidation>
    <dataValidation type="list" allowBlank="1" showInputMessage="1" showErrorMessage="1" sqref="B201:B203 B169" xr:uid="{22D4C367-1F46-43A8-9834-A8D1F9D5E347}">
      <formula1>"AC"</formula1>
    </dataValidation>
    <dataValidation type="list" allowBlank="1" showInputMessage="1" sqref="C201:F203" xr:uid="{DD008482-5045-4F6E-B795-AB69A4B07FDA}">
      <formula1>"N - L, N - PE, L - PE"</formula1>
    </dataValidation>
    <dataValidation type="list" allowBlank="1" showInputMessage="1" sqref="H201:I203 H207:I207 H211:I211" xr:uid="{B0F5506C-C8C8-4A8E-B26E-1E16B4B6E325}">
      <formula1>"A, B, B 주1), B 주2), 해당무"</formula1>
    </dataValidation>
    <dataValidation type="list" allowBlank="1" showInputMessage="1" sqref="C207:F207" xr:uid="{FCD752C5-C038-425F-BB65-D6C4DAF8B73A}">
      <formula1>"DC (+) - DC (-), 해당무"</formula1>
    </dataValidation>
    <dataValidation type="list" allowBlank="1" showInputMessage="1" showErrorMessage="1" sqref="B207 B173" xr:uid="{EC596239-8853-4EC6-8D1C-6AFBC3FB6361}">
      <formula1>"DC"</formula1>
    </dataValidation>
    <dataValidation type="list" allowBlank="1" showInputMessage="1" sqref="C211:F211" xr:uid="{92A0B475-9CB3-444E-A1B2-D82491C474D9}">
      <formula1>"해당무 주1), 해당무 주2), LAN"</formula1>
    </dataValidation>
    <dataValidation type="list" allowBlank="1" showInputMessage="1" showErrorMessage="1" sqref="B177" xr:uid="{3012A82F-0F2E-44A7-82A6-355E2F02671F}">
      <formula1>"I/O"</formula1>
    </dataValidation>
    <dataValidation type="list" allowBlank="1" showInputMessage="1" sqref="F239 F235" xr:uid="{04B9C180-35A2-47A0-97C5-F697F7359054}">
      <formula1>"해당무, CDN M2, CDN M3,  CDN M4, ,  CDN M5,  EM CLAMP"</formula1>
    </dataValidation>
    <dataValidation type="list" allowBlank="1" showInputMessage="1" sqref="F243" xr:uid="{738CB7DF-0747-419A-8DC9-843F5250862F}">
      <formula1>"해당무, CDN T8, CDN T4,  CDN T2, EM CLAMP, BCI CLAMP"</formula1>
    </dataValidation>
    <dataValidation type="list" allowBlank="1" showInputMessage="1" showErrorMessage="1" sqref="G265:G267 G243 G239 G235 G142:G145" xr:uid="{6230069D-30A7-4DD2-AEED-6FBC27E788DE}">
      <formula1>"A"</formula1>
    </dataValidation>
    <dataValidation type="list" allowBlank="1" showInputMessage="1" showErrorMessage="1" sqref="H235:I235 H239:I239 H243:I243" xr:uid="{A5CC4148-0DB8-4854-A2BA-2D9D0FA149EF}">
      <formula1>"A, B, C, 해당무"</formula1>
    </dataValidation>
    <dataValidation type="list" allowBlank="1" showInputMessage="1" sqref="C235:E235" xr:uid="{479E6198-51AD-46D1-9EF2-C1B824FC8C22}">
      <formula1>"주 전원 포트"</formula1>
    </dataValidation>
    <dataValidation type="list" allowBlank="1" showInputMessage="1" sqref="C239:E239" xr:uid="{8265C4C5-3D7E-42FC-A723-E2F26EA0034D}">
      <formula1>"해당무, 주 전원 포트, 직류 전원 입력 포트, DC 입력 포트"</formula1>
    </dataValidation>
    <dataValidation type="list" allowBlank="1" showInputMessage="1" sqref="C243:E243" xr:uid="{0C604D58-3D54-4D1E-9C69-2703033DDC0D}">
      <formula1>"해당무, LAN, RJ 45, HDMI, DVI"</formula1>
    </dataValidation>
    <dataValidation type="list" allowBlank="1" showInputMessage="1" sqref="H265:I267" xr:uid="{C9B0107D-3217-4B0E-B73A-D74B359CD95E}">
      <formula1>"A, B, C, 해당무"</formula1>
    </dataValidation>
    <dataValidation type="list" allowBlank="1" showInputMessage="1" showErrorMessage="1" sqref="C142:F145" xr:uid="{CCB27464-E0D7-481A-81B8-95AD8D186701}">
      <formula1>"전  면, 후  면, 우측면, 좌측면"</formula1>
    </dataValidation>
    <dataValidation type="list" allowBlank="1" showInputMessage="1" sqref="H142:I145" xr:uid="{6036D874-CDA4-492B-95CC-F7E74A5C9405}">
      <formula1>"A, 해당무"</formula1>
    </dataValidation>
    <dataValidation type="list" allowBlank="1" showInputMessage="1" sqref="C169:F169" xr:uid="{062C73CE-9C6A-4382-84DE-0038453B8960}">
      <formula1>"N - L1, N - L1 - PE, L1 - L2 - L3, L1 - L2 - L3 - N, L1 - L2 - L3 - PE, L1 - L2 - L3 - N - PE"</formula1>
    </dataValidation>
    <dataValidation type="list" allowBlank="1" showInputMessage="1" showErrorMessage="1" sqref="H169:I169 H173:I173 H177:I177" xr:uid="{A19207E9-ED2A-49D7-84B8-231FB59D7DA4}">
      <formula1>"A, B 주1), B 주2), B 주3), 해당무"</formula1>
    </dataValidation>
    <dataValidation type="list" allowBlank="1" showInputMessage="1" sqref="C173:F173" xr:uid="{8C671190-15AB-4BB7-9016-300DBA1D6D56}">
      <formula1>"DC (+) - DC (-), DC (+) - DC (-) - PE, 해당무"</formula1>
    </dataValidation>
    <dataValidation type="list" allowBlank="1" showInputMessage="1" sqref="C177:F177" xr:uid="{AC0C7A0B-D2CD-4E45-8B58-4BDB8647FA71}">
      <formula1>"해당무, LAN, RJ45, HDMI, DP,"</formula1>
    </dataValidation>
    <dataValidation type="list" allowBlank="1" showInputMessage="1" showErrorMessage="1" sqref="G35:K35" xr:uid="{87F9B589-3A0A-4371-B910-F0AFD42CADB4}">
      <formula1>"구성품 이원화, 기술 변경, 기술 파생"</formula1>
    </dataValidation>
    <dataValidation type="list" allowBlank="1" showInputMessage="1" showErrorMessage="1" sqref="B117:B120" xr:uid="{4394D70D-EDE0-49A4-B9CD-F068348ACF81}">
      <formula1>"간접인가, 직접인가"</formula1>
    </dataValidation>
    <dataValidation type="list" allowBlank="1" showInputMessage="1" showErrorMessage="1" sqref="F117:F120" xr:uid="{C9A0AA1E-204D-428D-89EC-89A2A0F02427}">
      <formula1>"접촉방전, 기중방전"</formula1>
    </dataValidation>
    <dataValidation type="list" allowBlank="1" showInputMessage="1" sqref="I117:I120" xr:uid="{788B663A-A47F-488C-9F7E-348A7E1D2866}">
      <formula1>"-, 주1), 주2), 주3), 주4), 주5)"</formula1>
    </dataValidation>
    <dataValidation type="list" allowBlank="1" showInputMessage="1" showErrorMessage="1" sqref="H117:H120" xr:uid="{C13998B7-30FA-477B-BCE4-6B6554AB0BD2}">
      <formula1>"해당무, A, B, C, ,"</formula1>
    </dataValidation>
    <dataValidation type="list" allowBlank="1" showInputMessage="1" showErrorMessage="1" sqref="D128:F128" xr:uid="{0C475AA0-DA04-40F8-A721-4EBC31DE66AC}">
      <formula1>"미래동, 미래동RS, 기술융합, 혁신동, 우정동"</formula1>
    </dataValidation>
    <dataValidation type="list" allowBlank="1" showInputMessage="1" sqref="K13:K20" xr:uid="{FAD808A0-3666-487A-A5A3-0EED075476C2}">
      <formula1>"주1), 주2), 주3), 주4), 주5), 주6), 주7), 주8), 주9), 주10)"</formula1>
    </dataValidation>
    <dataValidation type="list" allowBlank="1" showInputMessage="1" showErrorMessage="1" sqref="C128" xr:uid="{2467BB1C-F54D-4AC1-9156-C8B30DA8B063}">
      <formula1>"미래동,미래동RS,기술융합,혁신동,우정동"</formula1>
    </dataValidation>
    <dataValidation type="list" allowBlank="1" showInputMessage="1" sqref="F31:F32 F34:F35 I31 D39 B115 B140 B167 B171 B175 B199 B205 B209 B233 B237 B241 B263 K225:K226 K191:K192 K159:K160 K134:K135 K109:K110 K94:K95 K79:K80 K257:K258" xr:uid="{3376B24A-8D83-4AF3-8275-FE018AE1B12C}">
      <formula1>"1, TRUE, 0, FALSE,"</formula1>
    </dataValidation>
    <dataValidation type="list" allowBlank="1" showInputMessage="1" sqref="B83 B98" xr:uid="{442AA573-BE63-4562-9450-30E048D8AA77}">
      <formula1>INDEX(OPERATING_MODE, 0, 1)</formula1>
    </dataValidation>
    <dataValidation type="list" allowBlank="1" showInputMessage="1" sqref="G76:H76 G91:H91 G106:H106 G131:H131 G156:H156 G188:H188 G222:H222 G254:H254" xr:uid="{3F77A85B-B2B3-404D-89E5-49118D3AF841}">
      <formula1>"00:00, 01:00, 02:00, 03:00, 04:00, 05:00, 06:00, 07:00, 08:00, 09:00, 10:00, 11:00, 12:00, 13:00, 14:00, 15:00, 16:00, 17:00, 18:00, 19:00, 20:00, 21:00, 22:00, 23:00, 24:00"</formula1>
    </dataValidation>
    <dataValidation type="list" allowBlank="1" showInputMessage="1" showErrorMessage="1" sqref="I9:J9" xr:uid="{348A08CE-5E08-466A-B61F-D9131415442C}">
      <formula1>reviewer_list</formula1>
    </dataValidation>
    <dataValidation type="list" allowBlank="1" showInputMessage="1" showErrorMessage="1" sqref="I5:J5" xr:uid="{8FB1F95C-C1D2-47B5-A6AB-2430744D5FB6}">
      <formula1>tester_list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&amp;LRDS-EM-106(00)250602&amp;C&amp;P / &amp;N&amp;R(주)디티앤씨 (Dt&amp;&amp;C Co., Ltd.)</oddFooter>
  </headerFooter>
  <rowBreaks count="10" manualBreakCount="10">
    <brk id="41" max="16383" man="1"/>
    <brk id="53" max="16383" man="1"/>
    <brk id="69" max="16383" man="1"/>
    <brk id="84" max="16383" man="1"/>
    <brk id="99" max="16383" man="1"/>
    <brk id="124" max="16383" man="1"/>
    <brk id="149" max="16383" man="1"/>
    <brk id="181" max="16383" man="1"/>
    <brk id="215" max="16383" man="1"/>
    <brk id="24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41" r:id="rId4" name="CE">
              <controlPr defaultSize="0" autoFill="0" autoLine="0" autoPict="0">
                <anchor moveWithCells="1">
                  <from>
                    <xdr:col>2</xdr:col>
                    <xdr:colOff>0</xdr:colOff>
                    <xdr:row>12</xdr:row>
                    <xdr:rowOff>0</xdr:rowOff>
                  </from>
                  <to>
                    <xdr:col>3</xdr:col>
                    <xdr:colOff>219075</xdr:colOff>
                    <xdr:row>13</xdr:row>
                    <xdr:rowOff>0</xdr:rowOff>
                  </to>
                </anchor>
              </controlPr>
            </control>
          </mc:Choice>
        </mc:AlternateContent>
        <mc:AlternateContent xmlns:mc="http://schemas.openxmlformats.org/markup-compatibility/2006">
          <mc:Choice Requires="x14">
            <control shapeId="61443" r:id="rId5" name="RE">
              <controlPr defaultSize="0" autoFill="0" autoLine="0" autoPict="0">
                <anchor moveWithCells="1">
                  <from>
                    <xdr:col>2</xdr:col>
                    <xdr:colOff>0</xdr:colOff>
                    <xdr:row>13</xdr:row>
                    <xdr:rowOff>0</xdr:rowOff>
                  </from>
                  <to>
                    <xdr:col>3</xdr:col>
                    <xdr:colOff>209550</xdr:colOff>
                    <xdr:row>14</xdr:row>
                    <xdr:rowOff>0</xdr:rowOff>
                  </to>
                </anchor>
              </controlPr>
            </control>
          </mc:Choice>
        </mc:AlternateContent>
        <mc:AlternateContent xmlns:mc="http://schemas.openxmlformats.org/markup-compatibility/2006">
          <mc:Choice Requires="x14">
            <control shapeId="61445"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61446"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61447"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61448"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61449"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61450" r:id="rId11" name="MF">
              <controlPr defaultSize="0" autoFill="0" autoLine="0" autoPict="0">
                <anchor moveWithCells="1">
                  <from>
                    <xdr:col>2</xdr:col>
                    <xdr:colOff>0</xdr:colOff>
                    <xdr:row>19</xdr:row>
                    <xdr:rowOff>0</xdr:rowOff>
                  </from>
                  <to>
                    <xdr:col>3</xdr:col>
                    <xdr:colOff>647700</xdr:colOff>
                    <xdr:row>20</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AEDAF-7488-4B23-8AF7-F5AE61FEC20A}">
  <sheetPr codeName="Sheet14"/>
  <dimension ref="A1:N372"/>
  <sheetViews>
    <sheetView showGridLines="0" zoomScaleNormal="100" zoomScaleSheetLayoutView="100" workbookViewId="0">
      <pane ySplit="3" topLeftCell="A4" activePane="bottomLeft" state="frozen"/>
      <selection activeCell="B441" sqref="B441:K44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390"/>
      <c r="D5" s="390"/>
      <c r="H5" s="2" t="s">
        <v>1</v>
      </c>
      <c r="I5" s="390"/>
      <c r="J5" s="390"/>
      <c r="K5" s="3" t="s">
        <v>2</v>
      </c>
    </row>
    <row r="6" spans="1:12">
      <c r="C6" t="s">
        <v>132</v>
      </c>
    </row>
    <row r="7" spans="1:12">
      <c r="B7" s="4" t="s">
        <v>3</v>
      </c>
    </row>
    <row r="8" spans="1:12" ht="24.95" customHeight="1">
      <c r="B8" s="5" t="s">
        <v>4</v>
      </c>
      <c r="C8" s="391"/>
      <c r="D8" s="391"/>
      <c r="E8" s="5" t="s">
        <v>5</v>
      </c>
      <c r="F8" s="391"/>
      <c r="G8" s="391"/>
      <c r="H8" s="5" t="s">
        <v>6</v>
      </c>
      <c r="I8" s="6" t="str" cm="1">
        <f t="array" aca="1" ref="I8" ca="1">IFERROR(GetEnvMinMaxValue("min"), "")</f>
        <v/>
      </c>
      <c r="J8" s="7" t="s">
        <v>7</v>
      </c>
      <c r="K8" s="8" t="str" cm="1">
        <f t="array" aca="1" ref="K8" ca="1">IFERROR(GetEnvMinMaxValue("max"),"")</f>
        <v/>
      </c>
    </row>
    <row r="9" spans="1:12" ht="24.95" customHeight="1">
      <c r="B9" s="5" t="s">
        <v>8</v>
      </c>
      <c r="C9" s="391"/>
      <c r="D9" s="391"/>
      <c r="E9" s="391"/>
      <c r="F9" s="391"/>
      <c r="G9" s="391"/>
      <c r="H9" s="5" t="s">
        <v>9</v>
      </c>
      <c r="I9" s="392"/>
      <c r="J9" s="393"/>
      <c r="K9" s="9" t="s">
        <v>2</v>
      </c>
    </row>
    <row r="11" spans="1:12" ht="20.100000000000001" customHeight="1">
      <c r="B11" s="4" t="s">
        <v>10</v>
      </c>
      <c r="C11" s="403" t="s">
        <v>448</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395" t="b">
        <v>0</v>
      </c>
      <c r="D13" s="396"/>
      <c r="E13" s="396"/>
      <c r="F13" s="396"/>
      <c r="G13" s="396"/>
      <c r="H13" s="535" t="str">
        <f>IF(CE_CHECK,"KS B ISO 8102-1", "")</f>
        <v/>
      </c>
      <c r="I13" s="536"/>
      <c r="J13" s="537"/>
      <c r="K13" s="54"/>
    </row>
    <row r="14" spans="1:12" ht="20.100000000000001" customHeight="1">
      <c r="B14" s="379"/>
      <c r="C14" s="381" t="b">
        <v>0</v>
      </c>
      <c r="D14" s="382"/>
      <c r="E14" s="382"/>
      <c r="F14" s="382"/>
      <c r="G14" s="541"/>
      <c r="H14" s="383" t="str">
        <f>IF(CLICK_CHECK,"KS B ISO 8102-1", "")</f>
        <v/>
      </c>
      <c r="I14" s="384"/>
      <c r="J14" s="385"/>
      <c r="K14" s="54"/>
    </row>
    <row r="15" spans="1:12" ht="20.100000000000001" customHeight="1">
      <c r="B15" s="379"/>
      <c r="C15" s="381" t="b">
        <v>0</v>
      </c>
      <c r="D15" s="382"/>
      <c r="E15" s="382"/>
      <c r="F15" s="382"/>
      <c r="G15" s="382"/>
      <c r="H15" s="383" t="str">
        <f>IF(RE_CHECK, "KS B ISO 8102-1", "")</f>
        <v/>
      </c>
      <c r="I15" s="384"/>
      <c r="J15" s="385"/>
      <c r="K15" s="54"/>
    </row>
    <row r="16" spans="1:12" ht="20.100000000000001" customHeight="1">
      <c r="B16" s="378" t="s">
        <v>16</v>
      </c>
      <c r="C16" s="381" t="b">
        <v>0</v>
      </c>
      <c r="D16" s="382"/>
      <c r="E16" s="382"/>
      <c r="F16" s="382"/>
      <c r="G16" s="382"/>
      <c r="H16" s="383" t="str">
        <f>IF(ESD_CHECK, "KS C 9610-4-2", "")</f>
        <v/>
      </c>
      <c r="I16" s="384"/>
      <c r="J16" s="385"/>
      <c r="K16" s="54"/>
    </row>
    <row r="17" spans="2:11" ht="20.100000000000001" customHeight="1">
      <c r="B17" s="379"/>
      <c r="C17" s="381" t="b">
        <v>0</v>
      </c>
      <c r="D17" s="382"/>
      <c r="E17" s="382"/>
      <c r="F17" s="382"/>
      <c r="G17" s="382"/>
      <c r="H17" s="383" t="str">
        <f>IF(RS_CHECK, "KS C 9610-4-3", "")</f>
        <v/>
      </c>
      <c r="I17" s="384"/>
      <c r="J17" s="385"/>
      <c r="K17" s="54"/>
    </row>
    <row r="18" spans="2:11" ht="20.100000000000001" customHeight="1">
      <c r="B18" s="379"/>
      <c r="C18" s="381" t="b">
        <v>0</v>
      </c>
      <c r="D18" s="382"/>
      <c r="E18" s="382"/>
      <c r="F18" s="382"/>
      <c r="G18" s="382"/>
      <c r="H18" s="383" t="str">
        <f>IF(EFT_CHECK, "KS C 9610-4-4", "")</f>
        <v/>
      </c>
      <c r="I18" s="384"/>
      <c r="J18" s="385"/>
      <c r="K18" s="54"/>
    </row>
    <row r="19" spans="2:11" ht="20.100000000000001" customHeight="1">
      <c r="B19" s="379"/>
      <c r="C19" s="381" t="b">
        <v>0</v>
      </c>
      <c r="D19" s="382"/>
      <c r="E19" s="382"/>
      <c r="F19" s="382"/>
      <c r="G19" s="382"/>
      <c r="H19" s="383" t="str">
        <f>IF(SURGE_CHECK, "KS C 9610-4-5", "")</f>
        <v/>
      </c>
      <c r="I19" s="384"/>
      <c r="J19" s="385"/>
      <c r="K19" s="54"/>
    </row>
    <row r="20" spans="2:11" ht="20.100000000000001" customHeight="1">
      <c r="B20" s="379"/>
      <c r="C20" s="381" t="b">
        <v>0</v>
      </c>
      <c r="D20" s="382"/>
      <c r="E20" s="382"/>
      <c r="F20" s="382"/>
      <c r="G20" s="382"/>
      <c r="H20" s="383" t="str">
        <f>IF(CS_CHECK, "KS C 9610-4-6", "")</f>
        <v/>
      </c>
      <c r="I20" s="384"/>
      <c r="J20" s="385"/>
      <c r="K20" s="54"/>
    </row>
    <row r="21" spans="2:11" ht="20.100000000000001" customHeight="1">
      <c r="B21" s="380"/>
      <c r="C21" s="381" t="b">
        <v>0</v>
      </c>
      <c r="D21" s="382"/>
      <c r="E21" s="382"/>
      <c r="F21" s="382"/>
      <c r="G21" s="382"/>
      <c r="H21" s="383" t="str">
        <f>IF(DIP_CHECK, "KS C 9610-4-11", "")</f>
        <v/>
      </c>
      <c r="I21" s="384"/>
      <c r="J21" s="385"/>
      <c r="K21" s="54"/>
    </row>
    <row r="22" spans="2:11" ht="39.950000000000003" customHeight="1">
      <c r="B22" s="10" t="s">
        <v>17</v>
      </c>
      <c r="C22" s="529"/>
      <c r="D22" s="530"/>
      <c r="E22" s="530"/>
      <c r="F22" s="530"/>
      <c r="G22" s="530"/>
      <c r="H22" s="530"/>
      <c r="I22" s="530"/>
      <c r="J22" s="530"/>
      <c r="K22" s="531"/>
    </row>
    <row r="24" spans="2:11">
      <c r="B24" s="4" t="s">
        <v>18</v>
      </c>
    </row>
    <row r="25" spans="2:11" ht="20.100000000000001" customHeight="1">
      <c r="B25" s="366" t="s">
        <v>19</v>
      </c>
      <c r="C25" s="367"/>
      <c r="D25" s="367"/>
      <c r="E25" s="367"/>
      <c r="F25" s="367"/>
      <c r="G25" s="367"/>
      <c r="H25" s="367"/>
      <c r="I25" s="367"/>
      <c r="J25" s="367"/>
      <c r="K25" s="368"/>
    </row>
    <row r="26" spans="2:11" ht="20.100000000000001" customHeight="1">
      <c r="B26" s="372"/>
      <c r="C26" s="373"/>
      <c r="D26" s="373"/>
      <c r="E26" s="373"/>
      <c r="F26" s="373"/>
      <c r="G26" s="373"/>
      <c r="H26" s="373"/>
      <c r="I26" s="373"/>
      <c r="J26" s="373"/>
      <c r="K26" s="374"/>
    </row>
    <row r="28" spans="2:11">
      <c r="B28" s="353" t="s">
        <v>20</v>
      </c>
      <c r="C28" s="353"/>
      <c r="D28" s="353"/>
      <c r="E28" s="353"/>
      <c r="F28" s="353"/>
      <c r="G28" s="353"/>
      <c r="H28" s="353"/>
      <c r="I28" s="353"/>
      <c r="J28" s="353"/>
      <c r="K28" s="353"/>
    </row>
    <row r="30" spans="2:11">
      <c r="B30" s="4" t="s">
        <v>21</v>
      </c>
    </row>
    <row r="31" spans="2:11" ht="20.100000000000001" customHeight="1">
      <c r="B31" s="366" t="s">
        <v>22</v>
      </c>
      <c r="C31" s="367"/>
      <c r="D31" s="367"/>
      <c r="E31" s="367"/>
      <c r="F31" s="367"/>
      <c r="G31" s="367"/>
      <c r="H31" s="367"/>
      <c r="I31" s="367"/>
      <c r="J31" s="367"/>
      <c r="K31" s="368"/>
    </row>
    <row r="32" spans="2:11" ht="20.100000000000001" customHeight="1">
      <c r="B32" s="361" t="s">
        <v>136</v>
      </c>
      <c r="C32" s="362"/>
      <c r="D32" s="362"/>
      <c r="E32" s="363"/>
      <c r="F32" s="373"/>
      <c r="G32" s="373"/>
      <c r="H32" s="373"/>
      <c r="I32" s="373"/>
      <c r="J32" s="373"/>
      <c r="K32" s="374"/>
    </row>
    <row r="33" spans="2:13" ht="20.100000000000001" customHeight="1">
      <c r="B33" s="361" t="s">
        <v>287</v>
      </c>
      <c r="C33" s="362"/>
      <c r="D33" s="362"/>
      <c r="E33" s="363"/>
      <c r="F33" s="93">
        <v>0</v>
      </c>
      <c r="G33" s="386" t="s">
        <v>316</v>
      </c>
      <c r="H33" s="386"/>
      <c r="I33" s="93">
        <v>0</v>
      </c>
      <c r="J33" s="386" t="s">
        <v>317</v>
      </c>
      <c r="K33" s="387"/>
    </row>
    <row r="34" spans="2:13" ht="20.100000000000001" customHeight="1">
      <c r="B34" s="361" t="s">
        <v>138</v>
      </c>
      <c r="C34" s="362"/>
      <c r="D34" s="362"/>
      <c r="E34" s="363"/>
      <c r="F34" s="93">
        <v>0</v>
      </c>
      <c r="G34" s="364"/>
      <c r="H34" s="364"/>
      <c r="I34" s="364"/>
      <c r="J34" s="364"/>
      <c r="K34" s="365"/>
    </row>
    <row r="35" spans="2:13" ht="20.100000000000001" customHeight="1">
      <c r="B35" s="361" t="s">
        <v>139</v>
      </c>
      <c r="C35" s="362"/>
      <c r="D35" s="362"/>
      <c r="E35" s="363"/>
      <c r="F35" s="93">
        <v>0</v>
      </c>
      <c r="G35" s="364"/>
      <c r="H35" s="364"/>
      <c r="I35" s="364"/>
      <c r="J35" s="364"/>
      <c r="K35" s="365"/>
    </row>
    <row r="36" spans="2:13" ht="20.100000000000001" customHeight="1">
      <c r="B36" s="366" t="s">
        <v>17</v>
      </c>
      <c r="C36" s="367"/>
      <c r="D36" s="367"/>
      <c r="E36" s="367"/>
      <c r="F36" s="367"/>
      <c r="G36" s="367"/>
      <c r="H36" s="367"/>
      <c r="I36" s="367"/>
      <c r="J36" s="367"/>
      <c r="K36" s="368"/>
    </row>
    <row r="37" spans="2:13" ht="44.25" customHeight="1">
      <c r="B37" s="526"/>
      <c r="C37" s="527"/>
      <c r="D37" s="527"/>
      <c r="E37" s="527"/>
      <c r="F37" s="527"/>
      <c r="G37" s="527"/>
      <c r="H37" s="527"/>
      <c r="I37" s="527"/>
      <c r="J37" s="527"/>
      <c r="K37" s="528"/>
    </row>
    <row r="38" spans="2:13" ht="16.5" customHeight="1"/>
    <row r="39" spans="2:13" ht="13.5" customHeight="1">
      <c r="B39" s="4" t="s">
        <v>130</v>
      </c>
      <c r="D39" s="93">
        <v>0</v>
      </c>
    </row>
    <row r="40" spans="2:13" ht="16.5" customHeight="1">
      <c r="B40" s="523" t="s">
        <v>179</v>
      </c>
      <c r="C40" s="524"/>
      <c r="D40" s="524"/>
      <c r="E40" s="524"/>
      <c r="F40" s="524"/>
      <c r="G40" s="524"/>
      <c r="H40" s="524"/>
      <c r="I40" s="524"/>
      <c r="J40" s="524"/>
      <c r="K40" s="525"/>
    </row>
    <row r="41" spans="2:13" ht="16.5" customHeight="1"/>
    <row r="42" spans="2:13" ht="13.5" customHeight="1"/>
    <row r="43" spans="2:13" ht="16.5" customHeight="1">
      <c r="B43" s="353" t="s">
        <v>26</v>
      </c>
      <c r="C43" s="353"/>
      <c r="D43" s="353"/>
      <c r="E43" s="353"/>
      <c r="F43" s="353"/>
      <c r="G43" s="353"/>
      <c r="H43" s="353"/>
      <c r="I43" s="353"/>
      <c r="J43" s="353"/>
      <c r="K43" s="353"/>
    </row>
    <row r="44" spans="2:13" ht="16.5" customHeight="1">
      <c r="B44" s="71" t="s">
        <v>188</v>
      </c>
      <c r="C44" s="358"/>
      <c r="D44" s="359"/>
      <c r="E44" s="360"/>
      <c r="F44" s="351"/>
      <c r="G44" s="351"/>
      <c r="H44" s="351"/>
      <c r="I44" s="351"/>
      <c r="J44" s="351"/>
      <c r="K44" s="352"/>
      <c r="M44" s="36">
        <f>E44</f>
        <v>0</v>
      </c>
    </row>
    <row r="45" spans="2:13" ht="16.5" customHeight="1">
      <c r="B45" s="71"/>
      <c r="C45" s="358"/>
      <c r="D45" s="359"/>
      <c r="E45" s="360"/>
      <c r="F45" s="351"/>
      <c r="G45" s="351"/>
      <c r="H45" s="351"/>
      <c r="I45" s="351"/>
      <c r="J45" s="351"/>
      <c r="K45" s="352"/>
      <c r="M45" s="36">
        <f>E45</f>
        <v>0</v>
      </c>
    </row>
    <row r="46" spans="2:13" ht="16.5" customHeight="1">
      <c r="B46" s="350" t="s">
        <v>251</v>
      </c>
      <c r="C46" s="351"/>
      <c r="D46" s="351"/>
      <c r="E46" s="351"/>
      <c r="F46" s="351"/>
      <c r="G46" s="351"/>
      <c r="H46" s="351"/>
      <c r="I46" s="351"/>
      <c r="J46" s="351"/>
      <c r="K46" s="352"/>
    </row>
    <row r="47" spans="2:13" ht="16.5" customHeight="1"/>
    <row r="48" spans="2:13" ht="16.5" customHeight="1">
      <c r="B48" s="353" t="s">
        <v>27</v>
      </c>
      <c r="C48" s="353"/>
      <c r="D48" s="353"/>
      <c r="E48" s="353"/>
      <c r="F48" s="353"/>
      <c r="G48" s="353"/>
      <c r="H48" s="353"/>
      <c r="I48" s="353"/>
      <c r="J48" s="353"/>
      <c r="K48" s="353"/>
    </row>
    <row r="49" spans="2:11" ht="16.5" customHeight="1">
      <c r="B49" s="56" t="s">
        <v>28</v>
      </c>
      <c r="C49" s="354" t="s">
        <v>29</v>
      </c>
      <c r="D49" s="354"/>
      <c r="E49" s="354" t="s">
        <v>30</v>
      </c>
      <c r="F49" s="354"/>
      <c r="G49" s="354" t="s">
        <v>31</v>
      </c>
      <c r="H49" s="354"/>
      <c r="I49" s="56" t="s">
        <v>32</v>
      </c>
      <c r="J49" s="56" t="s">
        <v>33</v>
      </c>
      <c r="K49" s="56" t="s">
        <v>34</v>
      </c>
    </row>
    <row r="50" spans="2:11" ht="16.5" customHeight="1">
      <c r="B50" s="58"/>
      <c r="C50" s="322"/>
      <c r="D50" s="322"/>
      <c r="E50" s="521"/>
      <c r="F50" s="521"/>
      <c r="G50" s="522"/>
      <c r="H50" s="522"/>
      <c r="I50" s="14"/>
      <c r="J50" s="14"/>
      <c r="K50" s="14"/>
    </row>
    <row r="51" spans="2:11" ht="16.5" customHeight="1">
      <c r="B51" s="58"/>
      <c r="C51" s="322"/>
      <c r="D51" s="322"/>
      <c r="E51" s="521"/>
      <c r="F51" s="521"/>
      <c r="G51" s="522"/>
      <c r="H51" s="522"/>
      <c r="I51" s="14"/>
      <c r="J51" s="14"/>
      <c r="K51" s="14"/>
    </row>
    <row r="52" spans="2:11" ht="16.5" customHeight="1">
      <c r="B52" s="347"/>
      <c r="C52" s="348"/>
      <c r="D52" s="348"/>
      <c r="E52" s="348"/>
      <c r="F52" s="348"/>
      <c r="G52" s="348"/>
      <c r="H52" s="348"/>
      <c r="I52" s="348"/>
      <c r="J52" s="348"/>
      <c r="K52" s="349"/>
    </row>
    <row r="53" spans="2:11" ht="16.5" customHeight="1"/>
    <row r="54" spans="2:11" ht="16.5" customHeight="1"/>
    <row r="55" spans="2:11" ht="16.5" customHeight="1">
      <c r="B55" s="326" t="s">
        <v>35</v>
      </c>
      <c r="C55" s="326"/>
      <c r="D55" s="326"/>
      <c r="E55" s="326"/>
      <c r="F55" s="326"/>
      <c r="G55" s="326"/>
      <c r="H55" s="326"/>
      <c r="I55" s="326"/>
      <c r="J55" s="326"/>
      <c r="K55" s="326"/>
    </row>
    <row r="56" spans="2:11" ht="16.5" customHeight="1">
      <c r="B56" s="337" t="s">
        <v>36</v>
      </c>
      <c r="C56" s="337"/>
      <c r="D56" s="338" t="s">
        <v>37</v>
      </c>
      <c r="E56" s="339"/>
      <c r="F56" s="327" t="s">
        <v>38</v>
      </c>
      <c r="G56" s="329"/>
      <c r="H56" s="327" t="s">
        <v>39</v>
      </c>
      <c r="I56" s="329"/>
      <c r="J56" s="327" t="s">
        <v>34</v>
      </c>
      <c r="K56" s="329"/>
    </row>
    <row r="57" spans="2:11" ht="16.5" customHeight="1">
      <c r="B57" s="330" t="str">
        <f>IF(Product_Name="", "", Product_Name)</f>
        <v/>
      </c>
      <c r="C57" s="331"/>
      <c r="D57" s="332" t="str">
        <f>IF(Model_Name="", "", Model_Name)</f>
        <v/>
      </c>
      <c r="E57" s="332"/>
      <c r="F57" s="330" t="s">
        <v>41</v>
      </c>
      <c r="G57" s="333"/>
      <c r="H57" s="334"/>
      <c r="I57" s="334"/>
      <c r="J57" s="330" t="s">
        <v>40</v>
      </c>
      <c r="K57" s="333"/>
    </row>
    <row r="58" spans="2:11" ht="16.5" customHeight="1">
      <c r="B58" s="319"/>
      <c r="C58" s="340"/>
      <c r="D58" s="341"/>
      <c r="E58" s="342"/>
      <c r="F58" s="319"/>
      <c r="G58" s="340"/>
      <c r="H58" s="343"/>
      <c r="I58" s="344"/>
      <c r="J58" s="319"/>
      <c r="K58" s="340"/>
    </row>
    <row r="59" spans="2:11" ht="16.5" customHeight="1"/>
    <row r="60" spans="2:11" ht="16.5" customHeight="1">
      <c r="B60" s="326" t="s">
        <v>140</v>
      </c>
      <c r="C60" s="326"/>
      <c r="D60" s="326"/>
      <c r="E60" s="326"/>
      <c r="F60" s="326"/>
      <c r="G60" s="326"/>
      <c r="H60" s="326"/>
      <c r="I60" s="326"/>
      <c r="J60" s="326"/>
      <c r="K60" s="326"/>
    </row>
    <row r="61" spans="2:11" ht="16.5" customHeight="1">
      <c r="B61" s="337" t="s">
        <v>36</v>
      </c>
      <c r="C61" s="337"/>
      <c r="D61" s="338" t="s">
        <v>37</v>
      </c>
      <c r="E61" s="339"/>
      <c r="F61" s="327" t="s">
        <v>38</v>
      </c>
      <c r="G61" s="329"/>
      <c r="H61" s="327" t="s">
        <v>39</v>
      </c>
      <c r="I61" s="329"/>
      <c r="J61" s="327" t="s">
        <v>34</v>
      </c>
      <c r="K61" s="329"/>
    </row>
    <row r="62" spans="2:11" ht="16.5" customHeight="1">
      <c r="B62" s="330" t="str">
        <f>IF(Product_Name="", "", Product_Name)</f>
        <v/>
      </c>
      <c r="C62" s="331"/>
      <c r="D62" s="332" t="str">
        <f>IF(Model_Name="", "", Model_Name)</f>
        <v/>
      </c>
      <c r="E62" s="332"/>
      <c r="F62" s="330" t="s">
        <v>41</v>
      </c>
      <c r="G62" s="333"/>
      <c r="H62" s="334"/>
      <c r="I62" s="334"/>
      <c r="J62" s="330" t="s">
        <v>40</v>
      </c>
      <c r="K62" s="333"/>
    </row>
    <row r="63" spans="2:11" ht="16.5" customHeight="1">
      <c r="B63" s="319"/>
      <c r="C63" s="320"/>
      <c r="D63" s="335"/>
      <c r="E63" s="336"/>
      <c r="F63" s="335"/>
      <c r="G63" s="336"/>
      <c r="H63" s="335"/>
      <c r="I63" s="336"/>
      <c r="J63" s="335"/>
      <c r="K63" s="336"/>
    </row>
    <row r="64" spans="2:11" ht="16.5" customHeight="1">
      <c r="B64" s="325"/>
      <c r="C64" s="325"/>
      <c r="D64" s="325"/>
      <c r="E64" s="325"/>
      <c r="F64" s="325"/>
      <c r="G64" s="325"/>
      <c r="H64" s="325"/>
      <c r="I64" s="325"/>
      <c r="J64" s="325"/>
      <c r="K64" s="325"/>
    </row>
    <row r="65" spans="2:11" ht="16.5" customHeight="1">
      <c r="B65" s="326" t="s">
        <v>42</v>
      </c>
      <c r="C65" s="326"/>
      <c r="D65" s="326"/>
      <c r="E65" s="326"/>
      <c r="F65" s="326"/>
      <c r="G65" s="326"/>
      <c r="H65" s="326"/>
      <c r="I65" s="326"/>
      <c r="J65" s="326"/>
      <c r="K65" s="326"/>
    </row>
    <row r="66" spans="2:11" ht="16.5" customHeight="1">
      <c r="B66" s="327" t="s">
        <v>43</v>
      </c>
      <c r="C66" s="328"/>
      <c r="D66" s="328"/>
      <c r="E66" s="329"/>
      <c r="F66" s="327" t="s">
        <v>44</v>
      </c>
      <c r="G66" s="328"/>
      <c r="H66" s="328"/>
      <c r="I66" s="329"/>
      <c r="J66" s="327" t="s">
        <v>45</v>
      </c>
      <c r="K66" s="329"/>
    </row>
    <row r="67" spans="2:11" ht="16.5" customHeight="1">
      <c r="B67" s="327" t="s">
        <v>46</v>
      </c>
      <c r="C67" s="329"/>
      <c r="D67" s="327" t="s">
        <v>47</v>
      </c>
      <c r="E67" s="329"/>
      <c r="F67" s="327" t="s">
        <v>46</v>
      </c>
      <c r="G67" s="329"/>
      <c r="H67" s="327" t="s">
        <v>47</v>
      </c>
      <c r="I67" s="329"/>
      <c r="J67" s="57" t="s">
        <v>48</v>
      </c>
      <c r="K67" s="57" t="s">
        <v>49</v>
      </c>
    </row>
    <row r="68" spans="2:11" ht="16.5" customHeight="1">
      <c r="B68" s="322"/>
      <c r="C68" s="322"/>
      <c r="D68" s="323"/>
      <c r="E68" s="324"/>
      <c r="F68" s="322"/>
      <c r="G68" s="322"/>
      <c r="H68" s="323"/>
      <c r="I68" s="324"/>
      <c r="J68" s="16"/>
      <c r="K68" s="17"/>
    </row>
    <row r="69" spans="2:11" ht="16.5" customHeight="1">
      <c r="B69" s="319"/>
      <c r="C69" s="320"/>
      <c r="D69" s="321"/>
      <c r="E69" s="321"/>
      <c r="F69" s="322"/>
      <c r="G69" s="322"/>
      <c r="H69" s="323"/>
      <c r="I69" s="324"/>
      <c r="J69" s="16"/>
      <c r="K69" s="17"/>
    </row>
    <row r="71" spans="2:11" ht="13.5" customHeight="1" thickBot="1"/>
    <row r="72" spans="2:11" ht="44.25" customHeight="1" thickBot="1">
      <c r="B72" s="446" t="s">
        <v>449</v>
      </c>
      <c r="C72" s="447"/>
      <c r="D72" s="447"/>
      <c r="E72" s="447"/>
      <c r="F72" s="447"/>
      <c r="G72" s="447"/>
      <c r="H72" s="447"/>
      <c r="I72" s="447"/>
      <c r="J72" s="447"/>
      <c r="K72" s="448"/>
    </row>
    <row r="73" spans="2:11" ht="9.9499999999999993" customHeight="1"/>
    <row r="74" spans="2:11" ht="16.5" customHeight="1">
      <c r="B74" s="5" t="s">
        <v>129</v>
      </c>
      <c r="C74" s="560"/>
      <c r="D74" s="561"/>
      <c r="E74" s="561"/>
      <c r="F74" s="562"/>
      <c r="G74" s="5"/>
      <c r="H74" s="243"/>
      <c r="I74" s="244"/>
      <c r="J74" s="244"/>
      <c r="K74" s="245"/>
    </row>
    <row r="76" spans="2:11" ht="16.5" customHeight="1">
      <c r="B76" s="5" t="s">
        <v>128</v>
      </c>
      <c r="C76" s="455" t="s">
        <v>122</v>
      </c>
      <c r="D76" s="455"/>
      <c r="E76" s="455" t="s">
        <v>121</v>
      </c>
      <c r="F76" s="455"/>
      <c r="G76" s="5" t="s">
        <v>123</v>
      </c>
      <c r="H76" s="5" t="s">
        <v>124</v>
      </c>
      <c r="I76" s="5" t="s">
        <v>125</v>
      </c>
      <c r="J76" s="5" t="s">
        <v>126</v>
      </c>
      <c r="K76" s="5" t="s">
        <v>127</v>
      </c>
    </row>
    <row r="77" spans="2:11" ht="16.5" customHeight="1">
      <c r="B77" s="59">
        <v>1</v>
      </c>
      <c r="C77" s="471"/>
      <c r="D77" s="471"/>
      <c r="E77" s="508"/>
      <c r="F77" s="509"/>
      <c r="G77" s="117"/>
      <c r="H77" s="117"/>
      <c r="I77" s="61"/>
      <c r="J77" s="62"/>
      <c r="K77" s="63"/>
    </row>
    <row r="79" spans="2:11" ht="16.5" customHeight="1">
      <c r="B79" s="248" t="s">
        <v>50</v>
      </c>
      <c r="C79" s="259"/>
      <c r="D79" s="248" t="s">
        <v>5</v>
      </c>
      <c r="E79" s="259"/>
      <c r="F79" s="136" t="s">
        <v>51</v>
      </c>
      <c r="G79" s="136" t="s">
        <v>52</v>
      </c>
      <c r="H79" s="5" t="s">
        <v>815</v>
      </c>
      <c r="I79" s="5" t="s">
        <v>53</v>
      </c>
      <c r="J79" s="5" t="s">
        <v>325</v>
      </c>
      <c r="K79" s="5" t="s">
        <v>54</v>
      </c>
    </row>
    <row r="80" spans="2:11" ht="16.5" customHeight="1">
      <c r="B80" s="246"/>
      <c r="C80" s="247"/>
      <c r="D80" s="246"/>
      <c r="E80" s="247"/>
      <c r="F80" s="169"/>
      <c r="G80" s="64"/>
      <c r="H80" s="92"/>
      <c r="I80" s="92"/>
      <c r="J80" s="17"/>
      <c r="K80" s="177">
        <v>0</v>
      </c>
    </row>
    <row r="81" spans="2:14" ht="16.5" customHeight="1">
      <c r="B81" s="246"/>
      <c r="C81" s="247"/>
      <c r="D81" s="246"/>
      <c r="E81" s="247"/>
      <c r="F81" s="169"/>
      <c r="G81" s="64"/>
      <c r="H81" s="92"/>
      <c r="I81" s="92"/>
      <c r="J81" s="17"/>
      <c r="K81" s="177">
        <v>0</v>
      </c>
    </row>
    <row r="82" spans="2:14" ht="9.9499999999999993" customHeight="1"/>
    <row r="83" spans="2:14" ht="16.5" customHeight="1">
      <c r="B83" s="353" t="s">
        <v>55</v>
      </c>
      <c r="C83" s="353"/>
      <c r="D83" s="20"/>
      <c r="E83" s="20"/>
      <c r="F83" s="21"/>
    </row>
    <row r="84" spans="2:14" ht="16.5" customHeight="1">
      <c r="B84" s="72"/>
      <c r="C84" s="519"/>
      <c r="D84" s="520"/>
      <c r="E84" s="520"/>
      <c r="F84" s="520"/>
      <c r="G84" s="520"/>
      <c r="H84" s="520"/>
      <c r="I84" s="520"/>
      <c r="J84" s="520"/>
      <c r="K84" s="520"/>
      <c r="N84" s="44">
        <f>C84</f>
        <v>0</v>
      </c>
    </row>
    <row r="85" spans="2:14" ht="9.9499999999999993" customHeight="1"/>
    <row r="86" spans="2:14" ht="9.9499999999999993" customHeight="1" thickBot="1"/>
    <row r="87" spans="2:14" ht="44.25" customHeight="1" thickBot="1">
      <c r="B87" s="461" t="s">
        <v>451</v>
      </c>
      <c r="C87" s="447"/>
      <c r="D87" s="447"/>
      <c r="E87" s="447"/>
      <c r="F87" s="447"/>
      <c r="G87" s="447"/>
      <c r="H87" s="447"/>
      <c r="I87" s="447"/>
      <c r="J87" s="447"/>
      <c r="K87" s="448"/>
    </row>
    <row r="88" spans="2:14" ht="9.9499999999999993" customHeight="1"/>
    <row r="89" spans="2:14" ht="16.5" customHeight="1">
      <c r="B89" s="5" t="s">
        <v>129</v>
      </c>
      <c r="C89" s="383"/>
      <c r="D89" s="384"/>
      <c r="E89" s="384"/>
      <c r="F89" s="385"/>
      <c r="G89" s="5"/>
      <c r="H89" s="452"/>
      <c r="I89" s="453"/>
      <c r="J89" s="453"/>
      <c r="K89" s="454"/>
    </row>
    <row r="91" spans="2:14" ht="16.5" customHeight="1">
      <c r="B91" s="5" t="s">
        <v>128</v>
      </c>
      <c r="C91" s="455" t="s">
        <v>122</v>
      </c>
      <c r="D91" s="455"/>
      <c r="E91" s="455" t="s">
        <v>121</v>
      </c>
      <c r="F91" s="455"/>
      <c r="G91" s="5" t="s">
        <v>123</v>
      </c>
      <c r="H91" s="5" t="s">
        <v>124</v>
      </c>
      <c r="I91" s="5" t="s">
        <v>125</v>
      </c>
      <c r="J91" s="5" t="s">
        <v>126</v>
      </c>
      <c r="K91" s="5" t="s">
        <v>127</v>
      </c>
    </row>
    <row r="92" spans="2:14" ht="16.5" customHeight="1">
      <c r="B92" s="18">
        <v>1</v>
      </c>
      <c r="C92" s="456"/>
      <c r="D92" s="456"/>
      <c r="E92" s="457"/>
      <c r="F92" s="458"/>
      <c r="G92" s="117"/>
      <c r="H92" s="117"/>
      <c r="I92" s="33"/>
      <c r="J92" s="34"/>
      <c r="K92" s="35"/>
    </row>
    <row r="94" spans="2:14" ht="16.5" customHeight="1">
      <c r="B94" s="248" t="s">
        <v>50</v>
      </c>
      <c r="C94" s="259"/>
      <c r="D94" s="248" t="s">
        <v>5</v>
      </c>
      <c r="E94" s="259"/>
      <c r="F94" s="136" t="s">
        <v>51</v>
      </c>
      <c r="G94" s="136" t="s">
        <v>52</v>
      </c>
      <c r="H94" s="5" t="s">
        <v>815</v>
      </c>
      <c r="I94" s="5" t="s">
        <v>53</v>
      </c>
      <c r="J94" s="5" t="s">
        <v>325</v>
      </c>
      <c r="K94" s="5" t="s">
        <v>54</v>
      </c>
    </row>
    <row r="95" spans="2:14" ht="16.5" customHeight="1">
      <c r="B95" s="246"/>
      <c r="C95" s="247"/>
      <c r="D95" s="246"/>
      <c r="E95" s="247"/>
      <c r="F95" s="169"/>
      <c r="G95" s="64"/>
      <c r="H95" s="92"/>
      <c r="I95" s="92"/>
      <c r="J95" s="17"/>
      <c r="K95" s="177">
        <v>0</v>
      </c>
    </row>
    <row r="96" spans="2:14" ht="16.5" customHeight="1">
      <c r="B96" s="246"/>
      <c r="C96" s="247"/>
      <c r="D96" s="246"/>
      <c r="E96" s="247"/>
      <c r="F96" s="169"/>
      <c r="G96" s="64"/>
      <c r="H96" s="92"/>
      <c r="I96" s="92"/>
      <c r="J96" s="17"/>
      <c r="K96" s="177">
        <v>0</v>
      </c>
    </row>
    <row r="98" spans="2:11" ht="16.5" customHeight="1">
      <c r="B98" s="353" t="s">
        <v>55</v>
      </c>
      <c r="C98" s="353"/>
      <c r="D98" s="20"/>
      <c r="E98" s="20"/>
      <c r="F98" s="21"/>
    </row>
    <row r="99" spans="2:11" ht="16.5" customHeight="1">
      <c r="B99" s="22"/>
      <c r="C99" s="459"/>
      <c r="D99" s="460"/>
      <c r="E99" s="460"/>
      <c r="F99" s="460"/>
      <c r="G99" s="460"/>
      <c r="H99" s="460"/>
      <c r="I99" s="460"/>
      <c r="J99" s="460"/>
      <c r="K99" s="460"/>
    </row>
    <row r="100" spans="2:11" ht="13.5" customHeight="1"/>
    <row r="101" spans="2:11" ht="13.5" customHeight="1" thickBot="1"/>
    <row r="102" spans="2:11" ht="44.25" customHeight="1" thickBot="1">
      <c r="B102" s="461" t="s">
        <v>450</v>
      </c>
      <c r="C102" s="447"/>
      <c r="D102" s="447"/>
      <c r="E102" s="447"/>
      <c r="F102" s="447"/>
      <c r="G102" s="447"/>
      <c r="H102" s="447"/>
      <c r="I102" s="447"/>
      <c r="J102" s="447"/>
      <c r="K102" s="448"/>
    </row>
    <row r="103" spans="2:11" ht="9.9499999999999993" customHeight="1"/>
    <row r="104" spans="2:11" ht="16.5" customHeight="1">
      <c r="B104" s="5" t="s">
        <v>129</v>
      </c>
      <c r="C104" s="560"/>
      <c r="D104" s="561"/>
      <c r="E104" s="561"/>
      <c r="F104" s="562"/>
      <c r="G104" s="5"/>
      <c r="H104" s="243"/>
      <c r="I104" s="244"/>
      <c r="J104" s="244"/>
      <c r="K104" s="245"/>
    </row>
    <row r="106" spans="2:11" ht="16.5" customHeight="1">
      <c r="B106" s="5" t="s">
        <v>128</v>
      </c>
      <c r="C106" s="455" t="s">
        <v>122</v>
      </c>
      <c r="D106" s="455"/>
      <c r="E106" s="455" t="s">
        <v>121</v>
      </c>
      <c r="F106" s="455"/>
      <c r="G106" s="5" t="s">
        <v>123</v>
      </c>
      <c r="H106" s="5" t="s">
        <v>124</v>
      </c>
      <c r="I106" s="5" t="s">
        <v>125</v>
      </c>
      <c r="J106" s="5" t="s">
        <v>126</v>
      </c>
      <c r="K106" s="5" t="s">
        <v>127</v>
      </c>
    </row>
    <row r="107" spans="2:11" ht="16.5" customHeight="1">
      <c r="B107" s="59">
        <v>1</v>
      </c>
      <c r="C107" s="471"/>
      <c r="D107" s="471"/>
      <c r="E107" s="508"/>
      <c r="F107" s="509"/>
      <c r="G107" s="117"/>
      <c r="H107" s="117"/>
      <c r="I107" s="61"/>
      <c r="J107" s="62"/>
      <c r="K107" s="63"/>
    </row>
    <row r="109" spans="2:11" ht="16.5" customHeight="1">
      <c r="B109" s="248" t="s">
        <v>50</v>
      </c>
      <c r="C109" s="259"/>
      <c r="D109" s="248" t="s">
        <v>5</v>
      </c>
      <c r="E109" s="259"/>
      <c r="F109" s="136" t="s">
        <v>51</v>
      </c>
      <c r="G109" s="136" t="s">
        <v>52</v>
      </c>
      <c r="H109" s="5" t="s">
        <v>815</v>
      </c>
      <c r="I109" s="5" t="s">
        <v>53</v>
      </c>
      <c r="J109" s="5" t="s">
        <v>325</v>
      </c>
      <c r="K109" s="5" t="s">
        <v>54</v>
      </c>
    </row>
    <row r="110" spans="2:11" ht="16.5" customHeight="1">
      <c r="B110" s="246"/>
      <c r="C110" s="247"/>
      <c r="D110" s="246"/>
      <c r="E110" s="247"/>
      <c r="F110" s="169"/>
      <c r="G110" s="64"/>
      <c r="H110" s="92"/>
      <c r="I110" s="92"/>
      <c r="J110" s="17"/>
      <c r="K110" s="177">
        <v>0</v>
      </c>
    </row>
    <row r="111" spans="2:11" ht="16.5" customHeight="1">
      <c r="B111" s="246"/>
      <c r="C111" s="247"/>
      <c r="D111" s="246"/>
      <c r="E111" s="247"/>
      <c r="F111" s="169"/>
      <c r="G111" s="64"/>
      <c r="H111" s="92"/>
      <c r="I111" s="92"/>
      <c r="J111" s="17"/>
      <c r="K111" s="177">
        <v>0</v>
      </c>
    </row>
    <row r="112" spans="2:11" ht="16.5" customHeight="1">
      <c r="B112" s="37"/>
      <c r="C112" s="37"/>
      <c r="D112" s="37"/>
      <c r="E112" s="37"/>
      <c r="F112" s="37"/>
      <c r="G112" s="37"/>
      <c r="H112" s="37"/>
      <c r="I112" s="37"/>
      <c r="J112" s="37"/>
      <c r="K112" s="37"/>
    </row>
    <row r="113" spans="2:11" ht="16.5" customHeight="1">
      <c r="B113" s="353" t="s">
        <v>55</v>
      </c>
      <c r="C113" s="353"/>
      <c r="D113" s="20"/>
      <c r="E113" s="20"/>
      <c r="F113" s="21"/>
    </row>
    <row r="114" spans="2:11" ht="16.5" customHeight="1">
      <c r="B114" s="72"/>
      <c r="C114" s="519"/>
      <c r="D114" s="520"/>
      <c r="E114" s="520"/>
      <c r="F114" s="520"/>
      <c r="G114" s="520"/>
      <c r="H114" s="520"/>
      <c r="I114" s="520"/>
      <c r="J114" s="520"/>
      <c r="K114" s="520"/>
    </row>
    <row r="115" spans="2:11" ht="13.5" customHeight="1"/>
    <row r="116" spans="2:11" ht="13.5" customHeight="1" thickBot="1"/>
    <row r="117" spans="2:11" ht="44.25" customHeight="1" thickBot="1">
      <c r="B117" s="462" t="s">
        <v>56</v>
      </c>
      <c r="C117" s="463"/>
      <c r="D117" s="463"/>
      <c r="E117" s="463"/>
      <c r="F117" s="463"/>
      <c r="G117" s="463"/>
      <c r="H117" s="463"/>
      <c r="I117" s="463"/>
      <c r="J117" s="463"/>
      <c r="K117" s="464"/>
    </row>
    <row r="118" spans="2:11" ht="9.9499999999999993" customHeight="1"/>
    <row r="119" spans="2:11" ht="16.5" customHeight="1">
      <c r="B119" s="5" t="s">
        <v>129</v>
      </c>
      <c r="C119" s="560"/>
      <c r="D119" s="561"/>
      <c r="E119" s="561"/>
      <c r="F119" s="562"/>
      <c r="G119" s="5"/>
      <c r="H119" s="243"/>
      <c r="I119" s="244"/>
      <c r="J119" s="244"/>
      <c r="K119" s="245"/>
    </row>
    <row r="121" spans="2:11" ht="16.5" customHeight="1">
      <c r="B121" s="5" t="s">
        <v>128</v>
      </c>
      <c r="C121" s="455" t="s">
        <v>122</v>
      </c>
      <c r="D121" s="455"/>
      <c r="E121" s="455" t="s">
        <v>121</v>
      </c>
      <c r="F121" s="455"/>
      <c r="G121" s="5" t="s">
        <v>123</v>
      </c>
      <c r="H121" s="5" t="s">
        <v>124</v>
      </c>
      <c r="I121" s="5" t="s">
        <v>125</v>
      </c>
      <c r="J121" s="5" t="s">
        <v>126</v>
      </c>
      <c r="K121" s="5" t="s">
        <v>127</v>
      </c>
    </row>
    <row r="122" spans="2:11" ht="16.5" customHeight="1">
      <c r="B122" s="59">
        <v>1</v>
      </c>
      <c r="C122" s="471"/>
      <c r="D122" s="471"/>
      <c r="E122" s="508"/>
      <c r="F122" s="509"/>
      <c r="G122" s="117"/>
      <c r="H122" s="117"/>
      <c r="I122" s="61"/>
      <c r="J122" s="62"/>
      <c r="K122" s="63"/>
    </row>
    <row r="123" spans="2:11" ht="9.9499999999999993" customHeight="1"/>
    <row r="124" spans="2:11" ht="16.5" customHeight="1">
      <c r="B124" s="248" t="s">
        <v>50</v>
      </c>
      <c r="C124" s="259"/>
      <c r="D124" s="248" t="s">
        <v>5</v>
      </c>
      <c r="E124" s="259"/>
      <c r="F124" s="136" t="s">
        <v>51</v>
      </c>
      <c r="G124" s="136" t="s">
        <v>52</v>
      </c>
      <c r="H124" s="5" t="s">
        <v>815</v>
      </c>
      <c r="I124" s="5" t="s">
        <v>53</v>
      </c>
      <c r="J124" s="5" t="s">
        <v>325</v>
      </c>
      <c r="K124" s="5" t="s">
        <v>54</v>
      </c>
    </row>
    <row r="125" spans="2:11" ht="16.5" customHeight="1">
      <c r="B125" s="246"/>
      <c r="C125" s="247"/>
      <c r="D125" s="246"/>
      <c r="E125" s="247"/>
      <c r="F125" s="169"/>
      <c r="G125" s="64"/>
      <c r="H125" s="92"/>
      <c r="I125" s="92"/>
      <c r="J125" s="17"/>
      <c r="K125" s="177">
        <v>0</v>
      </c>
    </row>
    <row r="126" spans="2:11" ht="16.5" customHeight="1">
      <c r="B126" s="246"/>
      <c r="C126" s="247"/>
      <c r="D126" s="246"/>
      <c r="E126" s="247"/>
      <c r="F126" s="169"/>
      <c r="G126" s="64"/>
      <c r="H126" s="92"/>
      <c r="I126" s="92"/>
      <c r="J126" s="17"/>
      <c r="K126" s="177">
        <v>0</v>
      </c>
    </row>
    <row r="128" spans="2:11" ht="16.5" customHeight="1">
      <c r="B128" s="465" t="s">
        <v>57</v>
      </c>
      <c r="C128" s="466"/>
      <c r="D128" s="466"/>
      <c r="E128" s="466"/>
      <c r="F128" s="466"/>
      <c r="G128" s="466"/>
      <c r="H128" s="466"/>
      <c r="I128" s="466"/>
      <c r="J128" s="467"/>
      <c r="K128" s="39" t="s">
        <v>153</v>
      </c>
    </row>
    <row r="129" spans="2:11" ht="50.1" customHeight="1">
      <c r="B129" s="542" t="s">
        <v>453</v>
      </c>
      <c r="C129" s="543"/>
      <c r="D129" s="543"/>
      <c r="E129" s="543"/>
      <c r="F129" s="543"/>
      <c r="G129" s="543"/>
      <c r="H129" s="543"/>
      <c r="I129" s="543"/>
      <c r="J129" s="544"/>
      <c r="K129" s="79" t="s">
        <v>295</v>
      </c>
    </row>
    <row r="130" spans="2:11" ht="9.9499999999999993" customHeight="1"/>
    <row r="131" spans="2:11" ht="16.5" customHeight="1">
      <c r="B131" s="114">
        <v>0</v>
      </c>
      <c r="C131" s="23" t="s">
        <v>293</v>
      </c>
    </row>
    <row r="132" spans="2:11" ht="16.5" customHeight="1">
      <c r="B132" s="5" t="s">
        <v>58</v>
      </c>
      <c r="C132" s="455" t="s">
        <v>59</v>
      </c>
      <c r="D132" s="455"/>
      <c r="E132" s="455"/>
      <c r="F132" s="5" t="s">
        <v>60</v>
      </c>
      <c r="G132" s="5" t="s">
        <v>61</v>
      </c>
      <c r="H132" s="5" t="s">
        <v>62</v>
      </c>
      <c r="I132" s="5" t="s">
        <v>17</v>
      </c>
      <c r="J132" s="455" t="s">
        <v>63</v>
      </c>
      <c r="K132" s="455"/>
    </row>
    <row r="133" spans="2:11" ht="16.5" customHeight="1">
      <c r="B133" s="32" t="s">
        <v>144</v>
      </c>
      <c r="C133" s="471" t="s">
        <v>142</v>
      </c>
      <c r="D133" s="471"/>
      <c r="E133" s="471"/>
      <c r="F133" s="32" t="s">
        <v>145</v>
      </c>
      <c r="G133" s="32" t="s">
        <v>64</v>
      </c>
      <c r="H133" s="32" t="s">
        <v>86</v>
      </c>
      <c r="I133" s="32" t="s">
        <v>146</v>
      </c>
      <c r="J133" s="475"/>
      <c r="K133" s="476"/>
    </row>
    <row r="134" spans="2:11" ht="16.5" customHeight="1">
      <c r="B134" s="32" t="s">
        <v>144</v>
      </c>
      <c r="C134" s="471" t="s">
        <v>143</v>
      </c>
      <c r="D134" s="471"/>
      <c r="E134" s="471"/>
      <c r="F134" s="32" t="s">
        <v>145</v>
      </c>
      <c r="G134" s="32" t="s">
        <v>64</v>
      </c>
      <c r="H134" s="32" t="s">
        <v>86</v>
      </c>
      <c r="I134" s="32" t="s">
        <v>146</v>
      </c>
      <c r="J134" s="471"/>
      <c r="K134" s="471"/>
    </row>
    <row r="135" spans="2:11" ht="16.5" customHeight="1">
      <c r="B135" s="32"/>
      <c r="C135" s="471"/>
      <c r="D135" s="471"/>
      <c r="E135" s="471"/>
      <c r="F135" s="32"/>
      <c r="G135" s="32"/>
      <c r="H135" s="32"/>
      <c r="I135" s="32"/>
      <c r="J135" s="471"/>
      <c r="K135" s="471"/>
    </row>
    <row r="136" spans="2:11" ht="16.5" customHeight="1">
      <c r="B136" s="32"/>
      <c r="C136" s="471"/>
      <c r="D136" s="471"/>
      <c r="E136" s="471"/>
      <c r="F136" s="32"/>
      <c r="G136" s="32"/>
      <c r="H136" s="32"/>
      <c r="I136" s="32"/>
      <c r="J136" s="471"/>
      <c r="K136" s="471"/>
    </row>
    <row r="137" spans="2:11" ht="9.9499999999999993" customHeight="1"/>
    <row r="138" spans="2:11" ht="16.5" customHeight="1">
      <c r="B138" s="114">
        <v>0</v>
      </c>
      <c r="C138" s="23" t="s">
        <v>294</v>
      </c>
    </row>
    <row r="139" spans="2:11" ht="16.5" customHeight="1">
      <c r="B139" s="5" t="s">
        <v>58</v>
      </c>
      <c r="C139" s="455" t="s">
        <v>59</v>
      </c>
      <c r="D139" s="455"/>
      <c r="E139" s="455"/>
      <c r="F139" s="5" t="s">
        <v>60</v>
      </c>
      <c r="G139" s="5" t="s">
        <v>61</v>
      </c>
      <c r="H139" s="5" t="s">
        <v>62</v>
      </c>
      <c r="I139" s="5" t="s">
        <v>17</v>
      </c>
      <c r="J139" s="455" t="s">
        <v>63</v>
      </c>
      <c r="K139" s="455"/>
    </row>
    <row r="140" spans="2:11" ht="16.5" customHeight="1">
      <c r="B140" s="32" t="s">
        <v>144</v>
      </c>
      <c r="C140" s="471" t="s">
        <v>142</v>
      </c>
      <c r="D140" s="471"/>
      <c r="E140" s="471"/>
      <c r="F140" s="32" t="s">
        <v>145</v>
      </c>
      <c r="G140" s="32" t="s">
        <v>452</v>
      </c>
      <c r="H140" s="32" t="s">
        <v>86</v>
      </c>
      <c r="I140" s="32" t="s">
        <v>146</v>
      </c>
      <c r="J140" s="475"/>
      <c r="K140" s="476"/>
    </row>
    <row r="141" spans="2:11" ht="16.5" customHeight="1">
      <c r="B141" s="32" t="s">
        <v>144</v>
      </c>
      <c r="C141" s="471" t="s">
        <v>143</v>
      </c>
      <c r="D141" s="471"/>
      <c r="E141" s="471"/>
      <c r="F141" s="32" t="s">
        <v>145</v>
      </c>
      <c r="G141" s="32" t="s">
        <v>452</v>
      </c>
      <c r="H141" s="32" t="s">
        <v>86</v>
      </c>
      <c r="I141" s="32" t="s">
        <v>146</v>
      </c>
      <c r="J141" s="471"/>
      <c r="K141" s="471"/>
    </row>
    <row r="142" spans="2:11" ht="16.5" customHeight="1">
      <c r="B142" s="32"/>
      <c r="C142" s="471"/>
      <c r="D142" s="471"/>
      <c r="E142" s="471"/>
      <c r="F142" s="32"/>
      <c r="G142" s="32"/>
      <c r="H142" s="32"/>
      <c r="I142" s="32"/>
      <c r="J142" s="471"/>
      <c r="K142" s="471"/>
    </row>
    <row r="143" spans="2:11" ht="16.5" customHeight="1">
      <c r="B143" s="32"/>
      <c r="C143" s="471"/>
      <c r="D143" s="471"/>
      <c r="E143" s="471"/>
      <c r="F143" s="32"/>
      <c r="G143" s="32"/>
      <c r="H143" s="32"/>
      <c r="I143" s="32"/>
      <c r="J143" s="471"/>
      <c r="K143" s="471"/>
    </row>
    <row r="145" spans="2:11" ht="16.5" customHeight="1">
      <c r="B145" s="4" t="s">
        <v>925</v>
      </c>
      <c r="C145" s="23"/>
    </row>
    <row r="146" spans="2:11" ht="26.1" customHeight="1">
      <c r="B146" s="516" t="s">
        <v>179</v>
      </c>
      <c r="C146" s="517"/>
      <c r="D146" s="517"/>
      <c r="E146" s="517"/>
      <c r="F146" s="517"/>
      <c r="G146" s="517"/>
      <c r="H146" s="517"/>
      <c r="I146" s="517"/>
      <c r="J146" s="517"/>
      <c r="K146" s="518"/>
    </row>
    <row r="147" spans="2:11" ht="9.9499999999999993" customHeight="1"/>
    <row r="148" spans="2:11" ht="13.5" customHeight="1" thickBot="1"/>
    <row r="149" spans="2:11" ht="42" customHeight="1" thickBot="1">
      <c r="B149" s="462" t="s">
        <v>66</v>
      </c>
      <c r="C149" s="463"/>
      <c r="D149" s="463"/>
      <c r="E149" s="463"/>
      <c r="F149" s="463"/>
      <c r="G149" s="463"/>
      <c r="H149" s="463"/>
      <c r="I149" s="463"/>
      <c r="J149" s="463"/>
      <c r="K149" s="464"/>
    </row>
    <row r="150" spans="2:11" ht="9.9499999999999993" customHeight="1"/>
    <row r="151" spans="2:11" ht="16.5" customHeight="1">
      <c r="B151" s="5" t="s">
        <v>129</v>
      </c>
      <c r="C151" s="560"/>
      <c r="D151" s="561"/>
      <c r="E151" s="561"/>
      <c r="F151" s="562"/>
      <c r="G151" s="5"/>
      <c r="H151" s="243"/>
      <c r="I151" s="244"/>
      <c r="J151" s="244"/>
      <c r="K151" s="245"/>
    </row>
    <row r="152" spans="2:11" ht="9.9499999999999993" customHeight="1"/>
    <row r="153" spans="2:11" ht="16.5" customHeight="1">
      <c r="B153" s="5" t="s">
        <v>128</v>
      </c>
      <c r="C153" s="455" t="s">
        <v>122</v>
      </c>
      <c r="D153" s="455"/>
      <c r="E153" s="455" t="s">
        <v>121</v>
      </c>
      <c r="F153" s="455"/>
      <c r="G153" s="5" t="s">
        <v>123</v>
      </c>
      <c r="H153" s="5" t="s">
        <v>124</v>
      </c>
      <c r="I153" s="5" t="s">
        <v>125</v>
      </c>
      <c r="J153" s="5" t="s">
        <v>126</v>
      </c>
      <c r="K153" s="5" t="s">
        <v>127</v>
      </c>
    </row>
    <row r="154" spans="2:11" ht="16.5" customHeight="1">
      <c r="B154" s="66">
        <v>1</v>
      </c>
      <c r="C154" s="471"/>
      <c r="D154" s="471"/>
      <c r="E154" s="508"/>
      <c r="F154" s="509"/>
      <c r="G154" s="117"/>
      <c r="H154" s="117"/>
      <c r="I154" s="61"/>
      <c r="J154" s="62"/>
      <c r="K154" s="63"/>
    </row>
    <row r="155" spans="2:11" ht="9.9499999999999993" customHeight="1"/>
    <row r="156" spans="2:11" ht="16.5" customHeight="1">
      <c r="B156" s="248" t="s">
        <v>50</v>
      </c>
      <c r="C156" s="259"/>
      <c r="D156" s="248" t="s">
        <v>5</v>
      </c>
      <c r="E156" s="259"/>
      <c r="F156" s="136" t="s">
        <v>51</v>
      </c>
      <c r="G156" s="136" t="s">
        <v>52</v>
      </c>
      <c r="H156" s="5" t="s">
        <v>815</v>
      </c>
      <c r="I156" s="5" t="s">
        <v>53</v>
      </c>
      <c r="J156" s="5" t="s">
        <v>325</v>
      </c>
      <c r="K156" s="5" t="s">
        <v>54</v>
      </c>
    </row>
    <row r="157" spans="2:11" ht="16.5" customHeight="1">
      <c r="B157" s="246"/>
      <c r="C157" s="247"/>
      <c r="D157" s="246"/>
      <c r="E157" s="247"/>
      <c r="F157" s="169"/>
      <c r="G157" s="64"/>
      <c r="H157" s="92"/>
      <c r="I157" s="92"/>
      <c r="J157" s="17"/>
      <c r="K157" s="177">
        <v>0</v>
      </c>
    </row>
    <row r="158" spans="2:11" ht="16.5" customHeight="1">
      <c r="B158" s="246"/>
      <c r="C158" s="247"/>
      <c r="D158" s="246"/>
      <c r="E158" s="247"/>
      <c r="F158" s="169"/>
      <c r="G158" s="64"/>
      <c r="H158" s="92"/>
      <c r="I158" s="92"/>
      <c r="J158" s="17"/>
      <c r="K158" s="177">
        <v>0</v>
      </c>
    </row>
    <row r="159" spans="2:11" ht="9.9499999999999993" customHeight="1"/>
    <row r="160" spans="2:11" ht="16.5" customHeight="1">
      <c r="B160" s="480" t="s">
        <v>155</v>
      </c>
      <c r="C160" s="480"/>
      <c r="D160" s="480"/>
      <c r="E160" s="480"/>
      <c r="F160" s="480"/>
      <c r="G160" s="480"/>
      <c r="H160" s="480"/>
      <c r="I160" s="480"/>
      <c r="J160" s="480"/>
      <c r="K160" s="41" t="s">
        <v>156</v>
      </c>
    </row>
    <row r="161" spans="2:11" ht="50.1" customHeight="1">
      <c r="B161" s="681" t="s">
        <v>298</v>
      </c>
      <c r="C161" s="682"/>
      <c r="D161" s="682"/>
      <c r="E161" s="682"/>
      <c r="F161" s="682"/>
      <c r="G161" s="682"/>
      <c r="H161" s="682"/>
      <c r="I161" s="682"/>
      <c r="J161" s="683"/>
      <c r="K161" s="80" t="s">
        <v>297</v>
      </c>
    </row>
    <row r="162" spans="2:11" ht="9.9499999999999993" customHeight="1"/>
    <row r="163" spans="2:11" ht="16.5" customHeight="1">
      <c r="B163" s="114">
        <v>0</v>
      </c>
      <c r="C163" s="23" t="s">
        <v>293</v>
      </c>
    </row>
    <row r="164" spans="2:11" ht="16.5" customHeight="1">
      <c r="B164" s="5" t="s">
        <v>68</v>
      </c>
      <c r="C164" s="483" t="s">
        <v>59</v>
      </c>
      <c r="D164" s="484"/>
      <c r="E164" s="484"/>
      <c r="F164" s="485"/>
      <c r="G164" s="5" t="s">
        <v>61</v>
      </c>
      <c r="H164" s="5" t="s">
        <v>69</v>
      </c>
      <c r="I164" s="5" t="s">
        <v>70</v>
      </c>
      <c r="J164" s="455" t="s">
        <v>63</v>
      </c>
      <c r="K164" s="455"/>
    </row>
    <row r="165" spans="2:11" ht="16.5" customHeight="1">
      <c r="B165" s="22" t="s">
        <v>67</v>
      </c>
      <c r="C165" s="477" t="s">
        <v>71</v>
      </c>
      <c r="D165" s="478"/>
      <c r="E165" s="478"/>
      <c r="F165" s="479"/>
      <c r="G165" s="22" t="s">
        <v>65</v>
      </c>
      <c r="H165" s="32" t="s">
        <v>86</v>
      </c>
      <c r="I165" s="32" t="s">
        <v>86</v>
      </c>
      <c r="J165" s="471"/>
      <c r="K165" s="471"/>
    </row>
    <row r="166" spans="2:11" ht="16.5" customHeight="1">
      <c r="B166" s="22" t="s">
        <v>67</v>
      </c>
      <c r="C166" s="477" t="s">
        <v>72</v>
      </c>
      <c r="D166" s="478"/>
      <c r="E166" s="478"/>
      <c r="F166" s="479"/>
      <c r="G166" s="22" t="s">
        <v>65</v>
      </c>
      <c r="H166" s="32" t="s">
        <v>86</v>
      </c>
      <c r="I166" s="32" t="s">
        <v>86</v>
      </c>
      <c r="J166" s="471"/>
      <c r="K166" s="471"/>
    </row>
    <row r="167" spans="2:11" ht="16.5" customHeight="1">
      <c r="B167" s="22" t="s">
        <v>67</v>
      </c>
      <c r="C167" s="477" t="s">
        <v>73</v>
      </c>
      <c r="D167" s="478"/>
      <c r="E167" s="478"/>
      <c r="F167" s="479"/>
      <c r="G167" s="22" t="s">
        <v>65</v>
      </c>
      <c r="H167" s="32" t="s">
        <v>86</v>
      </c>
      <c r="I167" s="32" t="s">
        <v>86</v>
      </c>
      <c r="J167" s="471"/>
      <c r="K167" s="471"/>
    </row>
    <row r="168" spans="2:11" ht="16.5" customHeight="1">
      <c r="B168" s="22" t="s">
        <v>67</v>
      </c>
      <c r="C168" s="477" t="s">
        <v>74</v>
      </c>
      <c r="D168" s="478"/>
      <c r="E168" s="478"/>
      <c r="F168" s="479"/>
      <c r="G168" s="22" t="s">
        <v>65</v>
      </c>
      <c r="H168" s="32" t="s">
        <v>86</v>
      </c>
      <c r="I168" s="32" t="s">
        <v>86</v>
      </c>
      <c r="J168" s="471"/>
      <c r="K168" s="471"/>
    </row>
    <row r="169" spans="2:11" ht="9.9499999999999993" customHeight="1"/>
    <row r="170" spans="2:11" ht="16.5" customHeight="1">
      <c r="B170" s="114">
        <v>0</v>
      </c>
      <c r="C170" s="23" t="s">
        <v>294</v>
      </c>
    </row>
    <row r="171" spans="2:11" ht="16.5" customHeight="1">
      <c r="B171" s="5" t="s">
        <v>68</v>
      </c>
      <c r="C171" s="483" t="s">
        <v>59</v>
      </c>
      <c r="D171" s="484"/>
      <c r="E171" s="484"/>
      <c r="F171" s="485"/>
      <c r="G171" s="5" t="s">
        <v>61</v>
      </c>
      <c r="H171" s="5" t="s">
        <v>69</v>
      </c>
      <c r="I171" s="5" t="s">
        <v>70</v>
      </c>
      <c r="J171" s="455" t="s">
        <v>63</v>
      </c>
      <c r="K171" s="455"/>
    </row>
    <row r="172" spans="2:11" ht="16.5" customHeight="1">
      <c r="B172" s="22" t="s">
        <v>67</v>
      </c>
      <c r="C172" s="477" t="s">
        <v>71</v>
      </c>
      <c r="D172" s="478"/>
      <c r="E172" s="478"/>
      <c r="F172" s="479"/>
      <c r="G172" s="32" t="s">
        <v>452</v>
      </c>
      <c r="H172" s="32" t="s">
        <v>86</v>
      </c>
      <c r="I172" s="32" t="s">
        <v>86</v>
      </c>
      <c r="J172" s="471"/>
      <c r="K172" s="471"/>
    </row>
    <row r="173" spans="2:11" ht="16.5" customHeight="1">
      <c r="B173" s="22" t="s">
        <v>67</v>
      </c>
      <c r="C173" s="477" t="s">
        <v>72</v>
      </c>
      <c r="D173" s="478"/>
      <c r="E173" s="478"/>
      <c r="F173" s="479"/>
      <c r="G173" s="32" t="s">
        <v>452</v>
      </c>
      <c r="H173" s="32" t="s">
        <v>86</v>
      </c>
      <c r="I173" s="32" t="s">
        <v>86</v>
      </c>
      <c r="J173" s="471"/>
      <c r="K173" s="471"/>
    </row>
    <row r="174" spans="2:11" ht="16.5" customHeight="1">
      <c r="B174" s="22" t="s">
        <v>67</v>
      </c>
      <c r="C174" s="477" t="s">
        <v>73</v>
      </c>
      <c r="D174" s="478"/>
      <c r="E174" s="478"/>
      <c r="F174" s="479"/>
      <c r="G174" s="32" t="s">
        <v>452</v>
      </c>
      <c r="H174" s="32" t="s">
        <v>86</v>
      </c>
      <c r="I174" s="32" t="s">
        <v>86</v>
      </c>
      <c r="J174" s="471"/>
      <c r="K174" s="471"/>
    </row>
    <row r="175" spans="2:11" ht="16.5" customHeight="1">
      <c r="B175" s="22" t="s">
        <v>67</v>
      </c>
      <c r="C175" s="477" t="s">
        <v>74</v>
      </c>
      <c r="D175" s="478"/>
      <c r="E175" s="478"/>
      <c r="F175" s="479"/>
      <c r="G175" s="32" t="s">
        <v>452</v>
      </c>
      <c r="H175" s="32" t="s">
        <v>86</v>
      </c>
      <c r="I175" s="32" t="s">
        <v>86</v>
      </c>
      <c r="J175" s="471"/>
      <c r="K175" s="471"/>
    </row>
    <row r="176" spans="2:11" ht="9.9499999999999993" customHeight="1"/>
    <row r="177" spans="2:11" ht="16.5" customHeight="1">
      <c r="B177" s="4" t="s">
        <v>925</v>
      </c>
      <c r="C177" s="23"/>
    </row>
    <row r="178" spans="2:11" ht="26.1" customHeight="1">
      <c r="B178" s="515" t="s">
        <v>179</v>
      </c>
      <c r="C178" s="513"/>
      <c r="D178" s="513"/>
      <c r="E178" s="513"/>
      <c r="F178" s="513"/>
      <c r="G178" s="513"/>
      <c r="H178" s="513"/>
      <c r="I178" s="513"/>
      <c r="J178" s="513"/>
      <c r="K178" s="514"/>
    </row>
    <row r="179" spans="2:11" ht="9.9499999999999993" customHeight="1"/>
    <row r="180" spans="2:11" ht="13.5" customHeight="1" thickBot="1"/>
    <row r="181" spans="2:11" ht="44.25" customHeight="1" thickBot="1">
      <c r="B181" s="462" t="s">
        <v>89</v>
      </c>
      <c r="C181" s="463"/>
      <c r="D181" s="463"/>
      <c r="E181" s="463"/>
      <c r="F181" s="463"/>
      <c r="G181" s="463"/>
      <c r="H181" s="463"/>
      <c r="I181" s="463"/>
      <c r="J181" s="463"/>
      <c r="K181" s="464"/>
    </row>
    <row r="182" spans="2:11" ht="9.9499999999999993" customHeight="1"/>
    <row r="183" spans="2:11" ht="16.5" customHeight="1">
      <c r="B183" s="5" t="s">
        <v>129</v>
      </c>
      <c r="C183" s="560"/>
      <c r="D183" s="561"/>
      <c r="E183" s="561"/>
      <c r="F183" s="562"/>
      <c r="G183" s="5"/>
      <c r="H183" s="243"/>
      <c r="I183" s="244"/>
      <c r="J183" s="244"/>
      <c r="K183" s="245"/>
    </row>
    <row r="184" spans="2:11" ht="9.9499999999999993" customHeight="1"/>
    <row r="185" spans="2:11" ht="16.5" customHeight="1">
      <c r="B185" s="5" t="s">
        <v>128</v>
      </c>
      <c r="C185" s="455" t="s">
        <v>122</v>
      </c>
      <c r="D185" s="455"/>
      <c r="E185" s="455" t="s">
        <v>121</v>
      </c>
      <c r="F185" s="455"/>
      <c r="G185" s="5" t="s">
        <v>123</v>
      </c>
      <c r="H185" s="5" t="s">
        <v>124</v>
      </c>
      <c r="I185" s="5" t="s">
        <v>125</v>
      </c>
      <c r="J185" s="5" t="s">
        <v>126</v>
      </c>
      <c r="K185" s="5" t="s">
        <v>127</v>
      </c>
    </row>
    <row r="186" spans="2:11" ht="16.5" customHeight="1">
      <c r="B186" s="59">
        <v>1</v>
      </c>
      <c r="C186" s="471"/>
      <c r="D186" s="471"/>
      <c r="E186" s="508"/>
      <c r="F186" s="509"/>
      <c r="G186" s="117"/>
      <c r="H186" s="117"/>
      <c r="I186" s="61"/>
      <c r="J186" s="62"/>
      <c r="K186" s="63"/>
    </row>
    <row r="187" spans="2:11" ht="9.9499999999999993" customHeight="1"/>
    <row r="188" spans="2:11" ht="16.5" customHeight="1">
      <c r="B188" s="248" t="s">
        <v>50</v>
      </c>
      <c r="C188" s="259"/>
      <c r="D188" s="248" t="s">
        <v>5</v>
      </c>
      <c r="E188" s="259"/>
      <c r="F188" s="136" t="s">
        <v>51</v>
      </c>
      <c r="G188" s="136" t="s">
        <v>52</v>
      </c>
      <c r="H188" s="5" t="s">
        <v>815</v>
      </c>
      <c r="I188" s="5" t="s">
        <v>53</v>
      </c>
      <c r="J188" s="5" t="s">
        <v>325</v>
      </c>
      <c r="K188" s="5" t="s">
        <v>54</v>
      </c>
    </row>
    <row r="189" spans="2:11" ht="16.5" customHeight="1">
      <c r="B189" s="246"/>
      <c r="C189" s="247"/>
      <c r="D189" s="246"/>
      <c r="E189" s="247"/>
      <c r="F189" s="169"/>
      <c r="G189" s="64"/>
      <c r="H189" s="92"/>
      <c r="I189" s="92"/>
      <c r="J189" s="17"/>
      <c r="K189" s="177">
        <v>0</v>
      </c>
    </row>
    <row r="190" spans="2:11" ht="16.5" customHeight="1">
      <c r="B190" s="246"/>
      <c r="C190" s="247"/>
      <c r="D190" s="246"/>
      <c r="E190" s="247"/>
      <c r="F190" s="169"/>
      <c r="G190" s="64"/>
      <c r="H190" s="92"/>
      <c r="I190" s="92"/>
      <c r="J190" s="17"/>
      <c r="K190" s="177">
        <v>0</v>
      </c>
    </row>
    <row r="191" spans="2:11" ht="9.9499999999999993" customHeight="1"/>
    <row r="192" spans="2:11" ht="16.5" customHeight="1">
      <c r="B192" s="480" t="s">
        <v>155</v>
      </c>
      <c r="C192" s="480"/>
      <c r="D192" s="480"/>
      <c r="E192" s="480"/>
      <c r="F192" s="480"/>
      <c r="G192" s="480"/>
      <c r="H192" s="480"/>
      <c r="I192" s="480"/>
      <c r="J192" s="480"/>
      <c r="K192" s="41" t="s">
        <v>156</v>
      </c>
    </row>
    <row r="193" spans="2:11" ht="13.5" customHeight="1">
      <c r="B193" s="684" t="s">
        <v>489</v>
      </c>
      <c r="C193" s="685"/>
      <c r="D193" s="685"/>
      <c r="E193" s="685"/>
      <c r="F193" s="685"/>
      <c r="G193" s="685"/>
      <c r="H193" s="685"/>
      <c r="I193" s="685"/>
      <c r="J193" s="685"/>
      <c r="K193" s="121" t="s">
        <v>375</v>
      </c>
    </row>
    <row r="194" spans="2:11" ht="13.5" customHeight="1">
      <c r="B194" s="686" t="s">
        <v>490</v>
      </c>
      <c r="C194" s="687"/>
      <c r="D194" s="687"/>
      <c r="E194" s="687"/>
      <c r="F194" s="687"/>
      <c r="G194" s="687"/>
      <c r="H194" s="687"/>
      <c r="I194" s="687"/>
      <c r="J194" s="687"/>
      <c r="K194" s="122" t="s">
        <v>492</v>
      </c>
    </row>
    <row r="195" spans="2:11" ht="13.5" customHeight="1">
      <c r="B195" s="686" t="s">
        <v>491</v>
      </c>
      <c r="C195" s="687"/>
      <c r="D195" s="687"/>
      <c r="E195" s="687"/>
      <c r="F195" s="687"/>
      <c r="G195" s="687"/>
      <c r="H195" s="687"/>
      <c r="I195" s="687"/>
      <c r="J195" s="687"/>
      <c r="K195" s="122" t="s">
        <v>375</v>
      </c>
    </row>
    <row r="196" spans="2:11" ht="13.5" customHeight="1">
      <c r="B196" s="686" t="s">
        <v>493</v>
      </c>
      <c r="C196" s="687"/>
      <c r="D196" s="687"/>
      <c r="E196" s="687"/>
      <c r="F196" s="687"/>
      <c r="G196" s="687"/>
      <c r="H196" s="687"/>
      <c r="I196" s="687"/>
      <c r="J196" s="687"/>
      <c r="K196" s="122" t="s">
        <v>492</v>
      </c>
    </row>
    <row r="197" spans="2:11" ht="13.5" customHeight="1">
      <c r="B197" s="686" t="s">
        <v>494</v>
      </c>
      <c r="C197" s="687"/>
      <c r="D197" s="687"/>
      <c r="E197" s="687"/>
      <c r="F197" s="687"/>
      <c r="G197" s="687"/>
      <c r="H197" s="687"/>
      <c r="I197" s="687"/>
      <c r="J197" s="687"/>
      <c r="K197" s="122" t="s">
        <v>375</v>
      </c>
    </row>
    <row r="198" spans="2:11" ht="13.5" customHeight="1">
      <c r="B198" s="686" t="s">
        <v>495</v>
      </c>
      <c r="C198" s="687"/>
      <c r="D198" s="687"/>
      <c r="E198" s="687"/>
      <c r="F198" s="687"/>
      <c r="G198" s="687"/>
      <c r="H198" s="687"/>
      <c r="I198" s="687"/>
      <c r="J198" s="687"/>
      <c r="K198" s="122" t="s">
        <v>492</v>
      </c>
    </row>
    <row r="199" spans="2:11" ht="13.5" customHeight="1">
      <c r="B199" s="686" t="s">
        <v>496</v>
      </c>
      <c r="C199" s="687"/>
      <c r="D199" s="687"/>
      <c r="E199" s="687"/>
      <c r="F199" s="687"/>
      <c r="G199" s="687"/>
      <c r="H199" s="687"/>
      <c r="I199" s="687"/>
      <c r="J199" s="687"/>
      <c r="K199" s="122" t="s">
        <v>375</v>
      </c>
    </row>
    <row r="200" spans="2:11" ht="13.5" customHeight="1">
      <c r="B200" s="688" t="s">
        <v>497</v>
      </c>
      <c r="C200" s="689"/>
      <c r="D200" s="689"/>
      <c r="E200" s="689"/>
      <c r="F200" s="689"/>
      <c r="G200" s="689"/>
      <c r="H200" s="689"/>
      <c r="I200" s="689"/>
      <c r="J200" s="689"/>
      <c r="K200" s="123" t="s">
        <v>492</v>
      </c>
    </row>
    <row r="201" spans="2:11" ht="8.1" customHeight="1"/>
    <row r="202" spans="2:11" ht="16.5" customHeight="1">
      <c r="B202" s="114">
        <v>0</v>
      </c>
      <c r="C202" s="23" t="s">
        <v>299</v>
      </c>
    </row>
    <row r="203" spans="2:11" ht="16.5" customHeight="1">
      <c r="B203" s="5" t="s">
        <v>91</v>
      </c>
      <c r="C203" s="483" t="s">
        <v>92</v>
      </c>
      <c r="D203" s="484"/>
      <c r="E203" s="484"/>
      <c r="F203" s="485"/>
      <c r="G203" s="5" t="s">
        <v>61</v>
      </c>
      <c r="H203" s="5" t="s">
        <v>93</v>
      </c>
      <c r="I203" s="5" t="s">
        <v>94</v>
      </c>
      <c r="J203" s="455" t="s">
        <v>63</v>
      </c>
      <c r="K203" s="455"/>
    </row>
    <row r="204" spans="2:11" ht="16.5" customHeight="1">
      <c r="B204" s="32" t="s">
        <v>95</v>
      </c>
      <c r="C204" s="475" t="s">
        <v>96</v>
      </c>
      <c r="D204" s="486"/>
      <c r="E204" s="486"/>
      <c r="F204" s="476"/>
      <c r="G204" s="32" t="s">
        <v>64</v>
      </c>
      <c r="H204" s="32" t="s">
        <v>86</v>
      </c>
      <c r="I204" s="32" t="s">
        <v>86</v>
      </c>
      <c r="J204" s="475"/>
      <c r="K204" s="476"/>
    </row>
    <row r="205" spans="2:11" ht="8.1" customHeight="1"/>
    <row r="206" spans="2:11" ht="16.5" customHeight="1">
      <c r="B206" s="114">
        <v>0</v>
      </c>
      <c r="C206" s="23" t="s">
        <v>300</v>
      </c>
    </row>
    <row r="207" spans="2:11" ht="16.5" customHeight="1">
      <c r="B207" s="5" t="s">
        <v>91</v>
      </c>
      <c r="C207" s="483" t="s">
        <v>92</v>
      </c>
      <c r="D207" s="484"/>
      <c r="E207" s="484"/>
      <c r="F207" s="485"/>
      <c r="G207" s="5" t="s">
        <v>61</v>
      </c>
      <c r="H207" s="5" t="s">
        <v>93</v>
      </c>
      <c r="I207" s="5" t="s">
        <v>94</v>
      </c>
      <c r="J207" s="455" t="s">
        <v>63</v>
      </c>
      <c r="K207" s="455"/>
    </row>
    <row r="208" spans="2:11" ht="16.5" customHeight="1">
      <c r="B208" s="32" t="s">
        <v>95</v>
      </c>
      <c r="C208" s="475" t="s">
        <v>86</v>
      </c>
      <c r="D208" s="486"/>
      <c r="E208" s="486"/>
      <c r="F208" s="476"/>
      <c r="G208" s="32" t="s">
        <v>452</v>
      </c>
      <c r="H208" s="32" t="s">
        <v>86</v>
      </c>
      <c r="I208" s="32" t="s">
        <v>86</v>
      </c>
      <c r="J208" s="475"/>
      <c r="K208" s="476"/>
    </row>
    <row r="209" spans="2:11" ht="8.1" customHeight="1"/>
    <row r="210" spans="2:11" ht="16.5" customHeight="1">
      <c r="B210" s="114">
        <v>0</v>
      </c>
      <c r="C210" s="23" t="s">
        <v>301</v>
      </c>
    </row>
    <row r="211" spans="2:11" ht="16.5" customHeight="1">
      <c r="B211" s="5" t="s">
        <v>91</v>
      </c>
      <c r="C211" s="483" t="s">
        <v>92</v>
      </c>
      <c r="D211" s="484"/>
      <c r="E211" s="484"/>
      <c r="F211" s="485"/>
      <c r="G211" s="5" t="s">
        <v>61</v>
      </c>
      <c r="H211" s="5" t="s">
        <v>93</v>
      </c>
      <c r="I211" s="5" t="s">
        <v>94</v>
      </c>
      <c r="J211" s="455" t="s">
        <v>63</v>
      </c>
      <c r="K211" s="455"/>
    </row>
    <row r="212" spans="2:11" ht="16.5" customHeight="1">
      <c r="B212" s="32" t="s">
        <v>98</v>
      </c>
      <c r="C212" s="475" t="s">
        <v>86</v>
      </c>
      <c r="D212" s="486"/>
      <c r="E212" s="486"/>
      <c r="F212" s="476"/>
      <c r="G212" s="32" t="s">
        <v>64</v>
      </c>
      <c r="H212" s="32" t="s">
        <v>86</v>
      </c>
      <c r="I212" s="32" t="s">
        <v>86</v>
      </c>
      <c r="J212" s="475"/>
      <c r="K212" s="476"/>
    </row>
    <row r="213" spans="2:11" ht="8.1" customHeight="1"/>
    <row r="214" spans="2:11" ht="16.5" customHeight="1">
      <c r="B214" s="114">
        <v>0</v>
      </c>
      <c r="C214" s="23" t="s">
        <v>302</v>
      </c>
    </row>
    <row r="215" spans="2:11" ht="16.5" customHeight="1">
      <c r="B215" s="5" t="s">
        <v>91</v>
      </c>
      <c r="C215" s="483" t="s">
        <v>92</v>
      </c>
      <c r="D215" s="484"/>
      <c r="E215" s="484"/>
      <c r="F215" s="485"/>
      <c r="G215" s="5" t="s">
        <v>61</v>
      </c>
      <c r="H215" s="5" t="s">
        <v>93</v>
      </c>
      <c r="I215" s="5" t="s">
        <v>94</v>
      </c>
      <c r="J215" s="455" t="s">
        <v>63</v>
      </c>
      <c r="K215" s="455"/>
    </row>
    <row r="216" spans="2:11" ht="16.5" customHeight="1">
      <c r="B216" s="32" t="s">
        <v>98</v>
      </c>
      <c r="C216" s="475" t="s">
        <v>86</v>
      </c>
      <c r="D216" s="486"/>
      <c r="E216" s="486"/>
      <c r="F216" s="476"/>
      <c r="G216" s="32" t="s">
        <v>311</v>
      </c>
      <c r="H216" s="32" t="s">
        <v>86</v>
      </c>
      <c r="I216" s="32" t="s">
        <v>86</v>
      </c>
      <c r="J216" s="475"/>
      <c r="K216" s="476"/>
    </row>
    <row r="217" spans="2:11" ht="8.1" customHeight="1"/>
    <row r="218" spans="2:11" ht="16.5" customHeight="1">
      <c r="B218" s="114">
        <v>0</v>
      </c>
      <c r="C218" s="23" t="s">
        <v>303</v>
      </c>
    </row>
    <row r="219" spans="2:11" ht="16.5" customHeight="1">
      <c r="B219" s="5" t="s">
        <v>91</v>
      </c>
      <c r="C219" s="483" t="s">
        <v>92</v>
      </c>
      <c r="D219" s="484"/>
      <c r="E219" s="484"/>
      <c r="F219" s="485"/>
      <c r="G219" s="5" t="s">
        <v>61</v>
      </c>
      <c r="H219" s="5" t="s">
        <v>93</v>
      </c>
      <c r="I219" s="5" t="s">
        <v>94</v>
      </c>
      <c r="J219" s="455" t="s">
        <v>63</v>
      </c>
      <c r="K219" s="455"/>
    </row>
    <row r="220" spans="2:11" ht="16.5" customHeight="1">
      <c r="B220" s="32" t="s">
        <v>268</v>
      </c>
      <c r="C220" s="475" t="s">
        <v>86</v>
      </c>
      <c r="D220" s="486"/>
      <c r="E220" s="486"/>
      <c r="F220" s="476"/>
      <c r="G220" s="32" t="s">
        <v>64</v>
      </c>
      <c r="H220" s="32" t="s">
        <v>86</v>
      </c>
      <c r="I220" s="32" t="s">
        <v>86</v>
      </c>
      <c r="J220" s="475"/>
      <c r="K220" s="476"/>
    </row>
    <row r="221" spans="2:11" ht="8.1" customHeight="1"/>
    <row r="222" spans="2:11" ht="16.5" customHeight="1">
      <c r="B222" s="114">
        <v>0</v>
      </c>
      <c r="C222" s="23" t="s">
        <v>304</v>
      </c>
    </row>
    <row r="223" spans="2:11" ht="16.5" customHeight="1">
      <c r="B223" s="5" t="s">
        <v>91</v>
      </c>
      <c r="C223" s="483" t="s">
        <v>92</v>
      </c>
      <c r="D223" s="484"/>
      <c r="E223" s="484"/>
      <c r="F223" s="485"/>
      <c r="G223" s="5" t="s">
        <v>61</v>
      </c>
      <c r="H223" s="5" t="s">
        <v>93</v>
      </c>
      <c r="I223" s="5" t="s">
        <v>94</v>
      </c>
      <c r="J223" s="455" t="s">
        <v>63</v>
      </c>
      <c r="K223" s="455"/>
    </row>
    <row r="224" spans="2:11" ht="16.5" customHeight="1">
      <c r="B224" s="32" t="s">
        <v>268</v>
      </c>
      <c r="C224" s="475" t="s">
        <v>86</v>
      </c>
      <c r="D224" s="486"/>
      <c r="E224" s="486"/>
      <c r="F224" s="476"/>
      <c r="G224" s="32" t="s">
        <v>311</v>
      </c>
      <c r="H224" s="32" t="s">
        <v>86</v>
      </c>
      <c r="I224" s="32" t="s">
        <v>86</v>
      </c>
      <c r="J224" s="475"/>
      <c r="K224" s="476"/>
    </row>
    <row r="225" spans="2:11" ht="8.1" customHeight="1"/>
    <row r="226" spans="2:11" ht="16.5" customHeight="1">
      <c r="B226" s="114">
        <v>0</v>
      </c>
      <c r="C226" s="23" t="s">
        <v>305</v>
      </c>
    </row>
    <row r="227" spans="2:11" ht="16.5" customHeight="1">
      <c r="B227" s="5" t="s">
        <v>91</v>
      </c>
      <c r="C227" s="483" t="s">
        <v>92</v>
      </c>
      <c r="D227" s="484"/>
      <c r="E227" s="484"/>
      <c r="F227" s="485"/>
      <c r="G227" s="5" t="s">
        <v>61</v>
      </c>
      <c r="H227" s="5" t="s">
        <v>93</v>
      </c>
      <c r="I227" s="5" t="s">
        <v>94</v>
      </c>
      <c r="J227" s="455" t="s">
        <v>63</v>
      </c>
      <c r="K227" s="455"/>
    </row>
    <row r="228" spans="2:11" ht="16.5" customHeight="1">
      <c r="B228" s="32" t="s">
        <v>454</v>
      </c>
      <c r="C228" s="475" t="s">
        <v>86</v>
      </c>
      <c r="D228" s="486"/>
      <c r="E228" s="486"/>
      <c r="F228" s="476"/>
      <c r="G228" s="32" t="s">
        <v>64</v>
      </c>
      <c r="H228" s="32" t="s">
        <v>86</v>
      </c>
      <c r="I228" s="32" t="s">
        <v>86</v>
      </c>
      <c r="J228" s="475"/>
      <c r="K228" s="476"/>
    </row>
    <row r="229" spans="2:11" ht="8.1" customHeight="1"/>
    <row r="230" spans="2:11" ht="16.5" customHeight="1">
      <c r="B230" s="114">
        <v>0</v>
      </c>
      <c r="C230" s="23" t="s">
        <v>306</v>
      </c>
    </row>
    <row r="231" spans="2:11" ht="16.5" customHeight="1">
      <c r="B231" s="5" t="s">
        <v>91</v>
      </c>
      <c r="C231" s="483" t="s">
        <v>92</v>
      </c>
      <c r="D231" s="484"/>
      <c r="E231" s="484"/>
      <c r="F231" s="485"/>
      <c r="G231" s="5" t="s">
        <v>61</v>
      </c>
      <c r="H231" s="5" t="s">
        <v>93</v>
      </c>
      <c r="I231" s="5" t="s">
        <v>94</v>
      </c>
      <c r="J231" s="455" t="s">
        <v>63</v>
      </c>
      <c r="K231" s="455"/>
    </row>
    <row r="232" spans="2:11" ht="16.5" customHeight="1">
      <c r="B232" s="32" t="s">
        <v>454</v>
      </c>
      <c r="C232" s="475" t="s">
        <v>86</v>
      </c>
      <c r="D232" s="486"/>
      <c r="E232" s="486"/>
      <c r="F232" s="476"/>
      <c r="G232" s="32" t="s">
        <v>311</v>
      </c>
      <c r="H232" s="32" t="s">
        <v>86</v>
      </c>
      <c r="I232" s="32" t="s">
        <v>86</v>
      </c>
      <c r="J232" s="475"/>
      <c r="K232" s="476"/>
    </row>
    <row r="233" spans="2:11" ht="8.1" customHeight="1"/>
    <row r="234" spans="2:11" ht="16.5" customHeight="1">
      <c r="B234" s="4" t="s">
        <v>925</v>
      </c>
      <c r="C234" s="23"/>
    </row>
    <row r="235" spans="2:11" ht="26.1" customHeight="1">
      <c r="B235" s="512" t="s">
        <v>179</v>
      </c>
      <c r="C235" s="513"/>
      <c r="D235" s="513"/>
      <c r="E235" s="513"/>
      <c r="F235" s="513"/>
      <c r="G235" s="513"/>
      <c r="H235" s="513"/>
      <c r="I235" s="513"/>
      <c r="J235" s="513"/>
      <c r="K235" s="514"/>
    </row>
    <row r="236" spans="2:11" ht="9.9499999999999993" customHeight="1"/>
    <row r="237" spans="2:11" ht="13.5" customHeight="1" thickBot="1"/>
    <row r="238" spans="2:11" ht="44.25" customHeight="1" thickBot="1">
      <c r="B238" s="462" t="s">
        <v>101</v>
      </c>
      <c r="C238" s="463"/>
      <c r="D238" s="463"/>
      <c r="E238" s="463"/>
      <c r="F238" s="463"/>
      <c r="G238" s="463"/>
      <c r="H238" s="463"/>
      <c r="I238" s="463"/>
      <c r="J238" s="463"/>
      <c r="K238" s="464"/>
    </row>
    <row r="239" spans="2:11" ht="9.9499999999999993" customHeight="1"/>
    <row r="240" spans="2:11" ht="16.5" customHeight="1">
      <c r="B240" s="5" t="s">
        <v>129</v>
      </c>
      <c r="C240" s="560"/>
      <c r="D240" s="561"/>
      <c r="E240" s="561"/>
      <c r="F240" s="562"/>
      <c r="G240" s="5"/>
      <c r="H240" s="243"/>
      <c r="I240" s="244"/>
      <c r="J240" s="244"/>
      <c r="K240" s="245"/>
    </row>
    <row r="242" spans="2:11" ht="16.5" customHeight="1">
      <c r="B242" s="5" t="s">
        <v>128</v>
      </c>
      <c r="C242" s="455" t="s">
        <v>122</v>
      </c>
      <c r="D242" s="455"/>
      <c r="E242" s="455" t="s">
        <v>121</v>
      </c>
      <c r="F242" s="455"/>
      <c r="G242" s="5" t="s">
        <v>123</v>
      </c>
      <c r="H242" s="5" t="s">
        <v>124</v>
      </c>
      <c r="I242" s="5" t="s">
        <v>125</v>
      </c>
      <c r="J242" s="5" t="s">
        <v>126</v>
      </c>
      <c r="K242" s="5" t="s">
        <v>127</v>
      </c>
    </row>
    <row r="243" spans="2:11" ht="16.5" customHeight="1">
      <c r="B243" s="59">
        <v>1</v>
      </c>
      <c r="C243" s="471"/>
      <c r="D243" s="471"/>
      <c r="E243" s="508"/>
      <c r="F243" s="509"/>
      <c r="G243" s="117"/>
      <c r="H243" s="117"/>
      <c r="I243" s="61"/>
      <c r="J243" s="62"/>
      <c r="K243" s="63"/>
    </row>
    <row r="244" spans="2:11" ht="9.9499999999999993" customHeight="1"/>
    <row r="245" spans="2:11" ht="16.5" customHeight="1">
      <c r="B245" s="248" t="s">
        <v>50</v>
      </c>
      <c r="C245" s="259"/>
      <c r="D245" s="248" t="s">
        <v>5</v>
      </c>
      <c r="E245" s="259"/>
      <c r="F245" s="136" t="s">
        <v>51</v>
      </c>
      <c r="G245" s="136" t="s">
        <v>52</v>
      </c>
      <c r="H245" s="5" t="s">
        <v>815</v>
      </c>
      <c r="I245" s="5" t="s">
        <v>53</v>
      </c>
      <c r="J245" s="5" t="s">
        <v>325</v>
      </c>
      <c r="K245" s="5" t="s">
        <v>54</v>
      </c>
    </row>
    <row r="246" spans="2:11" ht="16.5" customHeight="1">
      <c r="B246" s="246"/>
      <c r="C246" s="247"/>
      <c r="D246" s="246"/>
      <c r="E246" s="247"/>
      <c r="F246" s="169"/>
      <c r="G246" s="64"/>
      <c r="H246" s="92"/>
      <c r="I246" s="92"/>
      <c r="J246" s="17"/>
      <c r="K246" s="177">
        <v>0</v>
      </c>
    </row>
    <row r="247" spans="2:11" ht="16.5" customHeight="1">
      <c r="B247" s="246"/>
      <c r="C247" s="247"/>
      <c r="D247" s="246"/>
      <c r="E247" s="247"/>
      <c r="F247" s="169"/>
      <c r="G247" s="64"/>
      <c r="H247" s="92"/>
      <c r="I247" s="92"/>
      <c r="J247" s="17"/>
      <c r="K247" s="177">
        <v>0</v>
      </c>
    </row>
    <row r="248" spans="2:11" ht="9.9499999999999993" customHeight="1"/>
    <row r="249" spans="2:11" ht="16.5" customHeight="1">
      <c r="B249" s="480" t="s">
        <v>155</v>
      </c>
      <c r="C249" s="480"/>
      <c r="D249" s="480"/>
      <c r="E249" s="480"/>
      <c r="F249" s="480"/>
      <c r="G249" s="480"/>
      <c r="H249" s="480"/>
      <c r="I249" s="480"/>
      <c r="J249" s="480"/>
      <c r="K249" s="41" t="s">
        <v>156</v>
      </c>
    </row>
    <row r="250" spans="2:11" ht="13.5" customHeight="1">
      <c r="B250" s="684" t="s">
        <v>498</v>
      </c>
      <c r="C250" s="685"/>
      <c r="D250" s="685"/>
      <c r="E250" s="685"/>
      <c r="F250" s="685"/>
      <c r="G250" s="685"/>
      <c r="H250" s="685"/>
      <c r="I250" s="685"/>
      <c r="J250" s="685"/>
      <c r="K250" s="121" t="s">
        <v>375</v>
      </c>
    </row>
    <row r="251" spans="2:11" ht="13.5" customHeight="1">
      <c r="B251" s="686" t="s">
        <v>499</v>
      </c>
      <c r="C251" s="687"/>
      <c r="D251" s="687"/>
      <c r="E251" s="687"/>
      <c r="F251" s="687"/>
      <c r="G251" s="687"/>
      <c r="H251" s="687"/>
      <c r="I251" s="687"/>
      <c r="J251" s="687"/>
      <c r="K251" s="122" t="s">
        <v>492</v>
      </c>
    </row>
    <row r="252" spans="2:11" ht="13.5" customHeight="1">
      <c r="B252" s="686" t="s">
        <v>500</v>
      </c>
      <c r="C252" s="687"/>
      <c r="D252" s="687"/>
      <c r="E252" s="687"/>
      <c r="F252" s="687"/>
      <c r="G252" s="687"/>
      <c r="H252" s="687"/>
      <c r="I252" s="687"/>
      <c r="J252" s="687"/>
      <c r="K252" s="122" t="s">
        <v>375</v>
      </c>
    </row>
    <row r="253" spans="2:11" ht="13.5" customHeight="1">
      <c r="B253" s="686" t="s">
        <v>504</v>
      </c>
      <c r="C253" s="687"/>
      <c r="D253" s="687"/>
      <c r="E253" s="687"/>
      <c r="F253" s="687"/>
      <c r="G253" s="687"/>
      <c r="H253" s="687"/>
      <c r="I253" s="687"/>
      <c r="J253" s="687"/>
      <c r="K253" s="122" t="s">
        <v>492</v>
      </c>
    </row>
    <row r="254" spans="2:11" ht="13.5" customHeight="1">
      <c r="B254" s="686" t="s">
        <v>501</v>
      </c>
      <c r="C254" s="687"/>
      <c r="D254" s="687"/>
      <c r="E254" s="687"/>
      <c r="F254" s="687"/>
      <c r="G254" s="687"/>
      <c r="H254" s="687"/>
      <c r="I254" s="687"/>
      <c r="J254" s="687"/>
      <c r="K254" s="122" t="s">
        <v>492</v>
      </c>
    </row>
    <row r="255" spans="2:11" ht="13.5" customHeight="1">
      <c r="B255" s="686" t="s">
        <v>502</v>
      </c>
      <c r="C255" s="687"/>
      <c r="D255" s="687"/>
      <c r="E255" s="687"/>
      <c r="F255" s="687"/>
      <c r="G255" s="687"/>
      <c r="H255" s="687"/>
      <c r="I255" s="687"/>
      <c r="J255" s="687"/>
      <c r="K255" s="122" t="s">
        <v>375</v>
      </c>
    </row>
    <row r="256" spans="2:11" ht="13.5" customHeight="1">
      <c r="B256" s="688" t="s">
        <v>503</v>
      </c>
      <c r="C256" s="689"/>
      <c r="D256" s="689"/>
      <c r="E256" s="689"/>
      <c r="F256" s="689"/>
      <c r="G256" s="689"/>
      <c r="H256" s="689"/>
      <c r="I256" s="689"/>
      <c r="J256" s="689"/>
      <c r="K256" s="123" t="s">
        <v>492</v>
      </c>
    </row>
    <row r="257" spans="2:11" ht="6" customHeight="1"/>
    <row r="258" spans="2:11" ht="16.5" customHeight="1">
      <c r="B258" s="114">
        <v>0</v>
      </c>
      <c r="C258" s="23" t="s">
        <v>299</v>
      </c>
    </row>
    <row r="259" spans="2:11" ht="16.5" customHeight="1">
      <c r="B259" s="5" t="s">
        <v>91</v>
      </c>
      <c r="C259" s="483" t="s">
        <v>92</v>
      </c>
      <c r="D259" s="484"/>
      <c r="E259" s="484"/>
      <c r="F259" s="485"/>
      <c r="G259" s="5" t="s">
        <v>61</v>
      </c>
      <c r="H259" s="5" t="s">
        <v>93</v>
      </c>
      <c r="I259" s="5" t="s">
        <v>94</v>
      </c>
      <c r="J259" s="455" t="s">
        <v>63</v>
      </c>
      <c r="K259" s="455"/>
    </row>
    <row r="260" spans="2:11" ht="16.5" customHeight="1">
      <c r="B260" s="32" t="s">
        <v>95</v>
      </c>
      <c r="C260" s="475" t="s">
        <v>96</v>
      </c>
      <c r="D260" s="486"/>
      <c r="E260" s="486"/>
      <c r="F260" s="476"/>
      <c r="G260" s="32" t="s">
        <v>64</v>
      </c>
      <c r="H260" s="32" t="s">
        <v>86</v>
      </c>
      <c r="I260" s="32" t="s">
        <v>86</v>
      </c>
      <c r="J260" s="475"/>
      <c r="K260" s="476"/>
    </row>
    <row r="261" spans="2:11" ht="16.5" customHeight="1">
      <c r="B261" s="32" t="s">
        <v>95</v>
      </c>
      <c r="C261" s="475" t="s">
        <v>102</v>
      </c>
      <c r="D261" s="486"/>
      <c r="E261" s="486"/>
      <c r="F261" s="476"/>
      <c r="G261" s="32" t="s">
        <v>64</v>
      </c>
      <c r="H261" s="32" t="s">
        <v>86</v>
      </c>
      <c r="I261" s="32" t="s">
        <v>86</v>
      </c>
      <c r="J261" s="475"/>
      <c r="K261" s="476"/>
    </row>
    <row r="262" spans="2:11" ht="16.5" customHeight="1">
      <c r="B262" s="32" t="s">
        <v>95</v>
      </c>
      <c r="C262" s="475" t="s">
        <v>103</v>
      </c>
      <c r="D262" s="486"/>
      <c r="E262" s="486"/>
      <c r="F262" s="476"/>
      <c r="G262" s="32" t="s">
        <v>64</v>
      </c>
      <c r="H262" s="32" t="s">
        <v>86</v>
      </c>
      <c r="I262" s="32" t="s">
        <v>86</v>
      </c>
      <c r="J262" s="475"/>
      <c r="K262" s="476"/>
    </row>
    <row r="263" spans="2:11" ht="6" customHeight="1"/>
    <row r="264" spans="2:11" ht="16.5" customHeight="1">
      <c r="B264" s="114">
        <v>0</v>
      </c>
      <c r="C264" s="23" t="s">
        <v>300</v>
      </c>
    </row>
    <row r="265" spans="2:11" ht="16.5" customHeight="1">
      <c r="B265" s="5" t="s">
        <v>91</v>
      </c>
      <c r="C265" s="483" t="s">
        <v>92</v>
      </c>
      <c r="D265" s="484"/>
      <c r="E265" s="484"/>
      <c r="F265" s="485"/>
      <c r="G265" s="5" t="s">
        <v>61</v>
      </c>
      <c r="H265" s="5" t="s">
        <v>93</v>
      </c>
      <c r="I265" s="5" t="s">
        <v>94</v>
      </c>
      <c r="J265" s="455" t="s">
        <v>63</v>
      </c>
      <c r="K265" s="455"/>
    </row>
    <row r="266" spans="2:11" ht="16.5" customHeight="1">
      <c r="B266" s="32" t="s">
        <v>95</v>
      </c>
      <c r="C266" s="475" t="s">
        <v>96</v>
      </c>
      <c r="D266" s="486"/>
      <c r="E266" s="486"/>
      <c r="F266" s="476"/>
      <c r="G266" s="32" t="s">
        <v>452</v>
      </c>
      <c r="H266" s="32" t="s">
        <v>86</v>
      </c>
      <c r="I266" s="32" t="s">
        <v>86</v>
      </c>
      <c r="J266" s="475"/>
      <c r="K266" s="476"/>
    </row>
    <row r="267" spans="2:11" ht="16.5" customHeight="1">
      <c r="B267" s="32" t="s">
        <v>95</v>
      </c>
      <c r="C267" s="475" t="s">
        <v>102</v>
      </c>
      <c r="D267" s="486"/>
      <c r="E267" s="486"/>
      <c r="F267" s="476"/>
      <c r="G267" s="32" t="s">
        <v>452</v>
      </c>
      <c r="H267" s="32" t="s">
        <v>86</v>
      </c>
      <c r="I267" s="32" t="s">
        <v>86</v>
      </c>
      <c r="J267" s="475"/>
      <c r="K267" s="476"/>
    </row>
    <row r="268" spans="2:11" ht="16.5" customHeight="1">
      <c r="B268" s="32" t="s">
        <v>95</v>
      </c>
      <c r="C268" s="475" t="s">
        <v>103</v>
      </c>
      <c r="D268" s="486"/>
      <c r="E268" s="486"/>
      <c r="F268" s="476"/>
      <c r="G268" s="32" t="s">
        <v>452</v>
      </c>
      <c r="H268" s="32" t="s">
        <v>86</v>
      </c>
      <c r="I268" s="32" t="s">
        <v>86</v>
      </c>
      <c r="J268" s="475"/>
      <c r="K268" s="476"/>
    </row>
    <row r="269" spans="2:11" ht="6" customHeight="1"/>
    <row r="270" spans="2:11" ht="16.5" customHeight="1">
      <c r="B270" s="114">
        <v>0</v>
      </c>
      <c r="C270" s="23" t="s">
        <v>301</v>
      </c>
    </row>
    <row r="271" spans="2:11" ht="16.5" customHeight="1">
      <c r="B271" s="5" t="s">
        <v>91</v>
      </c>
      <c r="C271" s="483" t="s">
        <v>92</v>
      </c>
      <c r="D271" s="484"/>
      <c r="E271" s="484"/>
      <c r="F271" s="485"/>
      <c r="G271" s="5" t="s">
        <v>61</v>
      </c>
      <c r="H271" s="5" t="s">
        <v>93</v>
      </c>
      <c r="I271" s="5" t="s">
        <v>94</v>
      </c>
      <c r="J271" s="455" t="s">
        <v>63</v>
      </c>
      <c r="K271" s="455"/>
    </row>
    <row r="272" spans="2:11" ht="16.5" customHeight="1">
      <c r="B272" s="32" t="s">
        <v>98</v>
      </c>
      <c r="C272" s="475" t="s">
        <v>86</v>
      </c>
      <c r="D272" s="486"/>
      <c r="E272" s="486"/>
      <c r="F272" s="476"/>
      <c r="G272" s="32" t="s">
        <v>64</v>
      </c>
      <c r="H272" s="32" t="s">
        <v>86</v>
      </c>
      <c r="I272" s="32" t="s">
        <v>86</v>
      </c>
      <c r="J272" s="475"/>
      <c r="K272" s="476"/>
    </row>
    <row r="273" spans="2:11" ht="6" customHeight="1"/>
    <row r="274" spans="2:11" ht="16.5" customHeight="1">
      <c r="B274" s="114">
        <v>0</v>
      </c>
      <c r="C274" s="23" t="s">
        <v>302</v>
      </c>
    </row>
    <row r="275" spans="2:11" ht="16.5" customHeight="1">
      <c r="B275" s="5" t="s">
        <v>91</v>
      </c>
      <c r="C275" s="483" t="s">
        <v>92</v>
      </c>
      <c r="D275" s="484"/>
      <c r="E275" s="484"/>
      <c r="F275" s="485"/>
      <c r="G275" s="5" t="s">
        <v>61</v>
      </c>
      <c r="H275" s="5" t="s">
        <v>93</v>
      </c>
      <c r="I275" s="5" t="s">
        <v>94</v>
      </c>
      <c r="J275" s="455" t="s">
        <v>63</v>
      </c>
      <c r="K275" s="455"/>
    </row>
    <row r="276" spans="2:11" ht="16.5" customHeight="1">
      <c r="B276" s="32" t="s">
        <v>185</v>
      </c>
      <c r="C276" s="475" t="s">
        <v>184</v>
      </c>
      <c r="D276" s="486"/>
      <c r="E276" s="486"/>
      <c r="F276" s="476"/>
      <c r="G276" s="32" t="s">
        <v>311</v>
      </c>
      <c r="H276" s="32" t="s">
        <v>86</v>
      </c>
      <c r="I276" s="32" t="s">
        <v>86</v>
      </c>
      <c r="J276" s="475"/>
      <c r="K276" s="476"/>
    </row>
    <row r="277" spans="2:11" ht="6" customHeight="1"/>
    <row r="278" spans="2:11" ht="16.5" customHeight="1">
      <c r="B278" s="114">
        <v>0</v>
      </c>
      <c r="C278" s="23" t="s">
        <v>304</v>
      </c>
    </row>
    <row r="279" spans="2:11" ht="16.5" customHeight="1">
      <c r="B279" s="5" t="s">
        <v>91</v>
      </c>
      <c r="C279" s="483" t="s">
        <v>92</v>
      </c>
      <c r="D279" s="484"/>
      <c r="E279" s="484"/>
      <c r="F279" s="485"/>
      <c r="G279" s="5" t="s">
        <v>61</v>
      </c>
      <c r="H279" s="5" t="s">
        <v>93</v>
      </c>
      <c r="I279" s="5" t="s">
        <v>94</v>
      </c>
      <c r="J279" s="455" t="s">
        <v>63</v>
      </c>
      <c r="K279" s="455"/>
    </row>
    <row r="280" spans="2:11" ht="16.5" customHeight="1">
      <c r="B280" s="32" t="s">
        <v>269</v>
      </c>
      <c r="C280" s="475" t="s">
        <v>86</v>
      </c>
      <c r="D280" s="486"/>
      <c r="E280" s="486"/>
      <c r="F280" s="476"/>
      <c r="G280" s="32" t="s">
        <v>452</v>
      </c>
      <c r="H280" s="32" t="s">
        <v>86</v>
      </c>
      <c r="I280" s="32" t="s">
        <v>86</v>
      </c>
      <c r="J280" s="475"/>
      <c r="K280" s="476"/>
    </row>
    <row r="281" spans="2:11" ht="6" customHeight="1"/>
    <row r="282" spans="2:11" ht="16.5" customHeight="1">
      <c r="B282" s="114">
        <v>0</v>
      </c>
      <c r="C282" s="23" t="s">
        <v>305</v>
      </c>
    </row>
    <row r="283" spans="2:11" ht="16.5" customHeight="1">
      <c r="B283" s="5" t="s">
        <v>91</v>
      </c>
      <c r="C283" s="483" t="s">
        <v>92</v>
      </c>
      <c r="D283" s="484"/>
      <c r="E283" s="484"/>
      <c r="F283" s="485"/>
      <c r="G283" s="5" t="s">
        <v>61</v>
      </c>
      <c r="H283" s="5" t="s">
        <v>93</v>
      </c>
      <c r="I283" s="5" t="s">
        <v>94</v>
      </c>
      <c r="J283" s="455" t="s">
        <v>63</v>
      </c>
      <c r="K283" s="455"/>
    </row>
    <row r="284" spans="2:11" ht="16.5" customHeight="1">
      <c r="B284" s="32" t="s">
        <v>455</v>
      </c>
      <c r="C284" s="475" t="s">
        <v>86</v>
      </c>
      <c r="D284" s="486"/>
      <c r="E284" s="486"/>
      <c r="F284" s="476"/>
      <c r="G284" s="32" t="s">
        <v>64</v>
      </c>
      <c r="H284" s="32" t="s">
        <v>86</v>
      </c>
      <c r="I284" s="32" t="s">
        <v>86</v>
      </c>
      <c r="J284" s="475"/>
      <c r="K284" s="476"/>
    </row>
    <row r="285" spans="2:11" ht="6" customHeight="1"/>
    <row r="286" spans="2:11" ht="16.5" customHeight="1">
      <c r="B286" s="114">
        <v>0</v>
      </c>
      <c r="C286" s="23" t="s">
        <v>306</v>
      </c>
    </row>
    <row r="287" spans="2:11" ht="16.5" customHeight="1">
      <c r="B287" s="5" t="s">
        <v>91</v>
      </c>
      <c r="C287" s="483" t="s">
        <v>92</v>
      </c>
      <c r="D287" s="484"/>
      <c r="E287" s="484"/>
      <c r="F287" s="485"/>
      <c r="G287" s="5" t="s">
        <v>61</v>
      </c>
      <c r="H287" s="5" t="s">
        <v>93</v>
      </c>
      <c r="I287" s="5" t="s">
        <v>94</v>
      </c>
      <c r="J287" s="455" t="s">
        <v>63</v>
      </c>
      <c r="K287" s="455"/>
    </row>
    <row r="288" spans="2:11" ht="16.5" customHeight="1">
      <c r="B288" s="32" t="s">
        <v>454</v>
      </c>
      <c r="C288" s="475" t="s">
        <v>86</v>
      </c>
      <c r="D288" s="486"/>
      <c r="E288" s="486"/>
      <c r="F288" s="476"/>
      <c r="G288" s="32" t="s">
        <v>311</v>
      </c>
      <c r="H288" s="32" t="s">
        <v>86</v>
      </c>
      <c r="I288" s="32" t="s">
        <v>86</v>
      </c>
      <c r="J288" s="475"/>
      <c r="K288" s="476"/>
    </row>
    <row r="289" spans="2:11" ht="6" customHeight="1"/>
    <row r="290" spans="2:11" ht="16.5" customHeight="1">
      <c r="B290" s="4" t="s">
        <v>925</v>
      </c>
      <c r="C290" s="4"/>
      <c r="D290" s="29"/>
      <c r="E290" s="29"/>
      <c r="F290" s="29"/>
      <c r="G290" s="29"/>
      <c r="H290" s="29"/>
      <c r="I290" s="29"/>
      <c r="J290" s="29"/>
      <c r="K290" s="29"/>
    </row>
    <row r="291" spans="2:11" ht="26.1" customHeight="1">
      <c r="B291" s="511" t="s">
        <v>179</v>
      </c>
      <c r="C291" s="500"/>
      <c r="D291" s="500"/>
      <c r="E291" s="500"/>
      <c r="F291" s="500"/>
      <c r="G291" s="500"/>
      <c r="H291" s="500"/>
      <c r="I291" s="500"/>
      <c r="J291" s="500"/>
      <c r="K291" s="501"/>
    </row>
    <row r="292" spans="2:11" ht="9.9499999999999993" customHeight="1"/>
    <row r="293" spans="2:11" ht="13.5" customHeight="1" thickBot="1"/>
    <row r="294" spans="2:11" ht="44.25" customHeight="1" thickBot="1">
      <c r="B294" s="462" t="s">
        <v>105</v>
      </c>
      <c r="C294" s="463"/>
      <c r="D294" s="463"/>
      <c r="E294" s="463"/>
      <c r="F294" s="463"/>
      <c r="G294" s="463"/>
      <c r="H294" s="463"/>
      <c r="I294" s="463"/>
      <c r="J294" s="463"/>
      <c r="K294" s="464"/>
    </row>
    <row r="295" spans="2:11" ht="9.9499999999999993" customHeight="1"/>
    <row r="296" spans="2:11" ht="16.5" customHeight="1">
      <c r="B296" s="5" t="s">
        <v>129</v>
      </c>
      <c r="C296" s="560"/>
      <c r="D296" s="561"/>
      <c r="E296" s="561"/>
      <c r="F296" s="562"/>
      <c r="G296" s="5"/>
      <c r="H296" s="243"/>
      <c r="I296" s="244"/>
      <c r="J296" s="244"/>
      <c r="K296" s="245"/>
    </row>
    <row r="298" spans="2:11" ht="16.5" customHeight="1">
      <c r="B298" s="5" t="s">
        <v>128</v>
      </c>
      <c r="C298" s="455" t="s">
        <v>122</v>
      </c>
      <c r="D298" s="455"/>
      <c r="E298" s="455" t="s">
        <v>121</v>
      </c>
      <c r="F298" s="455"/>
      <c r="G298" s="5" t="s">
        <v>123</v>
      </c>
      <c r="H298" s="5" t="s">
        <v>124</v>
      </c>
      <c r="I298" s="5" t="s">
        <v>125</v>
      </c>
      <c r="J298" s="5" t="s">
        <v>126</v>
      </c>
      <c r="K298" s="5" t="s">
        <v>127</v>
      </c>
    </row>
    <row r="299" spans="2:11" ht="16.5" customHeight="1">
      <c r="B299" s="59">
        <v>1</v>
      </c>
      <c r="C299" s="471"/>
      <c r="D299" s="471"/>
      <c r="E299" s="508"/>
      <c r="F299" s="509"/>
      <c r="G299" s="117"/>
      <c r="H299" s="117"/>
      <c r="I299" s="61"/>
      <c r="J299" s="62"/>
      <c r="K299" s="63"/>
    </row>
    <row r="300" spans="2:11" ht="9.9499999999999993" customHeight="1"/>
    <row r="301" spans="2:11" ht="16.5" customHeight="1">
      <c r="B301" s="248" t="s">
        <v>50</v>
      </c>
      <c r="C301" s="259"/>
      <c r="D301" s="248" t="s">
        <v>5</v>
      </c>
      <c r="E301" s="259"/>
      <c r="F301" s="136" t="s">
        <v>51</v>
      </c>
      <c r="G301" s="136" t="s">
        <v>52</v>
      </c>
      <c r="H301" s="5" t="s">
        <v>815</v>
      </c>
      <c r="I301" s="5" t="s">
        <v>53</v>
      </c>
      <c r="J301" s="5" t="s">
        <v>325</v>
      </c>
      <c r="K301" s="5" t="s">
        <v>54</v>
      </c>
    </row>
    <row r="302" spans="2:11" ht="16.5" customHeight="1">
      <c r="B302" s="246"/>
      <c r="C302" s="247"/>
      <c r="D302" s="246"/>
      <c r="E302" s="247"/>
      <c r="F302" s="169"/>
      <c r="G302" s="64"/>
      <c r="H302" s="92"/>
      <c r="I302" s="92"/>
      <c r="J302" s="17"/>
      <c r="K302" s="177">
        <v>0</v>
      </c>
    </row>
    <row r="303" spans="2:11" ht="16.5" customHeight="1">
      <c r="B303" s="246"/>
      <c r="C303" s="247"/>
      <c r="D303" s="246"/>
      <c r="E303" s="247"/>
      <c r="F303" s="169"/>
      <c r="G303" s="64"/>
      <c r="H303" s="92"/>
      <c r="I303" s="92"/>
      <c r="J303" s="17"/>
      <c r="K303" s="177">
        <v>0</v>
      </c>
    </row>
    <row r="304" spans="2:11" ht="9.9499999999999993" customHeight="1"/>
    <row r="305" spans="2:11" ht="16.5" customHeight="1">
      <c r="B305" s="480" t="s">
        <v>155</v>
      </c>
      <c r="C305" s="480"/>
      <c r="D305" s="480"/>
      <c r="E305" s="480"/>
      <c r="F305" s="480"/>
      <c r="G305" s="480"/>
      <c r="H305" s="480"/>
      <c r="I305" s="480"/>
      <c r="J305" s="480"/>
      <c r="K305" s="41" t="s">
        <v>156</v>
      </c>
    </row>
    <row r="306" spans="2:11" ht="99.75" customHeight="1">
      <c r="B306" s="481" t="s">
        <v>307</v>
      </c>
      <c r="C306" s="482"/>
      <c r="D306" s="482"/>
      <c r="E306" s="482"/>
      <c r="F306" s="482"/>
      <c r="G306" s="482"/>
      <c r="H306" s="482"/>
      <c r="I306" s="482"/>
      <c r="J306" s="482"/>
      <c r="K306" s="40" t="s">
        <v>308</v>
      </c>
    </row>
    <row r="307" spans="2:11" ht="9.9499999999999993" customHeight="1"/>
    <row r="308" spans="2:11" ht="16.5" customHeight="1">
      <c r="B308" s="114">
        <v>0</v>
      </c>
      <c r="C308" s="23" t="s">
        <v>309</v>
      </c>
    </row>
    <row r="309" spans="2:11" ht="16.5" customHeight="1">
      <c r="B309" s="5" t="s">
        <v>91</v>
      </c>
      <c r="C309" s="483" t="s">
        <v>92</v>
      </c>
      <c r="D309" s="484"/>
      <c r="E309" s="485"/>
      <c r="F309" s="19" t="s">
        <v>106</v>
      </c>
      <c r="G309" s="5" t="s">
        <v>61</v>
      </c>
      <c r="H309" s="483" t="s">
        <v>107</v>
      </c>
      <c r="I309" s="485"/>
      <c r="J309" s="455" t="s">
        <v>63</v>
      </c>
      <c r="K309" s="455"/>
    </row>
    <row r="310" spans="2:11" ht="16.5" customHeight="1">
      <c r="B310" s="32" t="s">
        <v>95</v>
      </c>
      <c r="C310" s="475" t="s">
        <v>108</v>
      </c>
      <c r="D310" s="486"/>
      <c r="E310" s="476"/>
      <c r="F310" s="54" t="s">
        <v>86</v>
      </c>
      <c r="G310" s="32" t="s">
        <v>65</v>
      </c>
      <c r="H310" s="475" t="s">
        <v>86</v>
      </c>
      <c r="I310" s="476"/>
      <c r="J310" s="475"/>
      <c r="K310" s="476"/>
    </row>
    <row r="311" spans="2:11" ht="9.9499999999999993" customHeight="1"/>
    <row r="312" spans="2:11" ht="16.5" customHeight="1">
      <c r="B312" s="114">
        <v>0</v>
      </c>
      <c r="C312" s="23" t="s">
        <v>310</v>
      </c>
    </row>
    <row r="313" spans="2:11" ht="16.5" customHeight="1">
      <c r="B313" s="5" t="s">
        <v>91</v>
      </c>
      <c r="C313" s="483" t="s">
        <v>92</v>
      </c>
      <c r="D313" s="484"/>
      <c r="E313" s="485"/>
      <c r="F313" s="19" t="s">
        <v>106</v>
      </c>
      <c r="G313" s="5" t="s">
        <v>61</v>
      </c>
      <c r="H313" s="483" t="s">
        <v>107</v>
      </c>
      <c r="I313" s="485"/>
      <c r="J313" s="455" t="s">
        <v>63</v>
      </c>
      <c r="K313" s="455"/>
    </row>
    <row r="314" spans="2:11" ht="16.5" customHeight="1">
      <c r="B314" s="32" t="s">
        <v>95</v>
      </c>
      <c r="C314" s="475" t="s">
        <v>108</v>
      </c>
      <c r="D314" s="486"/>
      <c r="E314" s="476"/>
      <c r="F314" s="54" t="s">
        <v>86</v>
      </c>
      <c r="G314" s="32" t="s">
        <v>311</v>
      </c>
      <c r="H314" s="475" t="s">
        <v>86</v>
      </c>
      <c r="I314" s="476"/>
      <c r="J314" s="475"/>
      <c r="K314" s="476"/>
    </row>
    <row r="315" spans="2:11" ht="9.9499999999999993" customHeight="1"/>
    <row r="316" spans="2:11" ht="16.5" customHeight="1">
      <c r="B316" s="114">
        <v>0</v>
      </c>
      <c r="C316" s="23" t="s">
        <v>301</v>
      </c>
    </row>
    <row r="317" spans="2:11" ht="16.5" customHeight="1">
      <c r="B317" s="5" t="s">
        <v>91</v>
      </c>
      <c r="C317" s="483" t="s">
        <v>92</v>
      </c>
      <c r="D317" s="484"/>
      <c r="E317" s="485"/>
      <c r="F317" s="19" t="s">
        <v>106</v>
      </c>
      <c r="G317" s="5" t="s">
        <v>61</v>
      </c>
      <c r="H317" s="483" t="s">
        <v>107</v>
      </c>
      <c r="I317" s="485"/>
      <c r="J317" s="455" t="s">
        <v>63</v>
      </c>
      <c r="K317" s="455"/>
    </row>
    <row r="318" spans="2:11" ht="16.5" customHeight="1">
      <c r="B318" s="32" t="s">
        <v>98</v>
      </c>
      <c r="C318" s="475" t="s">
        <v>184</v>
      </c>
      <c r="D318" s="486"/>
      <c r="E318" s="476"/>
      <c r="F318" s="54" t="s">
        <v>86</v>
      </c>
      <c r="G318" s="32" t="s">
        <v>65</v>
      </c>
      <c r="H318" s="475" t="s">
        <v>86</v>
      </c>
      <c r="I318" s="476"/>
      <c r="J318" s="475"/>
      <c r="K318" s="476"/>
    </row>
    <row r="319" spans="2:11" ht="9.9499999999999993" customHeight="1"/>
    <row r="320" spans="2:11" ht="16.5" customHeight="1">
      <c r="B320" s="114">
        <v>0</v>
      </c>
      <c r="C320" s="23" t="s">
        <v>302</v>
      </c>
    </row>
    <row r="321" spans="2:11" ht="16.5" customHeight="1">
      <c r="B321" s="5" t="s">
        <v>91</v>
      </c>
      <c r="C321" s="483" t="s">
        <v>92</v>
      </c>
      <c r="D321" s="484"/>
      <c r="E321" s="485"/>
      <c r="F321" s="19" t="s">
        <v>106</v>
      </c>
      <c r="G321" s="5" t="s">
        <v>61</v>
      </c>
      <c r="H321" s="483" t="s">
        <v>107</v>
      </c>
      <c r="I321" s="485"/>
      <c r="J321" s="455" t="s">
        <v>63</v>
      </c>
      <c r="K321" s="455"/>
    </row>
    <row r="322" spans="2:11" ht="16.5" customHeight="1">
      <c r="B322" s="32" t="s">
        <v>98</v>
      </c>
      <c r="C322" s="475" t="s">
        <v>184</v>
      </c>
      <c r="D322" s="486"/>
      <c r="E322" s="476"/>
      <c r="F322" s="54" t="s">
        <v>86</v>
      </c>
      <c r="G322" s="32" t="s">
        <v>311</v>
      </c>
      <c r="H322" s="475" t="s">
        <v>86</v>
      </c>
      <c r="I322" s="476"/>
      <c r="J322" s="475"/>
      <c r="K322" s="476"/>
    </row>
    <row r="323" spans="2:11" ht="9.9499999999999993" customHeight="1"/>
    <row r="324" spans="2:11" ht="16.5" customHeight="1">
      <c r="B324" s="114">
        <v>0</v>
      </c>
      <c r="C324" s="23" t="s">
        <v>303</v>
      </c>
    </row>
    <row r="325" spans="2:11" ht="16.5" customHeight="1">
      <c r="B325" s="5" t="s">
        <v>91</v>
      </c>
      <c r="C325" s="483" t="s">
        <v>92</v>
      </c>
      <c r="D325" s="484"/>
      <c r="E325" s="485"/>
      <c r="F325" s="19" t="s">
        <v>106</v>
      </c>
      <c r="G325" s="5" t="s">
        <v>61</v>
      </c>
      <c r="H325" s="483" t="s">
        <v>107</v>
      </c>
      <c r="I325" s="485"/>
      <c r="J325" s="455" t="s">
        <v>63</v>
      </c>
      <c r="K325" s="455"/>
    </row>
    <row r="326" spans="2:11" ht="16.5" customHeight="1">
      <c r="B326" s="32" t="s">
        <v>269</v>
      </c>
      <c r="C326" s="475" t="s">
        <v>86</v>
      </c>
      <c r="D326" s="486"/>
      <c r="E326" s="476"/>
      <c r="F326" s="54" t="s">
        <v>86</v>
      </c>
      <c r="G326" s="32" t="s">
        <v>65</v>
      </c>
      <c r="H326" s="475" t="s">
        <v>86</v>
      </c>
      <c r="I326" s="476"/>
      <c r="J326" s="475"/>
      <c r="K326" s="476"/>
    </row>
    <row r="327" spans="2:11" ht="9.9499999999999993" customHeight="1"/>
    <row r="328" spans="2:11" ht="16.5" customHeight="1">
      <c r="B328" s="114">
        <v>0</v>
      </c>
      <c r="C328" s="23" t="s">
        <v>304</v>
      </c>
    </row>
    <row r="329" spans="2:11" ht="16.5" customHeight="1">
      <c r="B329" s="5" t="s">
        <v>91</v>
      </c>
      <c r="C329" s="483" t="s">
        <v>92</v>
      </c>
      <c r="D329" s="484"/>
      <c r="E329" s="485"/>
      <c r="F329" s="19" t="s">
        <v>106</v>
      </c>
      <c r="G329" s="5" t="s">
        <v>61</v>
      </c>
      <c r="H329" s="483" t="s">
        <v>107</v>
      </c>
      <c r="I329" s="485"/>
      <c r="J329" s="455" t="s">
        <v>63</v>
      </c>
      <c r="K329" s="455"/>
    </row>
    <row r="330" spans="2:11" ht="16.5" customHeight="1">
      <c r="B330" s="32" t="s">
        <v>269</v>
      </c>
      <c r="C330" s="475" t="s">
        <v>86</v>
      </c>
      <c r="D330" s="486"/>
      <c r="E330" s="476"/>
      <c r="F330" s="54" t="s">
        <v>86</v>
      </c>
      <c r="G330" s="32" t="s">
        <v>311</v>
      </c>
      <c r="H330" s="475" t="s">
        <v>86</v>
      </c>
      <c r="I330" s="476"/>
      <c r="J330" s="475"/>
      <c r="K330" s="476"/>
    </row>
    <row r="331" spans="2:11" ht="9.9499999999999993" customHeight="1"/>
    <row r="332" spans="2:11" ht="16.5" customHeight="1">
      <c r="B332" s="114">
        <v>0</v>
      </c>
      <c r="C332" s="23" t="s">
        <v>305</v>
      </c>
    </row>
    <row r="333" spans="2:11" ht="16.5" customHeight="1">
      <c r="B333" s="5" t="s">
        <v>91</v>
      </c>
      <c r="C333" s="483" t="s">
        <v>92</v>
      </c>
      <c r="D333" s="484"/>
      <c r="E333" s="485"/>
      <c r="F333" s="19" t="s">
        <v>106</v>
      </c>
      <c r="G333" s="5" t="s">
        <v>61</v>
      </c>
      <c r="H333" s="483" t="s">
        <v>107</v>
      </c>
      <c r="I333" s="485"/>
      <c r="J333" s="455" t="s">
        <v>63</v>
      </c>
      <c r="K333" s="455"/>
    </row>
    <row r="334" spans="2:11" ht="16.5" customHeight="1">
      <c r="B334" s="32" t="s">
        <v>454</v>
      </c>
      <c r="C334" s="475" t="s">
        <v>86</v>
      </c>
      <c r="D334" s="486"/>
      <c r="E334" s="476"/>
      <c r="F334" s="54" t="s">
        <v>86</v>
      </c>
      <c r="G334" s="32" t="s">
        <v>65</v>
      </c>
      <c r="H334" s="475" t="s">
        <v>86</v>
      </c>
      <c r="I334" s="476"/>
      <c r="J334" s="475"/>
      <c r="K334" s="476"/>
    </row>
    <row r="335" spans="2:11" ht="9.9499999999999993" customHeight="1"/>
    <row r="336" spans="2:11" ht="16.5" customHeight="1">
      <c r="B336" s="114">
        <v>0</v>
      </c>
      <c r="C336" s="23" t="s">
        <v>306</v>
      </c>
    </row>
    <row r="337" spans="2:11" ht="16.5" customHeight="1">
      <c r="B337" s="5" t="s">
        <v>91</v>
      </c>
      <c r="C337" s="483" t="s">
        <v>92</v>
      </c>
      <c r="D337" s="484"/>
      <c r="E337" s="485"/>
      <c r="F337" s="19" t="s">
        <v>106</v>
      </c>
      <c r="G337" s="5" t="s">
        <v>61</v>
      </c>
      <c r="H337" s="483" t="s">
        <v>107</v>
      </c>
      <c r="I337" s="485"/>
      <c r="J337" s="455" t="s">
        <v>63</v>
      </c>
      <c r="K337" s="455"/>
    </row>
    <row r="338" spans="2:11" ht="16.5" customHeight="1">
      <c r="B338" s="32" t="s">
        <v>455</v>
      </c>
      <c r="C338" s="475" t="s">
        <v>86</v>
      </c>
      <c r="D338" s="486"/>
      <c r="E338" s="476"/>
      <c r="F338" s="54" t="s">
        <v>86</v>
      </c>
      <c r="G338" s="32" t="s">
        <v>452</v>
      </c>
      <c r="H338" s="475" t="s">
        <v>86</v>
      </c>
      <c r="I338" s="476"/>
      <c r="J338" s="475"/>
      <c r="K338" s="476"/>
    </row>
    <row r="339" spans="2:11" ht="9.9499999999999993" customHeight="1"/>
    <row r="340" spans="2:11" ht="16.5" customHeight="1">
      <c r="B340" s="4" t="s">
        <v>925</v>
      </c>
      <c r="C340" s="4"/>
      <c r="D340" s="29"/>
      <c r="E340" s="29"/>
      <c r="F340" s="29"/>
      <c r="G340" s="29"/>
      <c r="H340" s="29"/>
      <c r="I340" s="29"/>
      <c r="J340" s="29"/>
      <c r="K340" s="29"/>
    </row>
    <row r="341" spans="2:11" ht="26.1" customHeight="1">
      <c r="B341" s="511" t="s">
        <v>179</v>
      </c>
      <c r="C341" s="500"/>
      <c r="D341" s="500"/>
      <c r="E341" s="500"/>
      <c r="F341" s="500"/>
      <c r="G341" s="500"/>
      <c r="H341" s="500"/>
      <c r="I341" s="500"/>
      <c r="J341" s="500"/>
      <c r="K341" s="501"/>
    </row>
    <row r="342" spans="2:11" ht="9.9499999999999993" customHeight="1"/>
    <row r="343" spans="2:11" ht="9.9499999999999993" customHeight="1" thickBot="1"/>
    <row r="344" spans="2:11" ht="44.25" customHeight="1" thickBot="1">
      <c r="B344" s="462" t="s">
        <v>117</v>
      </c>
      <c r="C344" s="463"/>
      <c r="D344" s="463"/>
      <c r="E344" s="463"/>
      <c r="F344" s="463"/>
      <c r="G344" s="463"/>
      <c r="H344" s="463"/>
      <c r="I344" s="463"/>
      <c r="J344" s="463"/>
      <c r="K344" s="464"/>
    </row>
    <row r="345" spans="2:11" ht="9.9499999999999993" customHeight="1"/>
    <row r="346" spans="2:11" ht="16.5" customHeight="1">
      <c r="B346" s="5" t="s">
        <v>129</v>
      </c>
      <c r="C346" s="560"/>
      <c r="D346" s="561"/>
      <c r="E346" s="561"/>
      <c r="F346" s="562"/>
      <c r="G346" s="5"/>
      <c r="H346" s="243"/>
      <c r="I346" s="244"/>
      <c r="J346" s="244"/>
      <c r="K346" s="245"/>
    </row>
    <row r="348" spans="2:11" ht="16.5" customHeight="1">
      <c r="B348" s="5" t="s">
        <v>128</v>
      </c>
      <c r="C348" s="455" t="s">
        <v>122</v>
      </c>
      <c r="D348" s="455"/>
      <c r="E348" s="455" t="s">
        <v>121</v>
      </c>
      <c r="F348" s="455"/>
      <c r="G348" s="5" t="s">
        <v>123</v>
      </c>
      <c r="H348" s="5" t="s">
        <v>124</v>
      </c>
      <c r="I348" s="5" t="s">
        <v>125</v>
      </c>
      <c r="J348" s="5" t="s">
        <v>126</v>
      </c>
      <c r="K348" s="5" t="s">
        <v>127</v>
      </c>
    </row>
    <row r="349" spans="2:11" ht="16.5" customHeight="1">
      <c r="B349" s="59">
        <v>1</v>
      </c>
      <c r="C349" s="471"/>
      <c r="D349" s="471"/>
      <c r="E349" s="508"/>
      <c r="F349" s="509"/>
      <c r="G349" s="117"/>
      <c r="H349" s="117"/>
      <c r="I349" s="61"/>
      <c r="J349" s="62"/>
      <c r="K349" s="63"/>
    </row>
    <row r="350" spans="2:11" ht="9.9499999999999993" customHeight="1"/>
    <row r="351" spans="2:11" ht="16.5" customHeight="1">
      <c r="B351" s="248" t="s">
        <v>50</v>
      </c>
      <c r="C351" s="259"/>
      <c r="D351" s="248" t="s">
        <v>5</v>
      </c>
      <c r="E351" s="259"/>
      <c r="F351" s="136" t="s">
        <v>51</v>
      </c>
      <c r="G351" s="136" t="s">
        <v>52</v>
      </c>
      <c r="H351" s="5" t="s">
        <v>815</v>
      </c>
      <c r="I351" s="5" t="s">
        <v>53</v>
      </c>
      <c r="J351" s="5" t="s">
        <v>325</v>
      </c>
      <c r="K351" s="5" t="s">
        <v>54</v>
      </c>
    </row>
    <row r="352" spans="2:11" ht="16.5" customHeight="1">
      <c r="B352" s="246"/>
      <c r="C352" s="247"/>
      <c r="D352" s="246"/>
      <c r="E352" s="247"/>
      <c r="F352" s="169"/>
      <c r="G352" s="64"/>
      <c r="H352" s="92"/>
      <c r="I352" s="92"/>
      <c r="J352" s="17"/>
      <c r="K352" s="177">
        <v>0</v>
      </c>
    </row>
    <row r="353" spans="2:11" ht="16.5" customHeight="1">
      <c r="B353" s="246"/>
      <c r="C353" s="247"/>
      <c r="D353" s="246"/>
      <c r="E353" s="247"/>
      <c r="F353" s="169"/>
      <c r="G353" s="64"/>
      <c r="H353" s="92"/>
      <c r="I353" s="92"/>
      <c r="J353" s="17"/>
      <c r="K353" s="177">
        <v>0</v>
      </c>
    </row>
    <row r="354" spans="2:11" ht="9.9499999999999993" customHeight="1"/>
    <row r="355" spans="2:11" ht="16.5" customHeight="1">
      <c r="B355" s="480" t="s">
        <v>155</v>
      </c>
      <c r="C355" s="480"/>
      <c r="D355" s="480"/>
      <c r="E355" s="480"/>
      <c r="F355" s="480"/>
      <c r="G355" s="480"/>
      <c r="H355" s="480"/>
      <c r="I355" s="480"/>
      <c r="J355" s="480"/>
      <c r="K355" s="41" t="s">
        <v>156</v>
      </c>
    </row>
    <row r="356" spans="2:11" ht="72.75" customHeight="1">
      <c r="B356" s="691" t="s">
        <v>312</v>
      </c>
      <c r="C356" s="692"/>
      <c r="D356" s="692"/>
      <c r="E356" s="692"/>
      <c r="F356" s="692"/>
      <c r="G356" s="692"/>
      <c r="H356" s="692"/>
      <c r="I356" s="692"/>
      <c r="J356" s="692"/>
      <c r="K356" s="80" t="s">
        <v>313</v>
      </c>
    </row>
    <row r="357" spans="2:11" ht="9.9499999999999993" customHeight="1"/>
    <row r="358" spans="2:11" ht="16.5" customHeight="1">
      <c r="B358" s="114">
        <v>0</v>
      </c>
      <c r="C358" s="23" t="s">
        <v>309</v>
      </c>
    </row>
    <row r="359" spans="2:11" ht="16.5" customHeight="1">
      <c r="B359" s="5" t="s">
        <v>91</v>
      </c>
      <c r="C359" s="483" t="s">
        <v>92</v>
      </c>
      <c r="D359" s="484"/>
      <c r="E359" s="485"/>
      <c r="F359" s="19" t="s">
        <v>118</v>
      </c>
      <c r="G359" s="5" t="s">
        <v>61</v>
      </c>
      <c r="H359" s="483" t="s">
        <v>62</v>
      </c>
      <c r="I359" s="485"/>
      <c r="J359" s="455" t="s">
        <v>63</v>
      </c>
      <c r="K359" s="455"/>
    </row>
    <row r="360" spans="2:11" ht="16.5" customHeight="1">
      <c r="B360" s="32" t="s">
        <v>95</v>
      </c>
      <c r="C360" s="690" t="s">
        <v>254</v>
      </c>
      <c r="D360" s="503"/>
      <c r="E360" s="504"/>
      <c r="F360" s="54">
        <v>1</v>
      </c>
      <c r="G360" s="32" t="s">
        <v>64</v>
      </c>
      <c r="H360" s="475" t="s">
        <v>86</v>
      </c>
      <c r="I360" s="476"/>
      <c r="J360" s="475"/>
      <c r="K360" s="476"/>
    </row>
    <row r="361" spans="2:11" ht="16.5" customHeight="1">
      <c r="B361" s="32" t="s">
        <v>95</v>
      </c>
      <c r="C361" s="690" t="s">
        <v>253</v>
      </c>
      <c r="D361" s="503"/>
      <c r="E361" s="504"/>
      <c r="F361" s="54">
        <v>30</v>
      </c>
      <c r="G361" s="32" t="s">
        <v>104</v>
      </c>
      <c r="H361" s="475" t="s">
        <v>86</v>
      </c>
      <c r="I361" s="476"/>
      <c r="J361" s="475"/>
      <c r="K361" s="476"/>
    </row>
    <row r="362" spans="2:11" ht="16.5" customHeight="1">
      <c r="B362" s="32" t="s">
        <v>95</v>
      </c>
      <c r="C362" s="690" t="s">
        <v>252</v>
      </c>
      <c r="D362" s="503"/>
      <c r="E362" s="504"/>
      <c r="F362" s="54">
        <v>12</v>
      </c>
      <c r="G362" s="32" t="s">
        <v>104</v>
      </c>
      <c r="H362" s="475" t="s">
        <v>86</v>
      </c>
      <c r="I362" s="476"/>
      <c r="J362" s="475"/>
      <c r="K362" s="476"/>
    </row>
    <row r="363" spans="2:11" ht="16.5" customHeight="1">
      <c r="B363" s="32" t="s">
        <v>95</v>
      </c>
      <c r="C363" s="690" t="s">
        <v>254</v>
      </c>
      <c r="D363" s="503"/>
      <c r="E363" s="504"/>
      <c r="F363" s="54">
        <v>300</v>
      </c>
      <c r="G363" s="32" t="s">
        <v>104</v>
      </c>
      <c r="H363" s="475" t="s">
        <v>86</v>
      </c>
      <c r="I363" s="476"/>
      <c r="J363" s="475"/>
      <c r="K363" s="476"/>
    </row>
    <row r="364" spans="2:11" ht="9.9499999999999993" customHeight="1"/>
    <row r="365" spans="2:11" ht="16.5" customHeight="1">
      <c r="B365" s="114">
        <v>0</v>
      </c>
      <c r="C365" s="23" t="s">
        <v>310</v>
      </c>
    </row>
    <row r="366" spans="2:11" ht="16.5" customHeight="1">
      <c r="B366" s="5" t="s">
        <v>91</v>
      </c>
      <c r="C366" s="483" t="s">
        <v>92</v>
      </c>
      <c r="D366" s="484"/>
      <c r="E366" s="485"/>
      <c r="F366" s="19" t="s">
        <v>118</v>
      </c>
      <c r="G366" s="5" t="s">
        <v>61</v>
      </c>
      <c r="H366" s="483" t="s">
        <v>62</v>
      </c>
      <c r="I366" s="485"/>
      <c r="J366" s="455" t="s">
        <v>63</v>
      </c>
      <c r="K366" s="455"/>
    </row>
    <row r="367" spans="2:11" ht="16.5" customHeight="1">
      <c r="B367" s="32" t="s">
        <v>95</v>
      </c>
      <c r="C367" s="690" t="s">
        <v>253</v>
      </c>
      <c r="D367" s="503"/>
      <c r="E367" s="504"/>
      <c r="F367" s="113" t="s">
        <v>314</v>
      </c>
      <c r="G367" s="32" t="s">
        <v>452</v>
      </c>
      <c r="H367" s="475" t="s">
        <v>86</v>
      </c>
      <c r="I367" s="476"/>
      <c r="J367" s="475"/>
      <c r="K367" s="476"/>
    </row>
    <row r="368" spans="2:11" ht="16.5" customHeight="1">
      <c r="B368" s="32" t="s">
        <v>95</v>
      </c>
      <c r="C368" s="690" t="s">
        <v>252</v>
      </c>
      <c r="D368" s="503"/>
      <c r="E368" s="504"/>
      <c r="F368" s="54" t="s">
        <v>315</v>
      </c>
      <c r="G368" s="32" t="s">
        <v>452</v>
      </c>
      <c r="H368" s="475" t="s">
        <v>86</v>
      </c>
      <c r="I368" s="476"/>
      <c r="J368" s="475"/>
      <c r="K368" s="476"/>
    </row>
    <row r="369" spans="2:11" ht="16.5" customHeight="1">
      <c r="B369" s="32" t="s">
        <v>95</v>
      </c>
      <c r="C369" s="690" t="s">
        <v>254</v>
      </c>
      <c r="D369" s="503"/>
      <c r="E369" s="504"/>
      <c r="F369" s="54">
        <v>300</v>
      </c>
      <c r="G369" s="32" t="s">
        <v>452</v>
      </c>
      <c r="H369" s="475" t="s">
        <v>86</v>
      </c>
      <c r="I369" s="476"/>
      <c r="J369" s="475"/>
      <c r="K369" s="476"/>
    </row>
    <row r="371" spans="2:11" ht="16.5" customHeight="1">
      <c r="B371" s="4" t="s">
        <v>925</v>
      </c>
      <c r="C371" s="4"/>
      <c r="D371" s="29"/>
      <c r="E371" s="29"/>
      <c r="F371" s="29"/>
      <c r="G371" s="29"/>
      <c r="H371" s="29"/>
      <c r="I371" s="29"/>
      <c r="J371" s="29"/>
      <c r="K371" s="29"/>
    </row>
    <row r="372" spans="2:11" ht="26.1" customHeight="1">
      <c r="B372" s="499" t="s">
        <v>179</v>
      </c>
      <c r="C372" s="500"/>
      <c r="D372" s="500"/>
      <c r="E372" s="500"/>
      <c r="F372" s="500"/>
      <c r="G372" s="500"/>
      <c r="H372" s="500"/>
      <c r="I372" s="500"/>
      <c r="J372" s="500"/>
      <c r="K372" s="501"/>
    </row>
  </sheetData>
  <sheetProtection selectLockedCells="1"/>
  <mergeCells count="450">
    <mergeCell ref="C367:E367"/>
    <mergeCell ref="H367:I367"/>
    <mergeCell ref="J367:K367"/>
    <mergeCell ref="C363:E363"/>
    <mergeCell ref="H363:I363"/>
    <mergeCell ref="J363:K363"/>
    <mergeCell ref="B353:C353"/>
    <mergeCell ref="D353:E353"/>
    <mergeCell ref="C329:E329"/>
    <mergeCell ref="H329:I329"/>
    <mergeCell ref="J329:K329"/>
    <mergeCell ref="C338:E338"/>
    <mergeCell ref="H338:I338"/>
    <mergeCell ref="J338:K338"/>
    <mergeCell ref="C366:E366"/>
    <mergeCell ref="H366:I366"/>
    <mergeCell ref="J366:K366"/>
    <mergeCell ref="C348:D348"/>
    <mergeCell ref="C349:D349"/>
    <mergeCell ref="E349:F349"/>
    <mergeCell ref="B351:C351"/>
    <mergeCell ref="D351:E351"/>
    <mergeCell ref="B344:K344"/>
    <mergeCell ref="C346:F346"/>
    <mergeCell ref="C268:F268"/>
    <mergeCell ref="J268:K268"/>
    <mergeCell ref="C275:F275"/>
    <mergeCell ref="J275:K275"/>
    <mergeCell ref="C321:E321"/>
    <mergeCell ref="H321:I321"/>
    <mergeCell ref="J321:K321"/>
    <mergeCell ref="C317:E317"/>
    <mergeCell ref="H317:I317"/>
    <mergeCell ref="J317:K317"/>
    <mergeCell ref="C318:E318"/>
    <mergeCell ref="H318:I318"/>
    <mergeCell ref="J318:K318"/>
    <mergeCell ref="B305:J305"/>
    <mergeCell ref="B306:J306"/>
    <mergeCell ref="C309:E309"/>
    <mergeCell ref="H309:I309"/>
    <mergeCell ref="J309:K309"/>
    <mergeCell ref="C310:E310"/>
    <mergeCell ref="B302:C302"/>
    <mergeCell ref="C280:F280"/>
    <mergeCell ref="J280:K280"/>
    <mergeCell ref="B291:K291"/>
    <mergeCell ref="B294:K294"/>
    <mergeCell ref="B252:J252"/>
    <mergeCell ref="B253:J253"/>
    <mergeCell ref="B254:J254"/>
    <mergeCell ref="B255:J255"/>
    <mergeCell ref="B256:J256"/>
    <mergeCell ref="C266:F266"/>
    <mergeCell ref="J266:K266"/>
    <mergeCell ref="C267:F267"/>
    <mergeCell ref="J267:K267"/>
    <mergeCell ref="C227:F227"/>
    <mergeCell ref="J227:K227"/>
    <mergeCell ref="C228:F228"/>
    <mergeCell ref="J228:K228"/>
    <mergeCell ref="C231:F231"/>
    <mergeCell ref="J231:K231"/>
    <mergeCell ref="C232:F232"/>
    <mergeCell ref="J232:K232"/>
    <mergeCell ref="C265:F265"/>
    <mergeCell ref="J265:K265"/>
    <mergeCell ref="C260:F260"/>
    <mergeCell ref="J260:K260"/>
    <mergeCell ref="C261:F261"/>
    <mergeCell ref="J261:K261"/>
    <mergeCell ref="C262:F262"/>
    <mergeCell ref="J262:K262"/>
    <mergeCell ref="B247:C247"/>
    <mergeCell ref="D247:E247"/>
    <mergeCell ref="B249:J249"/>
    <mergeCell ref="B250:J250"/>
    <mergeCell ref="C259:F259"/>
    <mergeCell ref="J259:K259"/>
    <mergeCell ref="B251:J251"/>
    <mergeCell ref="D245:E245"/>
    <mergeCell ref="B372:K372"/>
    <mergeCell ref="C139:E139"/>
    <mergeCell ref="J139:K139"/>
    <mergeCell ref="C140:E140"/>
    <mergeCell ref="J140:K140"/>
    <mergeCell ref="C141:E141"/>
    <mergeCell ref="J141:K141"/>
    <mergeCell ref="C361:E361"/>
    <mergeCell ref="H361:I361"/>
    <mergeCell ref="J361:K361"/>
    <mergeCell ref="C362:E362"/>
    <mergeCell ref="H362:I362"/>
    <mergeCell ref="J362:K362"/>
    <mergeCell ref="B355:J355"/>
    <mergeCell ref="B356:J356"/>
    <mergeCell ref="C359:E359"/>
    <mergeCell ref="H359:I359"/>
    <mergeCell ref="J359:K359"/>
    <mergeCell ref="C360:E360"/>
    <mergeCell ref="H360:I360"/>
    <mergeCell ref="J360:K360"/>
    <mergeCell ref="B352:C352"/>
    <mergeCell ref="D352:E352"/>
    <mergeCell ref="H310:I310"/>
    <mergeCell ref="C368:E368"/>
    <mergeCell ref="H368:I368"/>
    <mergeCell ref="J368:K368"/>
    <mergeCell ref="C369:E369"/>
    <mergeCell ref="H369:I369"/>
    <mergeCell ref="J369:K369"/>
    <mergeCell ref="B341:K341"/>
    <mergeCell ref="C325:E325"/>
    <mergeCell ref="H325:I325"/>
    <mergeCell ref="J325:K325"/>
    <mergeCell ref="C326:E326"/>
    <mergeCell ref="H326:I326"/>
    <mergeCell ref="J326:K326"/>
    <mergeCell ref="C330:E330"/>
    <mergeCell ref="H330:I330"/>
    <mergeCell ref="J330:K330"/>
    <mergeCell ref="C333:E333"/>
    <mergeCell ref="H333:I333"/>
    <mergeCell ref="J333:K333"/>
    <mergeCell ref="C334:E334"/>
    <mergeCell ref="H334:I334"/>
    <mergeCell ref="J334:K334"/>
    <mergeCell ref="C337:E337"/>
    <mergeCell ref="E348:F348"/>
    <mergeCell ref="H346:K346"/>
    <mergeCell ref="D302:E302"/>
    <mergeCell ref="B303:C303"/>
    <mergeCell ref="D303:E303"/>
    <mergeCell ref="C298:D298"/>
    <mergeCell ref="E298:F298"/>
    <mergeCell ref="C299:D299"/>
    <mergeCell ref="E299:F299"/>
    <mergeCell ref="B301:C301"/>
    <mergeCell ref="D301:E301"/>
    <mergeCell ref="H337:I337"/>
    <mergeCell ref="J310:K310"/>
    <mergeCell ref="C313:E313"/>
    <mergeCell ref="H313:I313"/>
    <mergeCell ref="J313:K313"/>
    <mergeCell ref="C314:E314"/>
    <mergeCell ref="H314:I314"/>
    <mergeCell ref="J314:K314"/>
    <mergeCell ref="C322:E322"/>
    <mergeCell ref="H322:I322"/>
    <mergeCell ref="J322:K322"/>
    <mergeCell ref="J337:K337"/>
    <mergeCell ref="C296:F296"/>
    <mergeCell ref="H296:K296"/>
    <mergeCell ref="C271:F271"/>
    <mergeCell ref="J271:K271"/>
    <mergeCell ref="C272:F272"/>
    <mergeCell ref="J272:K272"/>
    <mergeCell ref="C279:F279"/>
    <mergeCell ref="J279:K279"/>
    <mergeCell ref="C276:F276"/>
    <mergeCell ref="J276:K276"/>
    <mergeCell ref="C283:F283"/>
    <mergeCell ref="J283:K283"/>
    <mergeCell ref="C284:F284"/>
    <mergeCell ref="J284:K284"/>
    <mergeCell ref="C287:F287"/>
    <mergeCell ref="J287:K287"/>
    <mergeCell ref="C288:F288"/>
    <mergeCell ref="J288:K288"/>
    <mergeCell ref="B246:C246"/>
    <mergeCell ref="D246:E246"/>
    <mergeCell ref="C240:F240"/>
    <mergeCell ref="H240:K240"/>
    <mergeCell ref="C242:D242"/>
    <mergeCell ref="E242:F242"/>
    <mergeCell ref="C243:D243"/>
    <mergeCell ref="E243:F243"/>
    <mergeCell ref="B245:C245"/>
    <mergeCell ref="C219:F219"/>
    <mergeCell ref="J219:K219"/>
    <mergeCell ref="C220:F220"/>
    <mergeCell ref="J220:K220"/>
    <mergeCell ref="B235:K235"/>
    <mergeCell ref="B238:K238"/>
    <mergeCell ref="C204:F204"/>
    <mergeCell ref="J204:K204"/>
    <mergeCell ref="C211:F211"/>
    <mergeCell ref="J211:K211"/>
    <mergeCell ref="C212:F212"/>
    <mergeCell ref="J212:K212"/>
    <mergeCell ref="C207:F207"/>
    <mergeCell ref="J207:K207"/>
    <mergeCell ref="C208:F208"/>
    <mergeCell ref="J208:K208"/>
    <mergeCell ref="C215:F215"/>
    <mergeCell ref="J215:K215"/>
    <mergeCell ref="C216:F216"/>
    <mergeCell ref="J216:K216"/>
    <mergeCell ref="C223:F223"/>
    <mergeCell ref="J223:K223"/>
    <mergeCell ref="C224:F224"/>
    <mergeCell ref="J224:K224"/>
    <mergeCell ref="B190:C190"/>
    <mergeCell ref="D190:E190"/>
    <mergeCell ref="B192:J192"/>
    <mergeCell ref="B193:J193"/>
    <mergeCell ref="C203:F203"/>
    <mergeCell ref="J203:K203"/>
    <mergeCell ref="C186:D186"/>
    <mergeCell ref="E186:F186"/>
    <mergeCell ref="B188:C188"/>
    <mergeCell ref="D188:E188"/>
    <mergeCell ref="B189:C189"/>
    <mergeCell ref="D189:E189"/>
    <mergeCell ref="B194:J194"/>
    <mergeCell ref="B195:J195"/>
    <mergeCell ref="B196:J196"/>
    <mergeCell ref="B197:J197"/>
    <mergeCell ref="B198:J198"/>
    <mergeCell ref="B199:J199"/>
    <mergeCell ref="B200:J200"/>
    <mergeCell ref="B178:K178"/>
    <mergeCell ref="B181:K181"/>
    <mergeCell ref="C183:F183"/>
    <mergeCell ref="H183:K183"/>
    <mergeCell ref="C185:D185"/>
    <mergeCell ref="E185:F185"/>
    <mergeCell ref="C166:F166"/>
    <mergeCell ref="J166:K166"/>
    <mergeCell ref="C167:F167"/>
    <mergeCell ref="J167:K167"/>
    <mergeCell ref="C168:F168"/>
    <mergeCell ref="J168:K168"/>
    <mergeCell ref="C174:F174"/>
    <mergeCell ref="J174:K174"/>
    <mergeCell ref="C175:F175"/>
    <mergeCell ref="J175:K175"/>
    <mergeCell ref="C171:F171"/>
    <mergeCell ref="J171:K171"/>
    <mergeCell ref="C172:F172"/>
    <mergeCell ref="J172:K172"/>
    <mergeCell ref="C173:F173"/>
    <mergeCell ref="J173:K173"/>
    <mergeCell ref="B160:J160"/>
    <mergeCell ref="B161:J161"/>
    <mergeCell ref="C164:F164"/>
    <mergeCell ref="J164:K164"/>
    <mergeCell ref="C165:F165"/>
    <mergeCell ref="J165:K165"/>
    <mergeCell ref="B157:C157"/>
    <mergeCell ref="D157:E157"/>
    <mergeCell ref="B158:C158"/>
    <mergeCell ref="D158:E158"/>
    <mergeCell ref="C153:D153"/>
    <mergeCell ref="E153:F153"/>
    <mergeCell ref="C154:D154"/>
    <mergeCell ref="E154:F154"/>
    <mergeCell ref="B156:C156"/>
    <mergeCell ref="D156:E156"/>
    <mergeCell ref="C136:E136"/>
    <mergeCell ref="J136:K136"/>
    <mergeCell ref="B146:K146"/>
    <mergeCell ref="B149:K149"/>
    <mergeCell ref="C151:F151"/>
    <mergeCell ref="H151:K151"/>
    <mergeCell ref="C142:E142"/>
    <mergeCell ref="J142:K142"/>
    <mergeCell ref="C143:E143"/>
    <mergeCell ref="J143:K143"/>
    <mergeCell ref="C133:E133"/>
    <mergeCell ref="J133:K133"/>
    <mergeCell ref="C134:E134"/>
    <mergeCell ref="J134:K134"/>
    <mergeCell ref="C135:E135"/>
    <mergeCell ref="J135:K135"/>
    <mergeCell ref="B126:C126"/>
    <mergeCell ref="D126:E126"/>
    <mergeCell ref="B128:J128"/>
    <mergeCell ref="B129:J129"/>
    <mergeCell ref="C132:E132"/>
    <mergeCell ref="J132:K132"/>
    <mergeCell ref="B124:C124"/>
    <mergeCell ref="D124:E124"/>
    <mergeCell ref="B125:C125"/>
    <mergeCell ref="D125:E125"/>
    <mergeCell ref="C119:F119"/>
    <mergeCell ref="H119:K119"/>
    <mergeCell ref="C121:D121"/>
    <mergeCell ref="E121:F121"/>
    <mergeCell ref="C122:D122"/>
    <mergeCell ref="E122:F122"/>
    <mergeCell ref="B117:K117"/>
    <mergeCell ref="B111:C111"/>
    <mergeCell ref="D111:E111"/>
    <mergeCell ref="B113:C113"/>
    <mergeCell ref="C114:K114"/>
    <mergeCell ref="B109:C109"/>
    <mergeCell ref="D109:E109"/>
    <mergeCell ref="B110:C110"/>
    <mergeCell ref="D110:E110"/>
    <mergeCell ref="C104:F104"/>
    <mergeCell ref="H104:K104"/>
    <mergeCell ref="C106:D106"/>
    <mergeCell ref="E106:F106"/>
    <mergeCell ref="C107:D107"/>
    <mergeCell ref="E107:F107"/>
    <mergeCell ref="B96:C96"/>
    <mergeCell ref="D96:E96"/>
    <mergeCell ref="B98:C98"/>
    <mergeCell ref="C99:K99"/>
    <mergeCell ref="B102:K102"/>
    <mergeCell ref="B94:C94"/>
    <mergeCell ref="D94:E94"/>
    <mergeCell ref="B95:C95"/>
    <mergeCell ref="D95:E95"/>
    <mergeCell ref="C89:F89"/>
    <mergeCell ref="H89:K89"/>
    <mergeCell ref="C91:D91"/>
    <mergeCell ref="E91:F91"/>
    <mergeCell ref="C92:D92"/>
    <mergeCell ref="E92:F92"/>
    <mergeCell ref="B87:K87"/>
    <mergeCell ref="B81:C81"/>
    <mergeCell ref="D81:E81"/>
    <mergeCell ref="B83:C83"/>
    <mergeCell ref="C84:K84"/>
    <mergeCell ref="B79:C79"/>
    <mergeCell ref="D79:E79"/>
    <mergeCell ref="B80:C80"/>
    <mergeCell ref="D80:E80"/>
    <mergeCell ref="B72:K72"/>
    <mergeCell ref="C74:F74"/>
    <mergeCell ref="H74:K74"/>
    <mergeCell ref="C76:D76"/>
    <mergeCell ref="E76:F76"/>
    <mergeCell ref="C77:D77"/>
    <mergeCell ref="E77:F77"/>
    <mergeCell ref="B68:C68"/>
    <mergeCell ref="D68:E68"/>
    <mergeCell ref="F68:G68"/>
    <mergeCell ref="H68:I68"/>
    <mergeCell ref="B69:C69"/>
    <mergeCell ref="D69:E69"/>
    <mergeCell ref="F69:G69"/>
    <mergeCell ref="H69:I69"/>
    <mergeCell ref="B64:K64"/>
    <mergeCell ref="B65:K65"/>
    <mergeCell ref="B66:E66"/>
    <mergeCell ref="F66:I66"/>
    <mergeCell ref="J66:K66"/>
    <mergeCell ref="B67:C67"/>
    <mergeCell ref="D67:E67"/>
    <mergeCell ref="F67:G67"/>
    <mergeCell ref="H67:I67"/>
    <mergeCell ref="B62:C62"/>
    <mergeCell ref="D62:E62"/>
    <mergeCell ref="F62:G62"/>
    <mergeCell ref="H62:I62"/>
    <mergeCell ref="J62:K62"/>
    <mergeCell ref="B63:C63"/>
    <mergeCell ref="D63:E63"/>
    <mergeCell ref="F63:G63"/>
    <mergeCell ref="H63:I63"/>
    <mergeCell ref="J63:K63"/>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B52:K52"/>
    <mergeCell ref="B55:K55"/>
    <mergeCell ref="B56:C56"/>
    <mergeCell ref="D56:E56"/>
    <mergeCell ref="F56:G56"/>
    <mergeCell ref="H56:I56"/>
    <mergeCell ref="J56:K56"/>
    <mergeCell ref="C50:D50"/>
    <mergeCell ref="E50:F50"/>
    <mergeCell ref="G50:H50"/>
    <mergeCell ref="C51:D51"/>
    <mergeCell ref="E51:F51"/>
    <mergeCell ref="G51:H51"/>
    <mergeCell ref="C45:D45"/>
    <mergeCell ref="E45:K45"/>
    <mergeCell ref="B46:K46"/>
    <mergeCell ref="B48:K48"/>
    <mergeCell ref="C49:D49"/>
    <mergeCell ref="E49:F49"/>
    <mergeCell ref="G49:H49"/>
    <mergeCell ref="B36:K36"/>
    <mergeCell ref="B37:K37"/>
    <mergeCell ref="B40:K40"/>
    <mergeCell ref="B43:K43"/>
    <mergeCell ref="C44:D44"/>
    <mergeCell ref="E44:K44"/>
    <mergeCell ref="B31:K31"/>
    <mergeCell ref="B32:E32"/>
    <mergeCell ref="F32:K32"/>
    <mergeCell ref="B34:E34"/>
    <mergeCell ref="G34:K34"/>
    <mergeCell ref="B35:E35"/>
    <mergeCell ref="G35:K35"/>
    <mergeCell ref="C21:G21"/>
    <mergeCell ref="H21:J21"/>
    <mergeCell ref="C22:K22"/>
    <mergeCell ref="B25:K25"/>
    <mergeCell ref="B26:K26"/>
    <mergeCell ref="B28:K28"/>
    <mergeCell ref="B33:E33"/>
    <mergeCell ref="G33:H33"/>
    <mergeCell ref="J33:K33"/>
    <mergeCell ref="H18:J18"/>
    <mergeCell ref="C19:G19"/>
    <mergeCell ref="H19:J19"/>
    <mergeCell ref="C20:G20"/>
    <mergeCell ref="H20:J20"/>
    <mergeCell ref="C15:G15"/>
    <mergeCell ref="H15:J15"/>
    <mergeCell ref="B16:B21"/>
    <mergeCell ref="C16:G16"/>
    <mergeCell ref="H16:J16"/>
    <mergeCell ref="C17:G17"/>
    <mergeCell ref="H17:J17"/>
    <mergeCell ref="C18:G18"/>
    <mergeCell ref="C11:G11"/>
    <mergeCell ref="C12:G12"/>
    <mergeCell ref="H12:J12"/>
    <mergeCell ref="B13:B15"/>
    <mergeCell ref="C13:G13"/>
    <mergeCell ref="H13:J13"/>
    <mergeCell ref="C14:G14"/>
    <mergeCell ref="H14:J14"/>
    <mergeCell ref="A1:L3"/>
    <mergeCell ref="C5:D5"/>
    <mergeCell ref="I5:J5"/>
    <mergeCell ref="C8:D8"/>
    <mergeCell ref="F8:G8"/>
    <mergeCell ref="C9:G9"/>
    <mergeCell ref="I9:J9"/>
  </mergeCells>
  <phoneticPr fontId="3" type="noConversion"/>
  <dataValidations count="46">
    <dataValidation type="list" allowBlank="1" showInputMessage="1" showErrorMessage="1" sqref="H360:I363 H367:I369" xr:uid="{E3D708BA-5609-426D-AFBD-187887990785}">
      <formula1>"A, B 주1), B 주2), B 주3), C 주1),  C 주2), C 주3), 해당무"</formula1>
    </dataValidation>
    <dataValidation type="list" allowBlank="1" showInputMessage="1" showErrorMessage="1" sqref="G361:G363" xr:uid="{05AF9C0B-71EB-4139-826C-4C16D29CB2DC}">
      <formula1>"C"</formula1>
    </dataValidation>
    <dataValidation type="list" allowBlank="1" showInputMessage="1" showErrorMessage="1" sqref="B220 B224" xr:uid="{07FBBED6-7A28-43A7-883F-4E4C81082673}">
      <formula1>"SIGNAL, COM"</formula1>
    </dataValidation>
    <dataValidation type="list" allowBlank="1" showInputMessage="1" showErrorMessage="1" sqref="D151:F151" xr:uid="{A7CC1E36-5831-4E36-AC64-46F64583806F}">
      <formula1>"미래동, 미래동RS, 기술융합, 혁신동, 우정동"</formula1>
    </dataValidation>
    <dataValidation type="list" allowBlank="1" showInputMessage="1" showErrorMessage="1" sqref="H133:H136 H140:H143" xr:uid="{A044671F-B527-47CA-8716-8C5ABFC7D83D}">
      <formula1>"해당무, A, B, C, ,"</formula1>
    </dataValidation>
    <dataValidation type="list" allowBlank="1" showInputMessage="1" sqref="I133:I136 I140:I143" xr:uid="{08EBE55D-92F1-4928-BCB1-140FC4BE5233}">
      <formula1>"-, 주1), 주2), 주3), 주4), 주5)"</formula1>
    </dataValidation>
    <dataValidation type="list" allowBlank="1" showInputMessage="1" showErrorMessage="1" sqref="F133:F136 F140:F143" xr:uid="{62C2B95B-69FD-477F-8DB0-1A5A3A9910AB}">
      <formula1>"접촉방전, 기중방전"</formula1>
    </dataValidation>
    <dataValidation type="list" allowBlank="1" showInputMessage="1" showErrorMessage="1" sqref="B133:B136 B140:B143" xr:uid="{2CA0707E-106F-4001-AC3E-9C0A39A0318A}">
      <formula1>"간접인가, 직접인가"</formula1>
    </dataValidation>
    <dataValidation type="list" allowBlank="1" showInputMessage="1" showErrorMessage="1" sqref="G35:K35" xr:uid="{F0DC8B09-2385-4E3E-816C-E341093410D9}">
      <formula1>"구성품 이원화, 기술 변경, 기술 파생"</formula1>
    </dataValidation>
    <dataValidation type="list" allowBlank="1" showInputMessage="1" sqref="C220:F220 C224:F224 C228:F228 C232:F232 C284:F284 C288:F288" xr:uid="{E2A96A73-C677-4B64-A705-3FB54639FF69}">
      <formula1>"해당무, LAN, RJ45, HDMI, DP,"</formula1>
    </dataValidation>
    <dataValidation type="list" allowBlank="1" showInputMessage="1" sqref="C212:F212 C216:F216" xr:uid="{AFCB1BD7-384D-4885-A8D8-9F47B65008E5}">
      <formula1>"DC (+) - DC (-), DC (+) - DC (-) - PE, 해당무"</formula1>
    </dataValidation>
    <dataValidation type="list" allowBlank="1" showInputMessage="1" showErrorMessage="1" sqref="H216:I216 H208:I208 H204:I204 H212:I212 H220:I220 H224:I224 H228:I228 H232:I232 H284:I284 H288:I288" xr:uid="{5CF4FBC8-C25F-474E-805B-7D5EFA4F4C3B}">
      <formula1>"A, B 주1), B 주2), B 주3), 해당무"</formula1>
    </dataValidation>
    <dataValidation type="list" allowBlank="1" showInputMessage="1" sqref="C204:F204 C208:F208" xr:uid="{CADBE046-AD2C-4E11-8897-02AABC69734E}">
      <formula1>"N - L1, N - L1 - PE, L1 - L2 - L3, L1 - L2 - L3 - N, L1 - L2 - L3 - PE, L1 - L2 - L3 - N - PE"</formula1>
    </dataValidation>
    <dataValidation type="list" allowBlank="1" showInputMessage="1" sqref="H165:I168 H172:I175" xr:uid="{2C8A511E-7F66-4E8A-85A0-34FF74725C26}">
      <formula1>"A, 해당무"</formula1>
    </dataValidation>
    <dataValidation type="list" allowBlank="1" showInputMessage="1" showErrorMessage="1" sqref="C165:F168 C172:F175" xr:uid="{31615981-80BC-43CD-984A-2ED39B04CFE9}">
      <formula1>"전  면, 후  면, 우측면, 좌측면"</formula1>
    </dataValidation>
    <dataValidation type="list" allowBlank="1" showInputMessage="1" sqref="C326:E326 C330:E330 C334:E334 C338:E338" xr:uid="{C939F8E2-024B-4495-BE04-3DC9FBE52147}">
      <formula1>"해당무, LAN, RJ 45, HDMI, DVI"</formula1>
    </dataValidation>
    <dataValidation type="list" allowBlank="1" showInputMessage="1" sqref="C318:E318 C322:E322" xr:uid="{7C911CDC-6B78-4EEB-B5E9-DD7A3F669B18}">
      <formula1>"해당무, 주 전원 포트, 직류 전원 입력 포트, DC 입력 포트"</formula1>
    </dataValidation>
    <dataValidation type="list" allowBlank="1" showInputMessage="1" sqref="C310:E310 C314:E314" xr:uid="{1F7A4459-D1D9-476B-A8E9-E1065DC1C731}">
      <formula1>"주 전원 포트"</formula1>
    </dataValidation>
    <dataValidation type="list" allowBlank="1" showInputMessage="1" showErrorMessage="1" sqref="H322:I322 H314:I314 H310:I310 H318:I318 H326:I326 H330:I330 H334:I334 H338:I338" xr:uid="{A2AB0D5D-B85F-4747-899E-C30ADADC0B87}">
      <formula1>"A, B, C, 해당무"</formula1>
    </dataValidation>
    <dataValidation type="list" allowBlank="1" showInputMessage="1" showErrorMessage="1" sqref="G334 G326 G318 G165:G168 G310" xr:uid="{B76BCCDE-A315-47A3-943D-5CE3A030658D}">
      <formula1>"A"</formula1>
    </dataValidation>
    <dataValidation type="list" allowBlank="1" showInputMessage="1" sqref="F326 F330 F334 F338" xr:uid="{BB9FC89A-405D-43B0-9A07-FCA7F57DEFF3}">
      <formula1>"해당무, CDN T8, CDN T4,  CDN T2, EM CLAMP, BCI CLAMP"</formula1>
    </dataValidation>
    <dataValidation type="list" allowBlank="1" showInputMessage="1" sqref="F314 F310 F318 F322" xr:uid="{FBCEB2AE-995C-4170-85C0-DC19378A3C59}">
      <formula1>"해당무, CDN M2, CDN M3,  CDN M4, ,  CDN M5,  EM CLAMP"</formula1>
    </dataValidation>
    <dataValidation type="list" allowBlank="1" showInputMessage="1" showErrorMessage="1" sqref="B280" xr:uid="{4067B6E3-2112-4A1F-9904-46F2652C3DD2}">
      <formula1>"SIGNAL"</formula1>
    </dataValidation>
    <dataValidation type="list" allowBlank="1" showInputMessage="1" sqref="C280:F280" xr:uid="{74B2440F-4958-45EF-96CB-A6E46765B6E7}">
      <formula1>"해당무 주1), 해당무 주2), LAN"</formula1>
    </dataValidation>
    <dataValidation type="list" allowBlank="1" showInputMessage="1" showErrorMessage="1" sqref="B216 B212 B272 B276" xr:uid="{AD3D3403-616F-4ADC-BD8B-DCB150FCD21B}">
      <formula1>"DC"</formula1>
    </dataValidation>
    <dataValidation type="list" allowBlank="1" showInputMessage="1" sqref="C272:F272 C276:F276" xr:uid="{A1E28DAA-6920-4213-B8F8-385BB8794661}">
      <formula1>"DC (+) - DC (-), 해당무"</formula1>
    </dataValidation>
    <dataValidation type="list" allowBlank="1" showInputMessage="1" sqref="H276:I276 H266:I268 H260:I262 H272:I272 H280:I280" xr:uid="{F4BE8075-FD24-46E9-9E91-3E1F90BDF3DA}">
      <formula1>"A, B, B 주1), B 주2), 해당무"</formula1>
    </dataValidation>
    <dataValidation type="list" allowBlank="1" showInputMessage="1" sqref="C260:F262 C266:F268" xr:uid="{DCFF7088-5C75-44F4-98A4-AF17BAF25163}">
      <formula1>"N - L, N - PE, L - PE"</formula1>
    </dataValidation>
    <dataValidation type="list" allowBlank="1" showInputMessage="1" showErrorMessage="1" sqref="B208 B204 B260:B262 B266:B268" xr:uid="{AAD9531C-0C86-4A3C-8A5A-9D72DC8D0490}">
      <formula1>"AC"</formula1>
    </dataValidation>
    <dataValidation type="list" allowBlank="1" showInputMessage="1" sqref="K68:K69" xr:uid="{37E8D5C0-9B6F-4B50-9028-FA7DBD22C32E}">
      <formula1>"차폐, 비차폐"</formula1>
    </dataValidation>
    <dataValidation type="list" allowBlank="1" showInputMessage="1" showErrorMessage="1" sqref="B68:C68 F68:G69" xr:uid="{76368C38-5A7A-4913-B809-EAAC63B76995}">
      <formula1>OFFSET($B$56, 1, 0, ROWS(Total_Config)-1)</formula1>
    </dataValidation>
    <dataValidation type="list" allowBlank="1" showInputMessage="1" sqref="B84 B114" xr:uid="{D4C95C93-2A82-4894-8A20-06DFBF0B81DC}">
      <formula1>OFFSET($B$44, 0, 0, ROWS(OPERATING_MODE))</formula1>
    </dataValidation>
    <dataValidation type="list" allowBlank="1" showInputMessage="1" showErrorMessage="1" sqref="G260:G262 G272 G212 G220 G228 G284 G360 G204 G133:G136" xr:uid="{0C144E4B-B411-4555-954E-B523108405FE}">
      <formula1>"B"</formula1>
    </dataValidation>
    <dataValidation type="list" allowBlank="1" showInputMessage="1" showErrorMessage="1" sqref="C104:F104" xr:uid="{4989865B-1B07-4AA0-A4D3-60410EFB2AE7}">
      <formula1>"미래동, 열정동, 기술융합, 창의동"</formula1>
    </dataValidation>
    <dataValidation type="list" allowBlank="1" showInputMessage="1" sqref="F32:K32" xr:uid="{B87DB156-9348-44B6-B6DC-37468F38E84A}">
      <formula1>"탁상형, 바닥형, 조합형"</formula1>
    </dataValidation>
    <dataValidation type="list" allowBlank="1" showInputMessage="1" showErrorMessage="1" sqref="C74 C346 C119 C183 C240 C296 C89" xr:uid="{1BE9516E-3841-4466-AC12-9C6FE48569E9}">
      <formula1>"미래동, 혁신동, 기술융합, 창의동"</formula1>
    </dataValidation>
    <dataValidation type="list" allowBlank="1" showInputMessage="1" showErrorMessage="1" sqref="I50:J51" xr:uid="{D34F6589-1480-4544-950F-51B579B64B7D}">
      <formula1>"Yes, No"</formula1>
    </dataValidation>
    <dataValidation type="list" allowBlank="1" showInputMessage="1" sqref="K13:K21" xr:uid="{9C3139BA-135E-4D25-90A7-586FD59D03D6}">
      <formula1>"주1), 주2), 주3), 주4), 주5), 주6), 주7), 주8), 주9), 주10)"</formula1>
    </dataValidation>
    <dataValidation type="list" allowBlank="1" showInputMessage="1" showErrorMessage="1" sqref="G338 G330 G322 G314 G288 G280 G276 G266:G268 G232 G224 G216 G208 G172:G175 G367:G369 G140:G143" xr:uid="{564846C4-2CBB-4174-ABDD-F6606BD5023E}">
      <formula1>"D"</formula1>
    </dataValidation>
    <dataValidation type="list" allowBlank="1" showInputMessage="1" showErrorMessage="1" sqref="C151" xr:uid="{DBFA4D75-213F-4194-9CF7-331161D0461C}">
      <formula1>"미래동,미래동RS,기술융합,혁신동,우정동"</formula1>
    </dataValidation>
    <dataValidation type="list" allowBlank="1" showInputMessage="1" sqref="B336 B358 B332 B328 B320 B316 B312 B308 B286 B282 B278 B274 B270 B264 B258 B206 B226 B222 B218 B214 B210 B202 B324 B170 B163 B138 B230 B131 B365" xr:uid="{1532983D-1A38-41DF-A477-0F24DFD11409}">
      <formula1>"TRUE, FALSE, 1, 0,"</formula1>
    </dataValidation>
    <dataValidation type="list" allowBlank="1" showInputMessage="1" showErrorMessage="1" sqref="B284 B288 B232 B228 B334 B338" xr:uid="{2B1287FD-6FC7-4399-AC01-EDB9FE46F5A6}">
      <formula1>"MONITOR, ALARM"</formula1>
    </dataValidation>
    <dataValidation type="list" allowBlank="1" showInputMessage="1" sqref="G77:H77 G92:H92 G107:H107 G122:H122 G154:H154 G186:H186 G243:H243 G299:H299 G349:H349" xr:uid="{D2438065-EF5B-4BC6-A6B0-4A5137C02ACB}">
      <formula1>"00:00, 01:00, 02:00, 03:00, 04:00, 05:00, 06:00, 07:00, 08:00, 09:00, 10:00, 11:00, 12:00, 13:00, 14:00, 15:00, 16:00, 17:00, 18:00, 19:00, 20:00, 21:00, 22:00, 23:00, 24:00"</formula1>
    </dataValidation>
    <dataValidation type="list" allowBlank="1" showInputMessage="1" sqref="F33:F35 I33 D39 K80:K81 K95:K96 K110:K111 K125:K126 K157:K158 K189:K190 K246:K247 K302:K303 K352:K353" xr:uid="{3D2FE56A-C7D0-4524-87B7-A5FE6E3C1ABB}">
      <formula1>"1, TRUE, 0, FALSE,"</formula1>
    </dataValidation>
    <dataValidation type="list" allowBlank="1" showInputMessage="1" showErrorMessage="1" sqref="I5:J5" xr:uid="{3C219841-F737-4E9A-A16E-730029E679BE}">
      <formula1>tester_list</formula1>
    </dataValidation>
    <dataValidation type="list" allowBlank="1" showInputMessage="1" showErrorMessage="1" sqref="I9:J9" xr:uid="{253E73DA-DC8B-4BF6-91EE-EEB106829A24}">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&amp;LRDS-EM-111(00)250702&amp;C&amp;P / &amp;N&amp;R(주)디티앤씨 (Dt&amp;&amp;C Co., Ltd.)</oddFooter>
  </headerFooter>
  <rowBreaks count="9" manualBreakCount="9">
    <brk id="41" max="16383" man="1"/>
    <brk id="53" max="11" man="1"/>
    <brk id="70" max="16383" man="1"/>
    <brk id="115" max="16383" man="1"/>
    <brk id="147" max="16383" man="1"/>
    <brk id="179" max="16383" man="1"/>
    <brk id="236" max="16383" man="1"/>
    <brk id="292" max="16383" man="1"/>
    <brk id="34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E">
              <controlPr defaultSize="0" autoFill="0" autoLine="0" autoPict="0">
                <anchor moveWithCells="1">
                  <from>
                    <xdr:col>2</xdr:col>
                    <xdr:colOff>0</xdr:colOff>
                    <xdr:row>12</xdr:row>
                    <xdr:rowOff>0</xdr:rowOff>
                  </from>
                  <to>
                    <xdr:col>3</xdr:col>
                    <xdr:colOff>228600</xdr:colOff>
                    <xdr:row>13</xdr:row>
                    <xdr:rowOff>0</xdr:rowOff>
                  </to>
                </anchor>
              </controlPr>
            </control>
          </mc:Choice>
        </mc:AlternateContent>
        <mc:AlternateContent xmlns:mc="http://schemas.openxmlformats.org/markup-compatibility/2006">
          <mc:Choice Requires="x14">
            <control shapeId="62467" r:id="rId5" name="RE">
              <controlPr defaultSize="0" autoFill="0" autoLine="0" autoPict="0">
                <anchor moveWithCells="1">
                  <from>
                    <xdr:col>2</xdr:col>
                    <xdr:colOff>0</xdr:colOff>
                    <xdr:row>14</xdr:row>
                    <xdr:rowOff>0</xdr:rowOff>
                  </from>
                  <to>
                    <xdr:col>3</xdr:col>
                    <xdr:colOff>257175</xdr:colOff>
                    <xdr:row>15</xdr:row>
                    <xdr:rowOff>0</xdr:rowOff>
                  </to>
                </anchor>
              </controlPr>
            </control>
          </mc:Choice>
        </mc:AlternateContent>
        <mc:AlternateContent xmlns:mc="http://schemas.openxmlformats.org/markup-compatibility/2006">
          <mc:Choice Requires="x14">
            <control shapeId="62469" r:id="rId6" name="ESD">
              <controlPr defaultSize="0" autoFill="0" autoLine="0" autoPict="0">
                <anchor moveWithCells="1">
                  <from>
                    <xdr:col>2</xdr:col>
                    <xdr:colOff>0</xdr:colOff>
                    <xdr:row>15</xdr:row>
                    <xdr:rowOff>0</xdr:rowOff>
                  </from>
                  <to>
                    <xdr:col>3</xdr:col>
                    <xdr:colOff>342900</xdr:colOff>
                    <xdr:row>16</xdr:row>
                    <xdr:rowOff>0</xdr:rowOff>
                  </to>
                </anchor>
              </controlPr>
            </control>
          </mc:Choice>
        </mc:AlternateContent>
        <mc:AlternateContent xmlns:mc="http://schemas.openxmlformats.org/markup-compatibility/2006">
          <mc:Choice Requires="x14">
            <control shapeId="62470" r:id="rId7" name="RS">
              <controlPr defaultSize="0" autoFill="0" autoLine="0" autoPict="0">
                <anchor moveWithCells="1">
                  <from>
                    <xdr:col>2</xdr:col>
                    <xdr:colOff>0</xdr:colOff>
                    <xdr:row>16</xdr:row>
                    <xdr:rowOff>0</xdr:rowOff>
                  </from>
                  <to>
                    <xdr:col>3</xdr:col>
                    <xdr:colOff>857250</xdr:colOff>
                    <xdr:row>17</xdr:row>
                    <xdr:rowOff>0</xdr:rowOff>
                  </to>
                </anchor>
              </controlPr>
            </control>
          </mc:Choice>
        </mc:AlternateContent>
        <mc:AlternateContent xmlns:mc="http://schemas.openxmlformats.org/markup-compatibility/2006">
          <mc:Choice Requires="x14">
            <control shapeId="62471" r:id="rId8" name="EFT">
              <controlPr defaultSize="0" autoFill="0" autoLine="0" autoPict="0">
                <anchor moveWithCells="1">
                  <from>
                    <xdr:col>2</xdr:col>
                    <xdr:colOff>0</xdr:colOff>
                    <xdr:row>17</xdr:row>
                    <xdr:rowOff>0</xdr:rowOff>
                  </from>
                  <to>
                    <xdr:col>4</xdr:col>
                    <xdr:colOff>352425</xdr:colOff>
                    <xdr:row>18</xdr:row>
                    <xdr:rowOff>0</xdr:rowOff>
                  </to>
                </anchor>
              </controlPr>
            </control>
          </mc:Choice>
        </mc:AlternateContent>
        <mc:AlternateContent xmlns:mc="http://schemas.openxmlformats.org/markup-compatibility/2006">
          <mc:Choice Requires="x14">
            <control shapeId="62472" r:id="rId9" name="SURGE">
              <controlPr defaultSize="0" autoFill="0" autoLine="0" autoPict="0">
                <anchor moveWithCells="1">
                  <from>
                    <xdr:col>2</xdr:col>
                    <xdr:colOff>0</xdr:colOff>
                    <xdr:row>18</xdr:row>
                    <xdr:rowOff>0</xdr:rowOff>
                  </from>
                  <to>
                    <xdr:col>2</xdr:col>
                    <xdr:colOff>838200</xdr:colOff>
                    <xdr:row>19</xdr:row>
                    <xdr:rowOff>0</xdr:rowOff>
                  </to>
                </anchor>
              </controlPr>
            </control>
          </mc:Choice>
        </mc:AlternateContent>
        <mc:AlternateContent xmlns:mc="http://schemas.openxmlformats.org/markup-compatibility/2006">
          <mc:Choice Requires="x14">
            <control shapeId="62473" r:id="rId10" name="C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62475" r:id="rId11" name="DIP">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62476" r:id="rId12" name="CLICK">
              <controlPr defaultSize="0" autoFill="0" autoLine="0" autoPict="0">
                <anchor moveWithCells="1">
                  <from>
                    <xdr:col>2</xdr:col>
                    <xdr:colOff>0</xdr:colOff>
                    <xdr:row>13</xdr:row>
                    <xdr:rowOff>0</xdr:rowOff>
                  </from>
                  <to>
                    <xdr:col>3</xdr:col>
                    <xdr:colOff>352425</xdr:colOff>
                    <xdr:row>14</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4E6DF-9415-4394-B56B-572977DEAE8B}">
  <sheetPr codeName="Sheet8"/>
  <dimension ref="A1:N453"/>
  <sheetViews>
    <sheetView showGridLines="0" zoomScaleNormal="100" zoomScaleSheetLayoutView="100" workbookViewId="0">
      <pane ySplit="3" topLeftCell="A4" activePane="bottomLeft" state="frozen"/>
      <selection activeCell="B441" sqref="B441:K443"/>
      <selection pane="bottomLeft" activeCell="I5" sqref="I5:J5"/>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401"/>
      <c r="D5" s="401"/>
      <c r="H5" s="2" t="s">
        <v>1</v>
      </c>
      <c r="I5" s="390"/>
      <c r="J5" s="390"/>
      <c r="K5" s="3" t="s">
        <v>2</v>
      </c>
    </row>
    <row r="6" spans="1:12">
      <c r="C6" t="s">
        <v>132</v>
      </c>
    </row>
    <row r="7" spans="1:12">
      <c r="B7" s="4" t="s">
        <v>3</v>
      </c>
    </row>
    <row r="8" spans="1:12" ht="24.95" customHeight="1">
      <c r="B8" s="5" t="s">
        <v>4</v>
      </c>
      <c r="C8" s="402"/>
      <c r="D8" s="402"/>
      <c r="E8" s="5" t="s">
        <v>5</v>
      </c>
      <c r="F8" s="402"/>
      <c r="G8" s="402"/>
      <c r="H8" s="5" t="s">
        <v>6</v>
      </c>
      <c r="I8" s="6"/>
      <c r="J8" s="7" t="s">
        <v>7</v>
      </c>
      <c r="K8" s="8"/>
    </row>
    <row r="9" spans="1:12" ht="24.95" customHeight="1">
      <c r="B9" s="5" t="s">
        <v>8</v>
      </c>
      <c r="C9" s="436"/>
      <c r="D9" s="436"/>
      <c r="E9" s="436"/>
      <c r="F9" s="436"/>
      <c r="G9" s="436"/>
      <c r="H9" s="5" t="s">
        <v>9</v>
      </c>
      <c r="I9" s="392"/>
      <c r="J9" s="393"/>
      <c r="K9" s="9" t="s">
        <v>2</v>
      </c>
    </row>
    <row r="11" spans="1:12" ht="20.100000000000001" customHeight="1">
      <c r="B11" s="4" t="s">
        <v>10</v>
      </c>
      <c r="C11" s="403" t="s">
        <v>213</v>
      </c>
      <c r="D11" s="403"/>
      <c r="E11" s="403"/>
      <c r="F11" s="403"/>
      <c r="G11" s="403"/>
    </row>
    <row r="12" spans="1:12" ht="15.95" customHeight="1">
      <c r="B12" s="10" t="s">
        <v>11</v>
      </c>
      <c r="C12" s="378" t="s">
        <v>12</v>
      </c>
      <c r="D12" s="378"/>
      <c r="E12" s="378"/>
      <c r="F12" s="378"/>
      <c r="G12" s="378"/>
      <c r="H12" s="378" t="s">
        <v>13</v>
      </c>
      <c r="I12" s="378"/>
      <c r="J12" s="378"/>
      <c r="K12" s="10" t="s">
        <v>14</v>
      </c>
    </row>
    <row r="13" spans="1:12" ht="20.100000000000001" customHeight="1">
      <c r="B13" s="378" t="s">
        <v>15</v>
      </c>
      <c r="C13" s="410" t="b">
        <v>0</v>
      </c>
      <c r="D13" s="411"/>
      <c r="E13" s="411"/>
      <c r="F13" s="411"/>
      <c r="G13" s="411"/>
      <c r="H13" s="397" t="str">
        <f>IF(CE_CHECK,"KS C 9832", "")</f>
        <v/>
      </c>
      <c r="I13" s="398"/>
      <c r="J13" s="399"/>
      <c r="K13" s="25"/>
    </row>
    <row r="14" spans="1:12" ht="20.100000000000001" customHeight="1">
      <c r="B14" s="379"/>
      <c r="C14" s="404" t="b">
        <v>0</v>
      </c>
      <c r="D14" s="405"/>
      <c r="E14" s="405"/>
      <c r="F14" s="405"/>
      <c r="G14" s="405"/>
      <c r="H14" s="383" t="str">
        <f>IF(RE_CHECK, "KS C 9832, KS C 9811", "")</f>
        <v/>
      </c>
      <c r="I14" s="384"/>
      <c r="J14" s="385"/>
      <c r="K14" s="25"/>
    </row>
    <row r="15" spans="1:12" ht="20.100000000000001" customHeight="1">
      <c r="B15" s="380"/>
      <c r="C15" s="404" t="b">
        <v>0</v>
      </c>
      <c r="D15" s="405"/>
      <c r="E15" s="405"/>
      <c r="F15" s="405"/>
      <c r="G15" s="405"/>
      <c r="H15" s="383" t="str">
        <f>IF(GH_CHECK, "KS C 9832, KS C 9811", "")</f>
        <v/>
      </c>
      <c r="I15" s="384"/>
      <c r="J15" s="385"/>
      <c r="K15" s="25"/>
    </row>
    <row r="16" spans="1:12" ht="20.100000000000001" customHeight="1">
      <c r="B16" s="378" t="s">
        <v>16</v>
      </c>
      <c r="C16" s="404" t="b">
        <v>0</v>
      </c>
      <c r="D16" s="405"/>
      <c r="E16" s="405"/>
      <c r="F16" s="405"/>
      <c r="G16" s="405"/>
      <c r="H16" s="383" t="str">
        <f>IF(ESD_CHECK, "KS C 9610-4-2", "")</f>
        <v/>
      </c>
      <c r="I16" s="384"/>
      <c r="J16" s="385"/>
      <c r="K16" s="25"/>
    </row>
    <row r="17" spans="2:11" ht="20.100000000000001" customHeight="1">
      <c r="B17" s="379"/>
      <c r="C17" s="404" t="b">
        <v>0</v>
      </c>
      <c r="D17" s="405"/>
      <c r="E17" s="405"/>
      <c r="F17" s="405"/>
      <c r="G17" s="405"/>
      <c r="H17" s="383" t="str">
        <f>IF(RS_CHECK, "KS C 9610-4-3", "")</f>
        <v/>
      </c>
      <c r="I17" s="384"/>
      <c r="J17" s="385"/>
      <c r="K17" s="25"/>
    </row>
    <row r="18" spans="2:11" ht="20.100000000000001" customHeight="1">
      <c r="B18" s="379"/>
      <c r="C18" s="404" t="b">
        <v>0</v>
      </c>
      <c r="D18" s="405"/>
      <c r="E18" s="405"/>
      <c r="F18" s="405"/>
      <c r="G18" s="405"/>
      <c r="H18" s="383" t="str">
        <f>IF(EFT_CHECK, "KS C 9610-4-4", "")</f>
        <v/>
      </c>
      <c r="I18" s="384"/>
      <c r="J18" s="385"/>
      <c r="K18" s="25"/>
    </row>
    <row r="19" spans="2:11" ht="20.100000000000001" customHeight="1">
      <c r="B19" s="379"/>
      <c r="C19" s="404" t="b">
        <v>0</v>
      </c>
      <c r="D19" s="405"/>
      <c r="E19" s="405"/>
      <c r="F19" s="405"/>
      <c r="G19" s="406"/>
      <c r="H19" s="383" t="str" cm="1">
        <f t="array" ref="H19">IF(DOW_CHECK, "KS C IEC 61000-4-18", "")</f>
        <v/>
      </c>
      <c r="I19" s="384"/>
      <c r="J19" s="385"/>
      <c r="K19" s="25"/>
    </row>
    <row r="20" spans="2:11" ht="20.100000000000001" customHeight="1">
      <c r="B20" s="379"/>
      <c r="C20" s="404" t="b">
        <v>0</v>
      </c>
      <c r="D20" s="405"/>
      <c r="E20" s="405"/>
      <c r="F20" s="405"/>
      <c r="G20" s="405"/>
      <c r="H20" s="383" t="str">
        <f>IF(SURGE_CHECK, "KS C 9610-4-5", "")</f>
        <v/>
      </c>
      <c r="I20" s="384"/>
      <c r="J20" s="385"/>
      <c r="K20" s="25"/>
    </row>
    <row r="21" spans="2:11" ht="20.100000000000001" customHeight="1">
      <c r="B21" s="379"/>
      <c r="C21" s="404" t="b">
        <v>0</v>
      </c>
      <c r="D21" s="405"/>
      <c r="E21" s="405"/>
      <c r="F21" s="405"/>
      <c r="G21" s="405"/>
      <c r="H21" s="383" t="str">
        <f>IF(CS_CHECK, "KS C 9610-4-6", "")</f>
        <v/>
      </c>
      <c r="I21" s="384"/>
      <c r="J21" s="385"/>
      <c r="K21" s="25"/>
    </row>
    <row r="22" spans="2:11" ht="20.100000000000001" customHeight="1">
      <c r="B22" s="379"/>
      <c r="C22" s="404" t="b">
        <v>0</v>
      </c>
      <c r="D22" s="405"/>
      <c r="E22" s="405"/>
      <c r="F22" s="405"/>
      <c r="G22" s="406"/>
      <c r="H22" s="383" t="str">
        <f>IF(LCS_CHECK, "KS C IEC 9610-4-16", "")</f>
        <v/>
      </c>
      <c r="I22" s="384"/>
      <c r="J22" s="385"/>
      <c r="K22" s="25"/>
    </row>
    <row r="23" spans="2:11" ht="20.100000000000001" customHeight="1">
      <c r="B23" s="379"/>
      <c r="C23" s="404" t="b">
        <v>0</v>
      </c>
      <c r="D23" s="405"/>
      <c r="E23" s="405"/>
      <c r="F23" s="405"/>
      <c r="G23" s="405"/>
      <c r="H23" s="383" t="str">
        <f>IF(MF_CHECK, "KS C 9610-4-8", "")</f>
        <v/>
      </c>
      <c r="I23" s="384"/>
      <c r="J23" s="385"/>
      <c r="K23" s="25"/>
    </row>
    <row r="24" spans="2:11" ht="20.100000000000001" customHeight="1">
      <c r="B24" s="379"/>
      <c r="C24" s="404" t="b">
        <v>0</v>
      </c>
      <c r="D24" s="405"/>
      <c r="E24" s="405"/>
      <c r="F24" s="405"/>
      <c r="G24" s="405"/>
      <c r="H24" s="383" t="str">
        <f>IF(DIP_CHECK, "KS C 9610-4-11", "")</f>
        <v/>
      </c>
      <c r="I24" s="384"/>
      <c r="J24" s="385"/>
      <c r="K24" s="25"/>
    </row>
    <row r="25" spans="2:11" ht="20.100000000000001" customHeight="1">
      <c r="B25" s="379"/>
      <c r="C25" s="404" t="b">
        <v>0</v>
      </c>
      <c r="D25" s="405"/>
      <c r="E25" s="405"/>
      <c r="F25" s="405"/>
      <c r="G25" s="405"/>
      <c r="H25" s="383" t="str">
        <f>IF(RIPPLE_CHECK, "KS C IEC 9610-4-17", "")</f>
        <v/>
      </c>
      <c r="I25" s="384"/>
      <c r="J25" s="385"/>
      <c r="K25" s="25"/>
    </row>
    <row r="26" spans="2:11" ht="20.100000000000001" customHeight="1">
      <c r="B26" s="380"/>
      <c r="C26" s="404" t="b">
        <v>0</v>
      </c>
      <c r="D26" s="405"/>
      <c r="E26" s="405"/>
      <c r="F26" s="405"/>
      <c r="G26" s="405"/>
      <c r="H26" s="383" t="str">
        <f>IF(C26, "KS C IEC 61000-4-29", "")</f>
        <v/>
      </c>
      <c r="I26" s="384"/>
      <c r="J26" s="385"/>
      <c r="K26" s="25"/>
    </row>
    <row r="27" spans="2:11" ht="39.950000000000003" customHeight="1">
      <c r="B27" s="10" t="s">
        <v>17</v>
      </c>
      <c r="C27" s="412"/>
      <c r="D27" s="413"/>
      <c r="E27" s="413"/>
      <c r="F27" s="413"/>
      <c r="G27" s="413"/>
      <c r="H27" s="413"/>
      <c r="I27" s="413"/>
      <c r="J27" s="413"/>
      <c r="K27" s="414"/>
    </row>
    <row r="29" spans="2:11">
      <c r="B29" s="4" t="s">
        <v>18</v>
      </c>
    </row>
    <row r="30" spans="2:11" ht="20.100000000000001" customHeight="1">
      <c r="B30" s="415" t="s">
        <v>19</v>
      </c>
      <c r="C30" s="416"/>
      <c r="D30" s="416"/>
      <c r="E30" s="416"/>
      <c r="F30" s="416"/>
      <c r="G30" s="416"/>
      <c r="H30" s="416"/>
      <c r="I30" s="416"/>
      <c r="J30" s="416"/>
      <c r="K30" s="417"/>
    </row>
    <row r="31" spans="2:11" ht="20.100000000000001" customHeight="1">
      <c r="B31" s="372"/>
      <c r="C31" s="373"/>
      <c r="D31" s="373"/>
      <c r="E31" s="373"/>
      <c r="F31" s="373"/>
      <c r="G31" s="373"/>
      <c r="H31" s="373"/>
      <c r="I31" s="373"/>
      <c r="J31" s="373"/>
      <c r="K31" s="374"/>
    </row>
    <row r="33" spans="2:13">
      <c r="B33" s="353" t="s">
        <v>20</v>
      </c>
      <c r="C33" s="353"/>
      <c r="D33" s="353"/>
      <c r="E33" s="353"/>
      <c r="F33" s="353"/>
      <c r="G33" s="353"/>
      <c r="H33" s="353"/>
      <c r="I33" s="353"/>
      <c r="J33" s="353"/>
      <c r="K33" s="353"/>
    </row>
    <row r="35" spans="2:13">
      <c r="B35" s="4" t="s">
        <v>21</v>
      </c>
    </row>
    <row r="36" spans="2:13" ht="20.100000000000001" customHeight="1">
      <c r="B36" s="415" t="s">
        <v>22</v>
      </c>
      <c r="C36" s="416"/>
      <c r="D36" s="416"/>
      <c r="E36" s="416"/>
      <c r="F36" s="416"/>
      <c r="G36" s="416"/>
      <c r="H36" s="416"/>
      <c r="I36" s="416"/>
      <c r="J36" s="416"/>
      <c r="K36" s="417"/>
    </row>
    <row r="37" spans="2:13" ht="20.100000000000001" customHeight="1">
      <c r="B37" s="407" t="s">
        <v>23</v>
      </c>
      <c r="C37" s="408"/>
      <c r="D37" s="408"/>
      <c r="E37" s="409"/>
      <c r="F37" s="373"/>
      <c r="G37" s="373"/>
      <c r="H37" s="373"/>
      <c r="I37" s="373"/>
      <c r="J37" s="373"/>
      <c r="K37" s="374"/>
    </row>
    <row r="38" spans="2:13" ht="20.100000000000001" customHeight="1">
      <c r="B38" s="407" t="s">
        <v>136</v>
      </c>
      <c r="C38" s="408"/>
      <c r="D38" s="408"/>
      <c r="E38" s="409"/>
      <c r="F38" s="373"/>
      <c r="G38" s="373"/>
      <c r="H38" s="373"/>
      <c r="I38" s="373"/>
      <c r="J38" s="373"/>
      <c r="K38" s="374"/>
    </row>
    <row r="39" spans="2:13" ht="20.100000000000001" customHeight="1">
      <c r="B39" s="407" t="s">
        <v>138</v>
      </c>
      <c r="C39" s="408"/>
      <c r="D39" s="408"/>
      <c r="E39" s="42" t="b">
        <v>0</v>
      </c>
      <c r="F39" s="108"/>
      <c r="G39" s="109"/>
      <c r="H39" s="109"/>
      <c r="I39" s="109"/>
      <c r="J39" s="109"/>
      <c r="K39" s="110"/>
    </row>
    <row r="40" spans="2:13" ht="20.100000000000001" customHeight="1">
      <c r="B40" s="407" t="s">
        <v>139</v>
      </c>
      <c r="C40" s="408"/>
      <c r="D40" s="408"/>
      <c r="E40" s="42" t="b">
        <v>0</v>
      </c>
      <c r="F40" s="693"/>
      <c r="G40" s="364"/>
      <c r="H40" s="364"/>
      <c r="I40" s="364"/>
      <c r="J40" s="364"/>
      <c r="K40" s="365"/>
    </row>
    <row r="41" spans="2:13" ht="20.100000000000001" customHeight="1">
      <c r="B41" s="415" t="s">
        <v>17</v>
      </c>
      <c r="C41" s="416"/>
      <c r="D41" s="416"/>
      <c r="E41" s="416"/>
      <c r="F41" s="416"/>
      <c r="G41" s="416"/>
      <c r="H41" s="416"/>
      <c r="I41" s="416"/>
      <c r="J41" s="416"/>
      <c r="K41" s="417"/>
    </row>
    <row r="42" spans="2:13" ht="44.25" customHeight="1">
      <c r="B42" s="369"/>
      <c r="C42" s="370"/>
      <c r="D42" s="370"/>
      <c r="E42" s="370"/>
      <c r="F42" s="370"/>
      <c r="G42" s="370"/>
      <c r="H42" s="370"/>
      <c r="I42" s="370"/>
      <c r="J42" s="370"/>
      <c r="K42" s="371"/>
    </row>
    <row r="43" spans="2:13" ht="9.9499999999999993" customHeight="1"/>
    <row r="44" spans="2:13" ht="13.5" customHeight="1">
      <c r="B44" s="4" t="s">
        <v>130</v>
      </c>
      <c r="D44" s="43" t="b">
        <v>0</v>
      </c>
    </row>
    <row r="45" spans="2:13" ht="16.5" customHeight="1">
      <c r="B45" s="624" t="s">
        <v>179</v>
      </c>
      <c r="C45" s="625"/>
      <c r="D45" s="625"/>
      <c r="E45" s="625"/>
      <c r="F45" s="625"/>
      <c r="G45" s="625"/>
      <c r="H45" s="625"/>
      <c r="I45" s="625"/>
      <c r="J45" s="625"/>
      <c r="K45" s="626"/>
    </row>
    <row r="46" spans="2:13" ht="9.9499999999999993" customHeight="1"/>
    <row r="47" spans="2:13" ht="16.5" customHeight="1">
      <c r="B47" s="424" t="s">
        <v>26</v>
      </c>
      <c r="C47" s="424"/>
      <c r="D47" s="424"/>
      <c r="E47" s="424"/>
      <c r="F47" s="424"/>
      <c r="G47" s="424"/>
      <c r="H47" s="424"/>
      <c r="I47" s="424"/>
      <c r="J47" s="424"/>
      <c r="K47" s="424"/>
    </row>
    <row r="48" spans="2:13" ht="16.5" customHeight="1">
      <c r="B48" s="11"/>
      <c r="C48" s="347"/>
      <c r="D48" s="374"/>
      <c r="E48" s="360"/>
      <c r="F48" s="351"/>
      <c r="G48" s="351"/>
      <c r="H48" s="351"/>
      <c r="I48" s="351"/>
      <c r="J48" s="351"/>
      <c r="K48" s="352"/>
      <c r="M48" s="36">
        <f>E48</f>
        <v>0</v>
      </c>
    </row>
    <row r="49" spans="2:13" ht="16.5" customHeight="1">
      <c r="B49" s="11"/>
      <c r="C49" s="347"/>
      <c r="D49" s="374"/>
      <c r="E49" s="360"/>
      <c r="F49" s="351"/>
      <c r="G49" s="351"/>
      <c r="H49" s="351"/>
      <c r="I49" s="351"/>
      <c r="J49" s="351"/>
      <c r="K49" s="352"/>
      <c r="M49" s="36">
        <f>E49</f>
        <v>0</v>
      </c>
    </row>
    <row r="50" spans="2:13" ht="16.5" customHeight="1">
      <c r="B50" s="623"/>
      <c r="C50" s="427"/>
      <c r="D50" s="427"/>
      <c r="E50" s="427"/>
      <c r="F50" s="427"/>
      <c r="G50" s="427"/>
      <c r="H50" s="427"/>
      <c r="I50" s="427"/>
      <c r="J50" s="427"/>
      <c r="K50" s="428"/>
    </row>
    <row r="51" spans="2:13" ht="9.9499999999999993" customHeight="1"/>
    <row r="52" spans="2:13" ht="16.5" customHeight="1">
      <c r="B52" s="424" t="s">
        <v>27</v>
      </c>
      <c r="C52" s="424"/>
      <c r="D52" s="424"/>
      <c r="E52" s="424"/>
      <c r="F52" s="424"/>
      <c r="G52" s="424"/>
      <c r="H52" s="424"/>
      <c r="I52" s="424"/>
      <c r="J52" s="424"/>
      <c r="K52" s="424"/>
    </row>
    <row r="53" spans="2:13" ht="16.5" customHeight="1">
      <c r="B53" s="12" t="s">
        <v>28</v>
      </c>
      <c r="C53" s="433" t="s">
        <v>29</v>
      </c>
      <c r="D53" s="433"/>
      <c r="E53" s="433" t="s">
        <v>30</v>
      </c>
      <c r="F53" s="433"/>
      <c r="G53" s="433" t="s">
        <v>31</v>
      </c>
      <c r="H53" s="433"/>
      <c r="I53" s="12" t="s">
        <v>32</v>
      </c>
      <c r="J53" s="12" t="s">
        <v>33</v>
      </c>
      <c r="K53" s="12" t="s">
        <v>34</v>
      </c>
    </row>
    <row r="54" spans="2:13" ht="16.5" customHeight="1">
      <c r="B54" s="13"/>
      <c r="C54" s="322"/>
      <c r="D54" s="322"/>
      <c r="E54" s="521"/>
      <c r="F54" s="521"/>
      <c r="G54" s="522"/>
      <c r="H54" s="522"/>
      <c r="I54" s="14"/>
      <c r="J54" s="14"/>
      <c r="K54" s="14"/>
    </row>
    <row r="55" spans="2:13" ht="16.5" customHeight="1">
      <c r="B55" s="13"/>
      <c r="C55" s="322"/>
      <c r="D55" s="322"/>
      <c r="E55" s="521"/>
      <c r="F55" s="521"/>
      <c r="G55" s="522"/>
      <c r="H55" s="522"/>
      <c r="I55" s="14"/>
      <c r="J55" s="14"/>
      <c r="K55" s="14"/>
    </row>
    <row r="56" spans="2:13" ht="16.5" customHeight="1">
      <c r="B56" s="347"/>
      <c r="C56" s="348"/>
      <c r="D56" s="348"/>
      <c r="E56" s="348"/>
      <c r="F56" s="348"/>
      <c r="G56" s="348"/>
      <c r="H56" s="348"/>
      <c r="I56" s="348"/>
      <c r="J56" s="348"/>
      <c r="K56" s="349"/>
    </row>
    <row r="57" spans="2:13" ht="9.9499999999999993" customHeight="1"/>
    <row r="58" spans="2:13" ht="16.5" customHeight="1">
      <c r="B58" s="432" t="s">
        <v>35</v>
      </c>
      <c r="C58" s="432"/>
      <c r="D58" s="432"/>
      <c r="E58" s="432"/>
      <c r="F58" s="432"/>
      <c r="G58" s="432"/>
      <c r="H58" s="432"/>
      <c r="I58" s="432"/>
      <c r="J58" s="432"/>
      <c r="K58" s="432"/>
    </row>
    <row r="59" spans="2:13" ht="16.5" customHeight="1">
      <c r="B59" s="437" t="s">
        <v>36</v>
      </c>
      <c r="C59" s="437"/>
      <c r="D59" s="438" t="s">
        <v>37</v>
      </c>
      <c r="E59" s="439"/>
      <c r="F59" s="440" t="s">
        <v>38</v>
      </c>
      <c r="G59" s="441"/>
      <c r="H59" s="440" t="s">
        <v>39</v>
      </c>
      <c r="I59" s="441"/>
      <c r="J59" s="440" t="s">
        <v>34</v>
      </c>
      <c r="K59" s="441"/>
    </row>
    <row r="60" spans="2:13" ht="16.5" customHeight="1">
      <c r="B60" s="335">
        <f>Product_Name</f>
        <v>0</v>
      </c>
      <c r="C60" s="324"/>
      <c r="D60" s="332">
        <f>Model_Name</f>
        <v>0</v>
      </c>
      <c r="E60" s="332"/>
      <c r="F60" s="335" t="s">
        <v>41</v>
      </c>
      <c r="G60" s="324"/>
      <c r="H60" s="627"/>
      <c r="I60" s="627"/>
      <c r="J60" s="319" t="s">
        <v>40</v>
      </c>
      <c r="K60" s="320"/>
    </row>
    <row r="61" spans="2:13" ht="16.5" customHeight="1">
      <c r="B61" s="434"/>
      <c r="C61" s="324"/>
      <c r="D61" s="435"/>
      <c r="E61" s="435"/>
      <c r="F61" s="335"/>
      <c r="G61" s="324"/>
      <c r="H61" s="628"/>
      <c r="I61" s="436"/>
      <c r="J61" s="335"/>
      <c r="K61" s="324"/>
    </row>
    <row r="62" spans="2:13" ht="9.9499999999999993" customHeight="1"/>
    <row r="63" spans="2:13" ht="16.5" customHeight="1">
      <c r="B63" s="432" t="s">
        <v>140</v>
      </c>
      <c r="C63" s="432"/>
      <c r="D63" s="432"/>
      <c r="E63" s="432"/>
      <c r="F63" s="432"/>
      <c r="G63" s="432"/>
      <c r="H63" s="432"/>
      <c r="I63" s="432"/>
      <c r="J63" s="432"/>
      <c r="K63" s="432"/>
    </row>
    <row r="64" spans="2:13" ht="16.5" customHeight="1">
      <c r="B64" s="437" t="s">
        <v>36</v>
      </c>
      <c r="C64" s="437"/>
      <c r="D64" s="438" t="s">
        <v>37</v>
      </c>
      <c r="E64" s="439"/>
      <c r="F64" s="440" t="s">
        <v>38</v>
      </c>
      <c r="G64" s="441"/>
      <c r="H64" s="440" t="s">
        <v>39</v>
      </c>
      <c r="I64" s="441"/>
      <c r="J64" s="440" t="s">
        <v>34</v>
      </c>
      <c r="K64" s="441"/>
    </row>
    <row r="65" spans="2:11" ht="16.5" customHeight="1">
      <c r="B65" s="330">
        <f>Product_Name</f>
        <v>0</v>
      </c>
      <c r="C65" s="331"/>
      <c r="D65" s="332">
        <f>Model_Name</f>
        <v>0</v>
      </c>
      <c r="E65" s="332"/>
      <c r="F65" s="335" t="s">
        <v>41</v>
      </c>
      <c r="G65" s="324"/>
      <c r="H65" s="627"/>
      <c r="I65" s="627"/>
      <c r="J65" s="319" t="s">
        <v>40</v>
      </c>
      <c r="K65" s="320"/>
    </row>
    <row r="66" spans="2:11" ht="16.5" customHeight="1">
      <c r="B66" s="434"/>
      <c r="C66" s="324"/>
      <c r="D66" s="335"/>
      <c r="E66" s="324"/>
      <c r="F66" s="335"/>
      <c r="G66" s="324"/>
      <c r="H66" s="335"/>
      <c r="I66" s="324"/>
      <c r="J66" s="335"/>
      <c r="K66" s="324"/>
    </row>
    <row r="67" spans="2:11" ht="9.9499999999999993" customHeight="1">
      <c r="B67" s="445"/>
      <c r="C67" s="445"/>
      <c r="D67" s="445"/>
      <c r="E67" s="445"/>
      <c r="F67" s="445"/>
      <c r="G67" s="445"/>
      <c r="H67" s="445"/>
      <c r="I67" s="445"/>
      <c r="J67" s="445"/>
      <c r="K67" s="445"/>
    </row>
    <row r="68" spans="2:11" ht="16.5" customHeight="1">
      <c r="B68" s="432" t="s">
        <v>42</v>
      </c>
      <c r="C68" s="432"/>
      <c r="D68" s="432"/>
      <c r="E68" s="432"/>
      <c r="F68" s="432"/>
      <c r="G68" s="432"/>
      <c r="H68" s="432"/>
      <c r="I68" s="432"/>
      <c r="J68" s="432"/>
      <c r="K68" s="432"/>
    </row>
    <row r="69" spans="2:11" ht="16.5" customHeight="1">
      <c r="B69" s="440" t="s">
        <v>43</v>
      </c>
      <c r="C69" s="443"/>
      <c r="D69" s="443"/>
      <c r="E69" s="441"/>
      <c r="F69" s="440" t="s">
        <v>44</v>
      </c>
      <c r="G69" s="443"/>
      <c r="H69" s="443"/>
      <c r="I69" s="441"/>
      <c r="J69" s="440" t="s">
        <v>45</v>
      </c>
      <c r="K69" s="441"/>
    </row>
    <row r="70" spans="2:11" ht="16.5" customHeight="1">
      <c r="B70" s="440" t="s">
        <v>46</v>
      </c>
      <c r="C70" s="441"/>
      <c r="D70" s="440" t="s">
        <v>47</v>
      </c>
      <c r="E70" s="441"/>
      <c r="F70" s="440" t="s">
        <v>46</v>
      </c>
      <c r="G70" s="441"/>
      <c r="H70" s="440" t="s">
        <v>47</v>
      </c>
      <c r="I70" s="441"/>
      <c r="J70" s="15" t="s">
        <v>48</v>
      </c>
      <c r="K70" s="15" t="s">
        <v>49</v>
      </c>
    </row>
    <row r="71" spans="2:11" ht="16.5" customHeight="1">
      <c r="B71" s="322"/>
      <c r="C71" s="322"/>
      <c r="D71" s="323"/>
      <c r="E71" s="324"/>
      <c r="F71" s="323"/>
      <c r="G71" s="324"/>
      <c r="H71" s="323"/>
      <c r="I71" s="324"/>
      <c r="J71" s="16"/>
      <c r="K71" s="17"/>
    </row>
    <row r="72" spans="2:11" ht="16.5" customHeight="1">
      <c r="B72" s="322"/>
      <c r="C72" s="322"/>
      <c r="D72" s="323"/>
      <c r="E72" s="324"/>
      <c r="F72" s="323"/>
      <c r="G72" s="324"/>
      <c r="H72" s="323"/>
      <c r="I72" s="324"/>
      <c r="J72" s="16"/>
      <c r="K72" s="17"/>
    </row>
    <row r="73" spans="2:11" ht="9.9499999999999993" customHeight="1"/>
    <row r="74" spans="2:11" ht="9.9499999999999993" customHeight="1" thickBot="1"/>
    <row r="75" spans="2:11" ht="44.25" customHeight="1" thickBot="1">
      <c r="B75" s="446" t="s">
        <v>147</v>
      </c>
      <c r="C75" s="447"/>
      <c r="D75" s="447"/>
      <c r="E75" s="447"/>
      <c r="F75" s="447"/>
      <c r="G75" s="447"/>
      <c r="H75" s="447"/>
      <c r="I75" s="447"/>
      <c r="J75" s="447"/>
      <c r="K75" s="448"/>
    </row>
    <row r="76" spans="2:11" ht="9.9499999999999993" customHeight="1"/>
    <row r="77" spans="2:11" ht="16.5" customHeight="1">
      <c r="B77" s="5" t="s">
        <v>129</v>
      </c>
      <c r="C77" s="383"/>
      <c r="D77" s="384"/>
      <c r="E77" s="384"/>
      <c r="F77" s="385"/>
      <c r="G77" s="5"/>
      <c r="H77" s="452"/>
      <c r="I77" s="453"/>
      <c r="J77" s="453"/>
      <c r="K77" s="454"/>
    </row>
    <row r="79" spans="2:11" ht="16.5" customHeight="1">
      <c r="B79" s="5" t="s">
        <v>128</v>
      </c>
      <c r="C79" s="455" t="s">
        <v>122</v>
      </c>
      <c r="D79" s="455"/>
      <c r="E79" s="455" t="s">
        <v>121</v>
      </c>
      <c r="F79" s="455"/>
      <c r="G79" s="5" t="s">
        <v>123</v>
      </c>
      <c r="H79" s="5" t="s">
        <v>124</v>
      </c>
      <c r="I79" s="5" t="s">
        <v>125</v>
      </c>
      <c r="J79" s="5" t="s">
        <v>126</v>
      </c>
      <c r="K79" s="5" t="s">
        <v>127</v>
      </c>
    </row>
    <row r="80" spans="2:11" ht="16.5" customHeight="1">
      <c r="B80" s="18">
        <v>1</v>
      </c>
      <c r="C80" s="456"/>
      <c r="D80" s="456"/>
      <c r="E80" s="457"/>
      <c r="F80" s="458"/>
      <c r="G80" s="117"/>
      <c r="H80" s="117"/>
      <c r="I80" s="33"/>
      <c r="J80" s="34"/>
      <c r="K80" s="35"/>
    </row>
    <row r="82" spans="2:14" ht="16.5" customHeight="1">
      <c r="B82" s="248" t="s">
        <v>50</v>
      </c>
      <c r="C82" s="259"/>
      <c r="D82" s="248" t="s">
        <v>5</v>
      </c>
      <c r="E82" s="259"/>
      <c r="F82" s="136" t="s">
        <v>51</v>
      </c>
      <c r="G82" s="136" t="s">
        <v>52</v>
      </c>
      <c r="H82" s="5" t="s">
        <v>815</v>
      </c>
      <c r="I82" s="5" t="s">
        <v>53</v>
      </c>
      <c r="J82" s="5" t="s">
        <v>325</v>
      </c>
      <c r="K82" s="5" t="s">
        <v>54</v>
      </c>
    </row>
    <row r="83" spans="2:14" ht="16.5" customHeight="1">
      <c r="B83" s="246"/>
      <c r="C83" s="247"/>
      <c r="D83" s="246"/>
      <c r="E83" s="247"/>
      <c r="F83" s="169"/>
      <c r="G83" s="64"/>
      <c r="H83" s="92"/>
      <c r="I83" s="92"/>
      <c r="J83" s="17"/>
      <c r="K83" s="177">
        <v>0</v>
      </c>
    </row>
    <row r="84" spans="2:14" ht="16.5" customHeight="1">
      <c r="B84" s="246"/>
      <c r="C84" s="247"/>
      <c r="D84" s="246"/>
      <c r="E84" s="247"/>
      <c r="F84" s="169"/>
      <c r="G84" s="64"/>
      <c r="H84" s="92"/>
      <c r="I84" s="92"/>
      <c r="J84" s="17"/>
      <c r="K84" s="177">
        <v>0</v>
      </c>
    </row>
    <row r="85" spans="2:14" ht="9.9499999999999993" customHeight="1"/>
    <row r="86" spans="2:14" ht="16.5" customHeight="1">
      <c r="B86" s="353" t="s">
        <v>55</v>
      </c>
      <c r="C86" s="353"/>
      <c r="D86" s="20"/>
      <c r="E86" s="20"/>
      <c r="F86" s="21"/>
    </row>
    <row r="87" spans="2:14" ht="16.5" customHeight="1">
      <c r="B87" s="22"/>
      <c r="C87" s="459"/>
      <c r="D87" s="460"/>
      <c r="E87" s="460"/>
      <c r="F87" s="460"/>
      <c r="G87" s="460"/>
      <c r="H87" s="460"/>
      <c r="I87" s="460"/>
      <c r="J87" s="460"/>
      <c r="K87" s="460"/>
      <c r="N87" s="44">
        <f>C87</f>
        <v>0</v>
      </c>
    </row>
    <row r="88" spans="2:14" ht="9.9499999999999993" customHeight="1"/>
    <row r="89" spans="2:14" ht="9.9499999999999993" customHeight="1" thickBot="1"/>
    <row r="90" spans="2:14" ht="44.25" customHeight="1" thickBot="1">
      <c r="B90" s="461" t="s">
        <v>151</v>
      </c>
      <c r="C90" s="447"/>
      <c r="D90" s="447"/>
      <c r="E90" s="447"/>
      <c r="F90" s="447"/>
      <c r="G90" s="447"/>
      <c r="H90" s="447"/>
      <c r="I90" s="447"/>
      <c r="J90" s="447"/>
      <c r="K90" s="448"/>
    </row>
    <row r="91" spans="2:14" ht="9.9499999999999993" customHeight="1"/>
    <row r="92" spans="2:14" ht="16.5" customHeight="1">
      <c r="B92" s="5" t="s">
        <v>129</v>
      </c>
      <c r="C92" s="383"/>
      <c r="D92" s="384"/>
      <c r="E92" s="384"/>
      <c r="F92" s="385"/>
      <c r="G92" s="5"/>
      <c r="H92" s="452"/>
      <c r="I92" s="453"/>
      <c r="J92" s="453"/>
      <c r="K92" s="454"/>
    </row>
    <row r="94" spans="2:14" ht="16.5" customHeight="1">
      <c r="B94" s="5" t="s">
        <v>128</v>
      </c>
      <c r="C94" s="455" t="s">
        <v>122</v>
      </c>
      <c r="D94" s="455"/>
      <c r="E94" s="455" t="s">
        <v>121</v>
      </c>
      <c r="F94" s="455"/>
      <c r="G94" s="5" t="s">
        <v>123</v>
      </c>
      <c r="H94" s="5" t="s">
        <v>124</v>
      </c>
      <c r="I94" s="5" t="s">
        <v>125</v>
      </c>
      <c r="J94" s="5" t="s">
        <v>126</v>
      </c>
      <c r="K94" s="5" t="s">
        <v>127</v>
      </c>
    </row>
    <row r="95" spans="2:14" ht="16.5" customHeight="1">
      <c r="B95" s="18">
        <v>1</v>
      </c>
      <c r="C95" s="456"/>
      <c r="D95" s="456"/>
      <c r="E95" s="457"/>
      <c r="F95" s="458"/>
      <c r="G95" s="117"/>
      <c r="H95" s="117"/>
      <c r="I95" s="33"/>
      <c r="J95" s="34"/>
      <c r="K95" s="35"/>
    </row>
    <row r="97" spans="2:11" ht="16.5" customHeight="1">
      <c r="B97" s="248" t="s">
        <v>50</v>
      </c>
      <c r="C97" s="259"/>
      <c r="D97" s="248" t="s">
        <v>5</v>
      </c>
      <c r="E97" s="259"/>
      <c r="F97" s="136" t="s">
        <v>51</v>
      </c>
      <c r="G97" s="136" t="s">
        <v>52</v>
      </c>
      <c r="H97" s="5" t="s">
        <v>815</v>
      </c>
      <c r="I97" s="5" t="s">
        <v>53</v>
      </c>
      <c r="J97" s="5" t="s">
        <v>325</v>
      </c>
      <c r="K97" s="5" t="s">
        <v>54</v>
      </c>
    </row>
    <row r="98" spans="2:11" ht="16.5" customHeight="1">
      <c r="B98" s="246"/>
      <c r="C98" s="247"/>
      <c r="D98" s="246"/>
      <c r="E98" s="247"/>
      <c r="F98" s="169"/>
      <c r="G98" s="64"/>
      <c r="H98" s="92"/>
      <c r="I98" s="92"/>
      <c r="J98" s="17"/>
      <c r="K98" s="177">
        <v>0</v>
      </c>
    </row>
    <row r="99" spans="2:11" ht="16.5" customHeight="1">
      <c r="B99" s="246"/>
      <c r="C99" s="247"/>
      <c r="D99" s="246"/>
      <c r="E99" s="247"/>
      <c r="F99" s="169"/>
      <c r="G99" s="64"/>
      <c r="H99" s="92"/>
      <c r="I99" s="92"/>
      <c r="J99" s="17"/>
      <c r="K99" s="177">
        <v>0</v>
      </c>
    </row>
    <row r="100" spans="2:11" ht="16.5" customHeight="1">
      <c r="B100" s="37"/>
      <c r="C100" s="37"/>
      <c r="D100" s="37"/>
      <c r="E100" s="37"/>
      <c r="F100" s="37"/>
      <c r="G100" s="37"/>
      <c r="H100" s="37"/>
      <c r="I100" s="37"/>
      <c r="J100" s="37"/>
      <c r="K100" s="37"/>
    </row>
    <row r="101" spans="2:11" ht="16.5" customHeight="1">
      <c r="B101" s="353" t="s">
        <v>55</v>
      </c>
      <c r="C101" s="353"/>
      <c r="D101" s="20"/>
      <c r="E101" s="20"/>
      <c r="F101" s="21"/>
    </row>
    <row r="102" spans="2:11" ht="16.5" customHeight="1">
      <c r="B102" s="22"/>
      <c r="C102" s="459"/>
      <c r="D102" s="460"/>
      <c r="E102" s="460"/>
      <c r="F102" s="460"/>
      <c r="G102" s="460"/>
      <c r="H102" s="460"/>
      <c r="I102" s="460"/>
      <c r="J102" s="460"/>
      <c r="K102" s="460"/>
    </row>
    <row r="103" spans="2:11" ht="9.9499999999999993" customHeight="1"/>
    <row r="104" spans="2:11" ht="9.9499999999999993" customHeight="1" thickBot="1"/>
    <row r="105" spans="2:11" ht="44.25" customHeight="1" thickBot="1">
      <c r="B105" s="461" t="s">
        <v>152</v>
      </c>
      <c r="C105" s="447"/>
      <c r="D105" s="447"/>
      <c r="E105" s="447"/>
      <c r="F105" s="447"/>
      <c r="G105" s="447"/>
      <c r="H105" s="447"/>
      <c r="I105" s="447"/>
      <c r="J105" s="447"/>
      <c r="K105" s="448"/>
    </row>
    <row r="106" spans="2:11" ht="9.9499999999999993" customHeight="1"/>
    <row r="107" spans="2:11" ht="16.5" customHeight="1">
      <c r="B107" s="5" t="s">
        <v>129</v>
      </c>
      <c r="C107" s="383"/>
      <c r="D107" s="384"/>
      <c r="E107" s="384"/>
      <c r="F107" s="385"/>
      <c r="G107" s="5"/>
      <c r="H107" s="452"/>
      <c r="I107" s="453"/>
      <c r="J107" s="453"/>
      <c r="K107" s="454"/>
    </row>
    <row r="109" spans="2:11" ht="16.5" customHeight="1">
      <c r="B109" s="5" t="s">
        <v>128</v>
      </c>
      <c r="C109" s="455" t="s">
        <v>122</v>
      </c>
      <c r="D109" s="455"/>
      <c r="E109" s="455" t="s">
        <v>121</v>
      </c>
      <c r="F109" s="455"/>
      <c r="G109" s="5" t="s">
        <v>123</v>
      </c>
      <c r="H109" s="5" t="s">
        <v>124</v>
      </c>
      <c r="I109" s="5" t="s">
        <v>125</v>
      </c>
      <c r="J109" s="5" t="s">
        <v>126</v>
      </c>
      <c r="K109" s="5" t="s">
        <v>127</v>
      </c>
    </row>
    <row r="110" spans="2:11" ht="16.5" customHeight="1">
      <c r="B110" s="18">
        <v>1</v>
      </c>
      <c r="C110" s="456"/>
      <c r="D110" s="456"/>
      <c r="E110" s="457"/>
      <c r="F110" s="458"/>
      <c r="G110" s="117"/>
      <c r="H110" s="117"/>
      <c r="I110" s="33"/>
      <c r="J110" s="34"/>
      <c r="K110" s="35"/>
    </row>
    <row r="112" spans="2:11" ht="16.5" customHeight="1">
      <c r="B112" s="248" t="s">
        <v>50</v>
      </c>
      <c r="C112" s="259"/>
      <c r="D112" s="248" t="s">
        <v>5</v>
      </c>
      <c r="E112" s="259"/>
      <c r="F112" s="136" t="s">
        <v>51</v>
      </c>
      <c r="G112" s="136" t="s">
        <v>52</v>
      </c>
      <c r="H112" s="5" t="s">
        <v>815</v>
      </c>
      <c r="I112" s="5" t="s">
        <v>53</v>
      </c>
      <c r="J112" s="5" t="s">
        <v>325</v>
      </c>
      <c r="K112" s="5" t="s">
        <v>54</v>
      </c>
    </row>
    <row r="113" spans="2:11" ht="16.5" customHeight="1">
      <c r="B113" s="246"/>
      <c r="C113" s="247"/>
      <c r="D113" s="246"/>
      <c r="E113" s="247"/>
      <c r="F113" s="169"/>
      <c r="G113" s="64"/>
      <c r="H113" s="92"/>
      <c r="I113" s="92"/>
      <c r="J113" s="17"/>
      <c r="K113" s="177">
        <v>0</v>
      </c>
    </row>
    <row r="114" spans="2:11" ht="16.5" customHeight="1">
      <c r="B114" s="246"/>
      <c r="C114" s="247"/>
      <c r="D114" s="246"/>
      <c r="E114" s="247"/>
      <c r="F114" s="169"/>
      <c r="G114" s="64"/>
      <c r="H114" s="92"/>
      <c r="I114" s="92"/>
      <c r="J114" s="17"/>
      <c r="K114" s="177">
        <v>0</v>
      </c>
    </row>
    <row r="116" spans="2:11" ht="16.5" customHeight="1">
      <c r="B116" s="353" t="s">
        <v>55</v>
      </c>
      <c r="C116" s="353"/>
      <c r="D116" s="20"/>
      <c r="E116" s="20"/>
      <c r="F116" s="21"/>
    </row>
    <row r="117" spans="2:11" ht="16.5" customHeight="1">
      <c r="B117" s="22"/>
      <c r="C117" s="459"/>
      <c r="D117" s="460"/>
      <c r="E117" s="460"/>
      <c r="F117" s="460"/>
      <c r="G117" s="460"/>
      <c r="H117" s="460"/>
      <c r="I117" s="460"/>
      <c r="J117" s="460"/>
      <c r="K117" s="460"/>
    </row>
    <row r="118" spans="2:11" ht="9.9499999999999993" customHeight="1"/>
    <row r="119" spans="2:11" ht="9.9499999999999993" customHeight="1" thickBot="1"/>
    <row r="120" spans="2:11" ht="44.25" customHeight="1" thickBot="1">
      <c r="B120" s="462" t="s">
        <v>56</v>
      </c>
      <c r="C120" s="463"/>
      <c r="D120" s="463"/>
      <c r="E120" s="463"/>
      <c r="F120" s="463"/>
      <c r="G120" s="463"/>
      <c r="H120" s="463"/>
      <c r="I120" s="463"/>
      <c r="J120" s="463"/>
      <c r="K120" s="464"/>
    </row>
    <row r="121" spans="2:11" ht="9.9499999999999993" customHeight="1"/>
    <row r="122" spans="2:11" ht="16.5" customHeight="1">
      <c r="B122" s="5" t="s">
        <v>129</v>
      </c>
      <c r="C122" s="383"/>
      <c r="D122" s="384"/>
      <c r="E122" s="384"/>
      <c r="F122" s="385"/>
      <c r="G122" s="5"/>
      <c r="H122" s="452"/>
      <c r="I122" s="453"/>
      <c r="J122" s="453"/>
      <c r="K122" s="454"/>
    </row>
    <row r="124" spans="2:11" ht="16.5" customHeight="1">
      <c r="B124" s="5" t="s">
        <v>128</v>
      </c>
      <c r="C124" s="455" t="s">
        <v>122</v>
      </c>
      <c r="D124" s="455"/>
      <c r="E124" s="455" t="s">
        <v>121</v>
      </c>
      <c r="F124" s="455"/>
      <c r="G124" s="5" t="s">
        <v>123</v>
      </c>
      <c r="H124" s="5" t="s">
        <v>124</v>
      </c>
      <c r="I124" s="5" t="s">
        <v>125</v>
      </c>
      <c r="J124" s="5" t="s">
        <v>126</v>
      </c>
      <c r="K124" s="5" t="s">
        <v>127</v>
      </c>
    </row>
    <row r="125" spans="2:11" ht="16.5" customHeight="1">
      <c r="B125" s="18">
        <v>1</v>
      </c>
      <c r="C125" s="456"/>
      <c r="D125" s="456"/>
      <c r="E125" s="457"/>
      <c r="F125" s="458"/>
      <c r="G125" s="117"/>
      <c r="H125" s="117"/>
      <c r="I125" s="33"/>
      <c r="J125" s="34"/>
      <c r="K125" s="35"/>
    </row>
    <row r="126" spans="2:11" ht="9.9499999999999993" customHeight="1"/>
    <row r="127" spans="2:11" ht="16.5" customHeight="1">
      <c r="B127" s="248" t="s">
        <v>50</v>
      </c>
      <c r="C127" s="259"/>
      <c r="D127" s="248" t="s">
        <v>5</v>
      </c>
      <c r="E127" s="259"/>
      <c r="F127" s="136" t="s">
        <v>51</v>
      </c>
      <c r="G127" s="136" t="s">
        <v>52</v>
      </c>
      <c r="H127" s="5" t="s">
        <v>815</v>
      </c>
      <c r="I127" s="5" t="s">
        <v>53</v>
      </c>
      <c r="J127" s="5" t="s">
        <v>325</v>
      </c>
      <c r="K127" s="5" t="s">
        <v>54</v>
      </c>
    </row>
    <row r="128" spans="2:11" ht="16.5" customHeight="1">
      <c r="B128" s="246"/>
      <c r="C128" s="247"/>
      <c r="D128" s="246"/>
      <c r="E128" s="247"/>
      <c r="F128" s="169"/>
      <c r="G128" s="64"/>
      <c r="H128" s="92"/>
      <c r="I128" s="92"/>
      <c r="J128" s="17"/>
      <c r="K128" s="177">
        <v>0</v>
      </c>
    </row>
    <row r="129" spans="2:11" ht="16.5" customHeight="1">
      <c r="B129" s="246"/>
      <c r="C129" s="247"/>
      <c r="D129" s="246"/>
      <c r="E129" s="247"/>
      <c r="F129" s="169"/>
      <c r="G129" s="64"/>
      <c r="H129" s="92"/>
      <c r="I129" s="92"/>
      <c r="J129" s="17"/>
      <c r="K129" s="177">
        <v>0</v>
      </c>
    </row>
    <row r="131" spans="2:11" ht="16.5" customHeight="1">
      <c r="B131" s="465" t="s">
        <v>57</v>
      </c>
      <c r="C131" s="466"/>
      <c r="D131" s="466"/>
      <c r="E131" s="466"/>
      <c r="F131" s="466"/>
      <c r="G131" s="466"/>
      <c r="H131" s="466"/>
      <c r="I131" s="466"/>
      <c r="J131" s="467"/>
      <c r="K131" s="39" t="s">
        <v>153</v>
      </c>
    </row>
    <row r="132" spans="2:11" ht="50.1" customHeight="1">
      <c r="B132" s="481" t="s">
        <v>374</v>
      </c>
      <c r="C132" s="482"/>
      <c r="D132" s="482"/>
      <c r="E132" s="482"/>
      <c r="F132" s="482"/>
      <c r="G132" s="482"/>
      <c r="H132" s="482"/>
      <c r="I132" s="482"/>
      <c r="J132" s="482"/>
      <c r="K132" s="40" t="s">
        <v>375</v>
      </c>
    </row>
    <row r="133" spans="2:11" ht="9.9499999999999993" customHeight="1"/>
    <row r="134" spans="2:11" ht="16.5" customHeight="1">
      <c r="B134" s="93">
        <v>0</v>
      </c>
    </row>
    <row r="135" spans="2:11" ht="16.5" customHeight="1">
      <c r="B135" s="5" t="s">
        <v>58</v>
      </c>
      <c r="C135" s="455" t="s">
        <v>59</v>
      </c>
      <c r="D135" s="455"/>
      <c r="E135" s="455"/>
      <c r="F135" s="5" t="s">
        <v>60</v>
      </c>
      <c r="G135" s="5" t="s">
        <v>61</v>
      </c>
      <c r="H135" s="5" t="s">
        <v>62</v>
      </c>
      <c r="I135" s="5" t="s">
        <v>17</v>
      </c>
      <c r="J135" s="455" t="s">
        <v>63</v>
      </c>
      <c r="K135" s="455"/>
    </row>
    <row r="136" spans="2:11" ht="16.5" customHeight="1">
      <c r="B136" s="32" t="s">
        <v>144</v>
      </c>
      <c r="C136" s="471" t="s">
        <v>142</v>
      </c>
      <c r="D136" s="471"/>
      <c r="E136" s="471"/>
      <c r="F136" s="32" t="s">
        <v>145</v>
      </c>
      <c r="G136" s="22" t="s">
        <v>64</v>
      </c>
      <c r="H136" s="32" t="s">
        <v>86</v>
      </c>
      <c r="I136" s="32" t="s">
        <v>146</v>
      </c>
      <c r="J136" s="475"/>
      <c r="K136" s="476"/>
    </row>
    <row r="137" spans="2:11" ht="16.5" customHeight="1">
      <c r="B137" s="32" t="s">
        <v>144</v>
      </c>
      <c r="C137" s="471" t="s">
        <v>143</v>
      </c>
      <c r="D137" s="471"/>
      <c r="E137" s="471"/>
      <c r="F137" s="32" t="s">
        <v>145</v>
      </c>
      <c r="G137" s="22" t="s">
        <v>64</v>
      </c>
      <c r="H137" s="32" t="s">
        <v>86</v>
      </c>
      <c r="I137" s="32" t="s">
        <v>146</v>
      </c>
      <c r="J137" s="475"/>
      <c r="K137" s="476"/>
    </row>
    <row r="138" spans="2:11" ht="16.5" customHeight="1">
      <c r="B138" s="32"/>
      <c r="C138" s="629"/>
      <c r="D138" s="630"/>
      <c r="E138" s="631"/>
      <c r="F138" s="32"/>
      <c r="G138" s="22"/>
      <c r="H138" s="32"/>
      <c r="I138" s="32"/>
      <c r="J138" s="475"/>
      <c r="K138" s="476"/>
    </row>
    <row r="139" spans="2:11" ht="16.5" customHeight="1">
      <c r="B139" s="32"/>
      <c r="C139" s="629"/>
      <c r="D139" s="630"/>
      <c r="E139" s="631"/>
      <c r="F139" s="32"/>
      <c r="G139" s="22"/>
      <c r="H139" s="32"/>
      <c r="I139" s="32"/>
      <c r="J139" s="475"/>
      <c r="K139" s="476"/>
    </row>
    <row r="141" spans="2:11" ht="16.5" customHeight="1">
      <c r="B141" s="4" t="s">
        <v>925</v>
      </c>
      <c r="C141" s="23"/>
    </row>
    <row r="142" spans="2:11" ht="26.1" customHeight="1">
      <c r="B142" s="516" t="s">
        <v>179</v>
      </c>
      <c r="C142" s="517"/>
      <c r="D142" s="517"/>
      <c r="E142" s="517"/>
      <c r="F142" s="517"/>
      <c r="G142" s="517"/>
      <c r="H142" s="517"/>
      <c r="I142" s="517"/>
      <c r="J142" s="517"/>
      <c r="K142" s="518"/>
    </row>
    <row r="143" spans="2:11" ht="9.9499999999999993" customHeight="1"/>
    <row r="144" spans="2:11" ht="9.9499999999999993" customHeight="1" thickBot="1"/>
    <row r="145" spans="2:11" ht="42" customHeight="1" thickBot="1">
      <c r="B145" s="462" t="s">
        <v>66</v>
      </c>
      <c r="C145" s="463"/>
      <c r="D145" s="463"/>
      <c r="E145" s="463"/>
      <c r="F145" s="463"/>
      <c r="G145" s="463"/>
      <c r="H145" s="463"/>
      <c r="I145" s="463"/>
      <c r="J145" s="463"/>
      <c r="K145" s="464"/>
    </row>
    <row r="146" spans="2:11" ht="9.9499999999999993" customHeight="1"/>
    <row r="147" spans="2:11" ht="16.5" customHeight="1">
      <c r="B147" s="5" t="s">
        <v>129</v>
      </c>
      <c r="C147" s="383"/>
      <c r="D147" s="384"/>
      <c r="E147" s="384"/>
      <c r="F147" s="385"/>
      <c r="G147" s="5"/>
      <c r="H147" s="452"/>
      <c r="I147" s="453"/>
      <c r="J147" s="453"/>
      <c r="K147" s="454"/>
    </row>
    <row r="149" spans="2:11" ht="16.5" customHeight="1">
      <c r="B149" s="5" t="s">
        <v>128</v>
      </c>
      <c r="C149" s="455" t="s">
        <v>122</v>
      </c>
      <c r="D149" s="455"/>
      <c r="E149" s="455" t="s">
        <v>121</v>
      </c>
      <c r="F149" s="455"/>
      <c r="G149" s="5" t="s">
        <v>123</v>
      </c>
      <c r="H149" s="5" t="s">
        <v>124</v>
      </c>
      <c r="I149" s="5" t="s">
        <v>125</v>
      </c>
      <c r="J149" s="5" t="s">
        <v>126</v>
      </c>
      <c r="K149" s="5" t="s">
        <v>127</v>
      </c>
    </row>
    <row r="150" spans="2:11" ht="16.5" customHeight="1">
      <c r="B150" s="5">
        <v>1</v>
      </c>
      <c r="C150" s="456"/>
      <c r="D150" s="456"/>
      <c r="E150" s="457"/>
      <c r="F150" s="458"/>
      <c r="G150" s="117"/>
      <c r="H150" s="117"/>
      <c r="I150" s="33"/>
      <c r="J150" s="34"/>
      <c r="K150" s="35"/>
    </row>
    <row r="151" spans="2:11" ht="9.9499999999999993" customHeight="1"/>
    <row r="152" spans="2:11" ht="16.5" customHeight="1">
      <c r="B152" s="248" t="s">
        <v>50</v>
      </c>
      <c r="C152" s="259"/>
      <c r="D152" s="248" t="s">
        <v>5</v>
      </c>
      <c r="E152" s="259"/>
      <c r="F152" s="136" t="s">
        <v>51</v>
      </c>
      <c r="G152" s="136" t="s">
        <v>52</v>
      </c>
      <c r="H152" s="5" t="s">
        <v>815</v>
      </c>
      <c r="I152" s="5" t="s">
        <v>53</v>
      </c>
      <c r="J152" s="5" t="s">
        <v>325</v>
      </c>
      <c r="K152" s="5" t="s">
        <v>54</v>
      </c>
    </row>
    <row r="153" spans="2:11" ht="16.5" customHeight="1">
      <c r="B153" s="246"/>
      <c r="C153" s="247"/>
      <c r="D153" s="246"/>
      <c r="E153" s="247"/>
      <c r="F153" s="169"/>
      <c r="G153" s="64"/>
      <c r="H153" s="92"/>
      <c r="I153" s="92"/>
      <c r="J153" s="17"/>
      <c r="K153" s="177">
        <v>0</v>
      </c>
    </row>
    <row r="154" spans="2:11" ht="16.5" customHeight="1">
      <c r="B154" s="246"/>
      <c r="C154" s="247"/>
      <c r="D154" s="246"/>
      <c r="E154" s="247"/>
      <c r="F154" s="169"/>
      <c r="G154" s="64"/>
      <c r="H154" s="92"/>
      <c r="I154" s="92"/>
      <c r="J154" s="17"/>
      <c r="K154" s="177">
        <v>0</v>
      </c>
    </row>
    <row r="155" spans="2:11" ht="9.9499999999999993" customHeight="1"/>
    <row r="156" spans="2:11" ht="16.5" customHeight="1">
      <c r="B156" s="480" t="s">
        <v>155</v>
      </c>
      <c r="C156" s="480"/>
      <c r="D156" s="480"/>
      <c r="E156" s="480"/>
      <c r="F156" s="480"/>
      <c r="G156" s="480"/>
      <c r="H156" s="480"/>
      <c r="I156" s="480"/>
      <c r="J156" s="480"/>
      <c r="K156" s="41" t="s">
        <v>156</v>
      </c>
    </row>
    <row r="157" spans="2:11" ht="50.1" customHeight="1">
      <c r="B157" s="481" t="s">
        <v>376</v>
      </c>
      <c r="C157" s="482"/>
      <c r="D157" s="482"/>
      <c r="E157" s="482"/>
      <c r="F157" s="482"/>
      <c r="G157" s="482"/>
      <c r="H157" s="482"/>
      <c r="I157" s="482"/>
      <c r="J157" s="482"/>
      <c r="K157" s="40" t="s">
        <v>159</v>
      </c>
    </row>
    <row r="158" spans="2:11" ht="9.9499999999999993" customHeight="1"/>
    <row r="159" spans="2:11" ht="16.5" customHeight="1">
      <c r="B159" s="93">
        <v>0</v>
      </c>
      <c r="C159" s="24" t="s">
        <v>215</v>
      </c>
    </row>
    <row r="160" spans="2:11" ht="16.5" customHeight="1">
      <c r="B160" s="5" t="s">
        <v>68</v>
      </c>
      <c r="C160" s="483" t="s">
        <v>59</v>
      </c>
      <c r="D160" s="484"/>
      <c r="E160" s="484"/>
      <c r="F160" s="485"/>
      <c r="G160" s="5" t="s">
        <v>61</v>
      </c>
      <c r="H160" s="5" t="s">
        <v>69</v>
      </c>
      <c r="I160" s="5" t="s">
        <v>70</v>
      </c>
      <c r="J160" s="455" t="s">
        <v>63</v>
      </c>
      <c r="K160" s="455"/>
    </row>
    <row r="161" spans="2:11" ht="16.5" customHeight="1">
      <c r="B161" s="22" t="s">
        <v>67</v>
      </c>
      <c r="C161" s="477" t="s">
        <v>71</v>
      </c>
      <c r="D161" s="478"/>
      <c r="E161" s="478"/>
      <c r="F161" s="479"/>
      <c r="G161" s="22" t="s">
        <v>65</v>
      </c>
      <c r="H161" s="22" t="s">
        <v>86</v>
      </c>
      <c r="I161" s="22" t="s">
        <v>86</v>
      </c>
      <c r="J161" s="456"/>
      <c r="K161" s="456"/>
    </row>
    <row r="162" spans="2:11" ht="16.5" customHeight="1">
      <c r="B162" s="22" t="s">
        <v>67</v>
      </c>
      <c r="C162" s="477" t="s">
        <v>72</v>
      </c>
      <c r="D162" s="478"/>
      <c r="E162" s="478"/>
      <c r="F162" s="479"/>
      <c r="G162" s="22" t="s">
        <v>65</v>
      </c>
      <c r="H162" s="22" t="s">
        <v>86</v>
      </c>
      <c r="I162" s="22" t="s">
        <v>86</v>
      </c>
      <c r="J162" s="456"/>
      <c r="K162" s="456"/>
    </row>
    <row r="163" spans="2:11" ht="16.5" customHeight="1">
      <c r="B163" s="22" t="s">
        <v>67</v>
      </c>
      <c r="C163" s="477" t="s">
        <v>73</v>
      </c>
      <c r="D163" s="478"/>
      <c r="E163" s="478"/>
      <c r="F163" s="479"/>
      <c r="G163" s="22" t="s">
        <v>65</v>
      </c>
      <c r="H163" s="22" t="s">
        <v>86</v>
      </c>
      <c r="I163" s="22" t="s">
        <v>86</v>
      </c>
      <c r="J163" s="456"/>
      <c r="K163" s="456"/>
    </row>
    <row r="164" spans="2:11" ht="16.5" customHeight="1">
      <c r="B164" s="22" t="s">
        <v>67</v>
      </c>
      <c r="C164" s="477" t="s">
        <v>74</v>
      </c>
      <c r="D164" s="478"/>
      <c r="E164" s="478"/>
      <c r="F164" s="479"/>
      <c r="G164" s="22" t="s">
        <v>65</v>
      </c>
      <c r="H164" s="22" t="s">
        <v>86</v>
      </c>
      <c r="I164" s="22" t="s">
        <v>86</v>
      </c>
      <c r="J164" s="456"/>
      <c r="K164" s="456"/>
    </row>
    <row r="165" spans="2:11" ht="9.9499999999999993" customHeight="1"/>
    <row r="166" spans="2:11" ht="16.5">
      <c r="B166" s="93">
        <v>0</v>
      </c>
      <c r="C166" s="24" t="s">
        <v>216</v>
      </c>
      <c r="F166" s="20"/>
      <c r="H166" s="20"/>
      <c r="I166" s="20"/>
    </row>
    <row r="167" spans="2:11" ht="16.5" customHeight="1">
      <c r="B167" s="5" t="s">
        <v>68</v>
      </c>
      <c r="C167" s="483" t="s">
        <v>59</v>
      </c>
      <c r="D167" s="484"/>
      <c r="E167" s="484"/>
      <c r="F167" s="485"/>
      <c r="G167" s="5" t="s">
        <v>61</v>
      </c>
      <c r="H167" s="5" t="s">
        <v>69</v>
      </c>
      <c r="I167" s="5" t="s">
        <v>70</v>
      </c>
      <c r="J167" s="455" t="s">
        <v>63</v>
      </c>
      <c r="K167" s="455"/>
    </row>
    <row r="168" spans="2:11" ht="16.5" customHeight="1">
      <c r="B168" s="22" t="s">
        <v>67</v>
      </c>
      <c r="C168" s="477" t="s">
        <v>71</v>
      </c>
      <c r="D168" s="478"/>
      <c r="E168" s="478"/>
      <c r="F168" s="479"/>
      <c r="G168" s="22" t="s">
        <v>65</v>
      </c>
      <c r="H168" s="22" t="s">
        <v>86</v>
      </c>
      <c r="I168" s="22" t="s">
        <v>86</v>
      </c>
      <c r="J168" s="456"/>
      <c r="K168" s="456"/>
    </row>
    <row r="169" spans="2:11" ht="16.5" customHeight="1">
      <c r="B169" s="22" t="s">
        <v>67</v>
      </c>
      <c r="C169" s="477" t="s">
        <v>72</v>
      </c>
      <c r="D169" s="478"/>
      <c r="E169" s="478"/>
      <c r="F169" s="479"/>
      <c r="G169" s="22" t="s">
        <v>65</v>
      </c>
      <c r="H169" s="22" t="s">
        <v>86</v>
      </c>
      <c r="I169" s="22" t="s">
        <v>86</v>
      </c>
      <c r="J169" s="456"/>
      <c r="K169" s="456"/>
    </row>
    <row r="170" spans="2:11" ht="16.5" customHeight="1">
      <c r="B170" s="22" t="s">
        <v>67</v>
      </c>
      <c r="C170" s="477" t="s">
        <v>73</v>
      </c>
      <c r="D170" s="478"/>
      <c r="E170" s="478"/>
      <c r="F170" s="479"/>
      <c r="G170" s="22" t="s">
        <v>65</v>
      </c>
      <c r="H170" s="22" t="s">
        <v>86</v>
      </c>
      <c r="I170" s="22" t="s">
        <v>86</v>
      </c>
      <c r="J170" s="456"/>
      <c r="K170" s="456"/>
    </row>
    <row r="171" spans="2:11" ht="16.5" customHeight="1">
      <c r="B171" s="22" t="s">
        <v>67</v>
      </c>
      <c r="C171" s="477" t="s">
        <v>74</v>
      </c>
      <c r="D171" s="478"/>
      <c r="E171" s="478"/>
      <c r="F171" s="479"/>
      <c r="G171" s="22" t="s">
        <v>65</v>
      </c>
      <c r="H171" s="22" t="s">
        <v>86</v>
      </c>
      <c r="I171" s="22" t="s">
        <v>86</v>
      </c>
      <c r="J171" s="456"/>
      <c r="K171" s="456"/>
    </row>
    <row r="172" spans="2:11" ht="9.9499999999999993" customHeight="1">
      <c r="B172" s="20"/>
      <c r="C172" s="20"/>
      <c r="D172" s="20"/>
      <c r="E172" s="20"/>
      <c r="F172" s="20"/>
      <c r="G172" s="20"/>
      <c r="H172" s="20"/>
      <c r="I172" s="20"/>
      <c r="J172" s="20"/>
      <c r="K172" s="20"/>
    </row>
    <row r="173" spans="2:11" ht="16.5" customHeight="1">
      <c r="B173" s="93">
        <v>0</v>
      </c>
      <c r="C173" s="24" t="s">
        <v>87</v>
      </c>
    </row>
    <row r="174" spans="2:11" ht="16.5" customHeight="1">
      <c r="B174" s="5" t="s">
        <v>68</v>
      </c>
      <c r="C174" s="483" t="s">
        <v>59</v>
      </c>
      <c r="D174" s="484"/>
      <c r="E174" s="484"/>
      <c r="F174" s="485"/>
      <c r="G174" s="5" t="s">
        <v>61</v>
      </c>
      <c r="H174" s="5" t="s">
        <v>62</v>
      </c>
      <c r="I174" s="5" t="s">
        <v>70</v>
      </c>
      <c r="J174" s="455" t="s">
        <v>63</v>
      </c>
      <c r="K174" s="455"/>
    </row>
    <row r="175" spans="2:11" ht="16.5" customHeight="1">
      <c r="B175" s="22" t="s">
        <v>217</v>
      </c>
      <c r="C175" s="477" t="s">
        <v>71</v>
      </c>
      <c r="D175" s="478"/>
      <c r="E175" s="478"/>
      <c r="F175" s="479"/>
      <c r="G175" s="22" t="s">
        <v>65</v>
      </c>
      <c r="H175" s="22" t="s">
        <v>86</v>
      </c>
      <c r="I175" s="22" t="s">
        <v>86</v>
      </c>
      <c r="J175" s="456"/>
      <c r="K175" s="456"/>
    </row>
    <row r="176" spans="2:11" ht="16.5" customHeight="1">
      <c r="B176" s="22" t="s">
        <v>217</v>
      </c>
      <c r="C176" s="477" t="s">
        <v>72</v>
      </c>
      <c r="D176" s="478"/>
      <c r="E176" s="478"/>
      <c r="F176" s="479"/>
      <c r="G176" s="22" t="s">
        <v>65</v>
      </c>
      <c r="H176" s="22" t="s">
        <v>86</v>
      </c>
      <c r="I176" s="22" t="s">
        <v>86</v>
      </c>
      <c r="J176" s="456"/>
      <c r="K176" s="456"/>
    </row>
    <row r="177" spans="2:11" ht="16.5" customHeight="1">
      <c r="B177" s="22" t="s">
        <v>217</v>
      </c>
      <c r="C177" s="477" t="s">
        <v>73</v>
      </c>
      <c r="D177" s="478"/>
      <c r="E177" s="478"/>
      <c r="F177" s="479"/>
      <c r="G177" s="22" t="s">
        <v>65</v>
      </c>
      <c r="H177" s="22" t="s">
        <v>86</v>
      </c>
      <c r="I177" s="22" t="s">
        <v>86</v>
      </c>
      <c r="J177" s="456"/>
      <c r="K177" s="456"/>
    </row>
    <row r="178" spans="2:11" ht="16.5" customHeight="1">
      <c r="B178" s="22" t="s">
        <v>217</v>
      </c>
      <c r="C178" s="477" t="s">
        <v>74</v>
      </c>
      <c r="D178" s="478"/>
      <c r="E178" s="478"/>
      <c r="F178" s="479"/>
      <c r="G178" s="22" t="s">
        <v>65</v>
      </c>
      <c r="H178" s="22" t="s">
        <v>86</v>
      </c>
      <c r="I178" s="22" t="s">
        <v>86</v>
      </c>
      <c r="J178" s="456"/>
      <c r="K178" s="456"/>
    </row>
    <row r="179" spans="2:11" ht="9.9499999999999993" customHeight="1"/>
    <row r="180" spans="2:11" ht="16.5" customHeight="1">
      <c r="B180" s="4" t="s">
        <v>925</v>
      </c>
      <c r="C180" s="23"/>
    </row>
    <row r="181" spans="2:11" ht="26.1" customHeight="1">
      <c r="B181" s="516" t="s">
        <v>179</v>
      </c>
      <c r="C181" s="517"/>
      <c r="D181" s="517"/>
      <c r="E181" s="517"/>
      <c r="F181" s="517"/>
      <c r="G181" s="517"/>
      <c r="H181" s="517"/>
      <c r="I181" s="517"/>
      <c r="J181" s="517"/>
      <c r="K181" s="518"/>
    </row>
    <row r="182" spans="2:11" ht="9.9499999999999993" customHeight="1"/>
    <row r="183" spans="2:11" ht="13.5" customHeight="1" thickBot="1"/>
    <row r="184" spans="2:11" ht="44.25" customHeight="1" thickBot="1">
      <c r="B184" s="462" t="s">
        <v>218</v>
      </c>
      <c r="C184" s="463"/>
      <c r="D184" s="463"/>
      <c r="E184" s="463"/>
      <c r="F184" s="463"/>
      <c r="G184" s="463"/>
      <c r="H184" s="463"/>
      <c r="I184" s="463"/>
      <c r="J184" s="463"/>
      <c r="K184" s="464"/>
    </row>
    <row r="185" spans="2:11" ht="9.9499999999999993" customHeight="1"/>
    <row r="186" spans="2:11" ht="16.5" customHeight="1">
      <c r="B186" s="5" t="s">
        <v>129</v>
      </c>
      <c r="C186" s="383"/>
      <c r="D186" s="384"/>
      <c r="E186" s="384"/>
      <c r="F186" s="385"/>
      <c r="G186" s="5"/>
      <c r="H186" s="452"/>
      <c r="I186" s="453"/>
      <c r="J186" s="453"/>
      <c r="K186" s="454"/>
    </row>
    <row r="188" spans="2:11" ht="16.5" customHeight="1">
      <c r="B188" s="5" t="s">
        <v>128</v>
      </c>
      <c r="C188" s="455" t="s">
        <v>122</v>
      </c>
      <c r="D188" s="455"/>
      <c r="E188" s="455" t="s">
        <v>121</v>
      </c>
      <c r="F188" s="455"/>
      <c r="G188" s="5" t="s">
        <v>123</v>
      </c>
      <c r="H188" s="5" t="s">
        <v>124</v>
      </c>
      <c r="I188" s="5" t="s">
        <v>125</v>
      </c>
      <c r="J188" s="5" t="s">
        <v>126</v>
      </c>
      <c r="K188" s="5" t="s">
        <v>127</v>
      </c>
    </row>
    <row r="189" spans="2:11" ht="16.5" customHeight="1">
      <c r="B189" s="18">
        <v>1</v>
      </c>
      <c r="C189" s="456"/>
      <c r="D189" s="456"/>
      <c r="E189" s="457"/>
      <c r="F189" s="458"/>
      <c r="G189" s="117"/>
      <c r="H189" s="117"/>
      <c r="I189" s="33"/>
      <c r="J189" s="34"/>
      <c r="K189" s="35"/>
    </row>
    <row r="190" spans="2:11" ht="9.9499999999999993" customHeight="1"/>
    <row r="191" spans="2:11" ht="16.5" customHeight="1">
      <c r="B191" s="248" t="s">
        <v>50</v>
      </c>
      <c r="C191" s="259"/>
      <c r="D191" s="248" t="s">
        <v>5</v>
      </c>
      <c r="E191" s="259"/>
      <c r="F191" s="136" t="s">
        <v>51</v>
      </c>
      <c r="G191" s="136" t="s">
        <v>52</v>
      </c>
      <c r="H191" s="5" t="s">
        <v>815</v>
      </c>
      <c r="I191" s="5" t="s">
        <v>53</v>
      </c>
      <c r="J191" s="5" t="s">
        <v>325</v>
      </c>
      <c r="K191" s="5" t="s">
        <v>54</v>
      </c>
    </row>
    <row r="192" spans="2:11" ht="16.5" customHeight="1">
      <c r="B192" s="246"/>
      <c r="C192" s="247"/>
      <c r="D192" s="246"/>
      <c r="E192" s="247"/>
      <c r="F192" s="169"/>
      <c r="G192" s="64"/>
      <c r="H192" s="92"/>
      <c r="I192" s="92"/>
      <c r="J192" s="17"/>
      <c r="K192" s="177">
        <v>0</v>
      </c>
    </row>
    <row r="193" spans="2:11" ht="16.5" customHeight="1">
      <c r="B193" s="246"/>
      <c r="C193" s="247"/>
      <c r="D193" s="246"/>
      <c r="E193" s="247"/>
      <c r="F193" s="169"/>
      <c r="G193" s="64"/>
      <c r="H193" s="92"/>
      <c r="I193" s="92"/>
      <c r="J193" s="17"/>
      <c r="K193" s="177">
        <v>0</v>
      </c>
    </row>
    <row r="194" spans="2:11" ht="9.9499999999999993" customHeight="1"/>
    <row r="195" spans="2:11" ht="16.5" customHeight="1">
      <c r="B195" s="480" t="s">
        <v>155</v>
      </c>
      <c r="C195" s="480"/>
      <c r="D195" s="480"/>
      <c r="E195" s="480"/>
      <c r="F195" s="480"/>
      <c r="G195" s="480"/>
      <c r="H195" s="480"/>
      <c r="I195" s="480"/>
      <c r="J195" s="480"/>
      <c r="K195" s="41" t="s">
        <v>156</v>
      </c>
    </row>
    <row r="196" spans="2:11" ht="50.1" customHeight="1">
      <c r="B196" s="481" t="s">
        <v>377</v>
      </c>
      <c r="C196" s="482"/>
      <c r="D196" s="482"/>
      <c r="E196" s="482"/>
      <c r="F196" s="482"/>
      <c r="G196" s="482"/>
      <c r="H196" s="482"/>
      <c r="I196" s="482"/>
      <c r="J196" s="482"/>
      <c r="K196" s="40" t="s">
        <v>219</v>
      </c>
    </row>
    <row r="197" spans="2:11" ht="9.9499999999999993" customHeight="1"/>
    <row r="198" spans="2:11" ht="16.5" customHeight="1">
      <c r="B198" s="93">
        <v>0</v>
      </c>
      <c r="C198" s="23" t="s">
        <v>220</v>
      </c>
    </row>
    <row r="199" spans="2:11" ht="16.5" customHeight="1">
      <c r="B199" s="5" t="s">
        <v>91</v>
      </c>
      <c r="C199" s="483" t="s">
        <v>92</v>
      </c>
      <c r="D199" s="484"/>
      <c r="E199" s="484"/>
      <c r="F199" s="485"/>
      <c r="G199" s="5" t="s">
        <v>61</v>
      </c>
      <c r="H199" s="5" t="s">
        <v>93</v>
      </c>
      <c r="I199" s="5" t="s">
        <v>94</v>
      </c>
      <c r="J199" s="455" t="s">
        <v>63</v>
      </c>
      <c r="K199" s="455"/>
    </row>
    <row r="200" spans="2:11" ht="16.5" customHeight="1">
      <c r="B200" s="22" t="s">
        <v>95</v>
      </c>
      <c r="C200" s="477" t="s">
        <v>86</v>
      </c>
      <c r="D200" s="478"/>
      <c r="E200" s="478"/>
      <c r="F200" s="479"/>
      <c r="G200" s="22" t="s">
        <v>64</v>
      </c>
      <c r="H200" s="22" t="s">
        <v>86</v>
      </c>
      <c r="I200" s="22" t="s">
        <v>86</v>
      </c>
      <c r="J200" s="477"/>
      <c r="K200" s="479"/>
    </row>
    <row r="202" spans="2:11" ht="16.5" customHeight="1">
      <c r="B202" s="93">
        <v>0</v>
      </c>
      <c r="C202" s="23" t="s">
        <v>222</v>
      </c>
    </row>
    <row r="203" spans="2:11" ht="16.5" customHeight="1">
      <c r="B203" s="5" t="s">
        <v>91</v>
      </c>
      <c r="C203" s="483" t="s">
        <v>92</v>
      </c>
      <c r="D203" s="484"/>
      <c r="E203" s="484"/>
      <c r="F203" s="485"/>
      <c r="G203" s="5" t="s">
        <v>61</v>
      </c>
      <c r="H203" s="5" t="s">
        <v>93</v>
      </c>
      <c r="I203" s="5" t="s">
        <v>94</v>
      </c>
      <c r="J203" s="455" t="s">
        <v>63</v>
      </c>
      <c r="K203" s="455"/>
    </row>
    <row r="204" spans="2:11" ht="16.5" customHeight="1">
      <c r="B204" s="22" t="s">
        <v>223</v>
      </c>
      <c r="C204" s="477" t="s">
        <v>194</v>
      </c>
      <c r="D204" s="478"/>
      <c r="E204" s="478"/>
      <c r="F204" s="479"/>
      <c r="G204" s="22" t="s">
        <v>64</v>
      </c>
      <c r="H204" s="22" t="s">
        <v>86</v>
      </c>
      <c r="I204" s="22" t="s">
        <v>86</v>
      </c>
      <c r="J204" s="477"/>
      <c r="K204" s="479"/>
    </row>
    <row r="206" spans="2:11" ht="16.5" customHeight="1">
      <c r="B206" s="93">
        <v>0</v>
      </c>
      <c r="C206" s="23" t="s">
        <v>224</v>
      </c>
    </row>
    <row r="207" spans="2:11" ht="16.5" customHeight="1">
      <c r="B207" s="5" t="s">
        <v>91</v>
      </c>
      <c r="C207" s="483" t="s">
        <v>92</v>
      </c>
      <c r="D207" s="484"/>
      <c r="E207" s="484"/>
      <c r="F207" s="485"/>
      <c r="G207" s="5" t="s">
        <v>61</v>
      </c>
      <c r="H207" s="5" t="s">
        <v>93</v>
      </c>
      <c r="I207" s="5" t="s">
        <v>94</v>
      </c>
      <c r="J207" s="455" t="s">
        <v>63</v>
      </c>
      <c r="K207" s="455"/>
    </row>
    <row r="208" spans="2:11" ht="16.5" customHeight="1">
      <c r="B208" s="22" t="s">
        <v>100</v>
      </c>
      <c r="C208" s="477" t="s">
        <v>86</v>
      </c>
      <c r="D208" s="478"/>
      <c r="E208" s="478"/>
      <c r="F208" s="479"/>
      <c r="G208" s="22" t="s">
        <v>64</v>
      </c>
      <c r="H208" s="22" t="s">
        <v>86</v>
      </c>
      <c r="I208" s="22" t="s">
        <v>86</v>
      </c>
      <c r="J208" s="477"/>
      <c r="K208" s="479"/>
    </row>
    <row r="210" spans="2:11" ht="16.5" customHeight="1">
      <c r="B210" s="93">
        <v>0</v>
      </c>
      <c r="C210" s="23" t="s">
        <v>225</v>
      </c>
    </row>
    <row r="211" spans="2:11" ht="16.5" customHeight="1">
      <c r="B211" s="5" t="s">
        <v>91</v>
      </c>
      <c r="C211" s="483" t="s">
        <v>92</v>
      </c>
      <c r="D211" s="484"/>
      <c r="E211" s="484"/>
      <c r="F211" s="485"/>
      <c r="G211" s="5" t="s">
        <v>61</v>
      </c>
      <c r="H211" s="5" t="s">
        <v>93</v>
      </c>
      <c r="I211" s="5" t="s">
        <v>94</v>
      </c>
      <c r="J211" s="455" t="s">
        <v>63</v>
      </c>
      <c r="K211" s="455"/>
    </row>
    <row r="212" spans="2:11" ht="16.5" customHeight="1">
      <c r="B212" s="22" t="s">
        <v>100</v>
      </c>
      <c r="C212" s="477" t="s">
        <v>86</v>
      </c>
      <c r="D212" s="478"/>
      <c r="E212" s="478"/>
      <c r="F212" s="479"/>
      <c r="G212" s="22" t="s">
        <v>64</v>
      </c>
      <c r="H212" s="22" t="s">
        <v>86</v>
      </c>
      <c r="I212" s="22" t="s">
        <v>86</v>
      </c>
      <c r="J212" s="477"/>
      <c r="K212" s="479"/>
    </row>
    <row r="214" spans="2:11" ht="16.5" customHeight="1">
      <c r="B214" s="4" t="s">
        <v>925</v>
      </c>
      <c r="C214" s="23"/>
    </row>
    <row r="215" spans="2:11" ht="26.1" customHeight="1">
      <c r="B215" s="632" t="s">
        <v>179</v>
      </c>
      <c r="C215" s="517"/>
      <c r="D215" s="517"/>
      <c r="E215" s="517"/>
      <c r="F215" s="517"/>
      <c r="G215" s="517"/>
      <c r="H215" s="517"/>
      <c r="I215" s="517"/>
      <c r="J215" s="517"/>
      <c r="K215" s="518"/>
    </row>
    <row r="217" spans="2:11" ht="13.5" customHeight="1" thickBot="1"/>
    <row r="218" spans="2:11" ht="44.25" customHeight="1" thickBot="1">
      <c r="B218" s="462" t="s">
        <v>226</v>
      </c>
      <c r="C218" s="463"/>
      <c r="D218" s="463"/>
      <c r="E218" s="463"/>
      <c r="F218" s="463"/>
      <c r="G218" s="463"/>
      <c r="H218" s="463"/>
      <c r="I218" s="463"/>
      <c r="J218" s="463"/>
      <c r="K218" s="464"/>
    </row>
    <row r="219" spans="2:11" ht="9.9499999999999993" customHeight="1"/>
    <row r="220" spans="2:11" ht="16.5" customHeight="1">
      <c r="B220" s="5" t="s">
        <v>129</v>
      </c>
      <c r="C220" s="383"/>
      <c r="D220" s="384"/>
      <c r="E220" s="384"/>
      <c r="F220" s="385"/>
      <c r="G220" s="5"/>
      <c r="H220" s="452"/>
      <c r="I220" s="453"/>
      <c r="J220" s="453"/>
      <c r="K220" s="454"/>
    </row>
    <row r="222" spans="2:11" ht="16.5" customHeight="1">
      <c r="B222" s="5" t="s">
        <v>128</v>
      </c>
      <c r="C222" s="455" t="s">
        <v>122</v>
      </c>
      <c r="D222" s="455"/>
      <c r="E222" s="455" t="s">
        <v>121</v>
      </c>
      <c r="F222" s="455"/>
      <c r="G222" s="5" t="s">
        <v>123</v>
      </c>
      <c r="H222" s="5" t="s">
        <v>124</v>
      </c>
      <c r="I222" s="5" t="s">
        <v>125</v>
      </c>
      <c r="J222" s="5" t="s">
        <v>126</v>
      </c>
      <c r="K222" s="5" t="s">
        <v>127</v>
      </c>
    </row>
    <row r="223" spans="2:11" ht="16.5" customHeight="1">
      <c r="B223" s="18">
        <v>1</v>
      </c>
      <c r="C223" s="456"/>
      <c r="D223" s="456"/>
      <c r="E223" s="457"/>
      <c r="F223" s="458"/>
      <c r="G223" s="117"/>
      <c r="H223" s="117"/>
      <c r="I223" s="33"/>
      <c r="J223" s="34"/>
      <c r="K223" s="35"/>
    </row>
    <row r="224" spans="2:11" ht="9.9499999999999993" customHeight="1"/>
    <row r="225" spans="2:11" ht="16.5" customHeight="1">
      <c r="B225" s="248" t="s">
        <v>50</v>
      </c>
      <c r="C225" s="259"/>
      <c r="D225" s="248" t="s">
        <v>5</v>
      </c>
      <c r="E225" s="259"/>
      <c r="F225" s="136" t="s">
        <v>51</v>
      </c>
      <c r="G225" s="136" t="s">
        <v>52</v>
      </c>
      <c r="H225" s="5" t="s">
        <v>815</v>
      </c>
      <c r="I225" s="5" t="s">
        <v>53</v>
      </c>
      <c r="J225" s="5" t="s">
        <v>325</v>
      </c>
      <c r="K225" s="5" t="s">
        <v>54</v>
      </c>
    </row>
    <row r="226" spans="2:11" ht="16.5" customHeight="1">
      <c r="B226" s="246"/>
      <c r="C226" s="247"/>
      <c r="D226" s="246"/>
      <c r="E226" s="247"/>
      <c r="F226" s="169"/>
      <c r="G226" s="64"/>
      <c r="H226" s="92"/>
      <c r="I226" s="92"/>
      <c r="J226" s="17"/>
      <c r="K226" s="177">
        <v>0</v>
      </c>
    </row>
    <row r="227" spans="2:11" ht="16.5" customHeight="1">
      <c r="B227" s="246"/>
      <c r="C227" s="247"/>
      <c r="D227" s="246"/>
      <c r="E227" s="247"/>
      <c r="F227" s="169"/>
      <c r="G227" s="64"/>
      <c r="H227" s="92"/>
      <c r="I227" s="92"/>
      <c r="J227" s="17"/>
      <c r="K227" s="177">
        <v>0</v>
      </c>
    </row>
    <row r="228" spans="2:11" ht="9.9499999999999993" customHeight="1"/>
    <row r="229" spans="2:11" ht="16.5" customHeight="1">
      <c r="B229" s="480" t="s">
        <v>155</v>
      </c>
      <c r="C229" s="480"/>
      <c r="D229" s="480"/>
      <c r="E229" s="480"/>
      <c r="F229" s="480"/>
      <c r="G229" s="480"/>
      <c r="H229" s="480"/>
      <c r="I229" s="480"/>
      <c r="J229" s="480"/>
      <c r="K229" s="41" t="s">
        <v>156</v>
      </c>
    </row>
    <row r="230" spans="2:11" ht="50.1" customHeight="1">
      <c r="B230" s="481" t="s">
        <v>378</v>
      </c>
      <c r="C230" s="482"/>
      <c r="D230" s="482"/>
      <c r="E230" s="482"/>
      <c r="F230" s="482"/>
      <c r="G230" s="482"/>
      <c r="H230" s="482"/>
      <c r="I230" s="482"/>
      <c r="J230" s="482"/>
      <c r="K230" s="40" t="s">
        <v>157</v>
      </c>
    </row>
    <row r="231" spans="2:11" ht="9.9499999999999993" customHeight="1"/>
    <row r="232" spans="2:11" ht="16.5" customHeight="1">
      <c r="B232" s="93">
        <v>0</v>
      </c>
      <c r="C232" s="23" t="s">
        <v>220</v>
      </c>
    </row>
    <row r="233" spans="2:11" ht="16.5" customHeight="1">
      <c r="B233" s="5" t="s">
        <v>91</v>
      </c>
      <c r="C233" s="483" t="s">
        <v>92</v>
      </c>
      <c r="D233" s="484"/>
      <c r="E233" s="484"/>
      <c r="F233" s="485"/>
      <c r="G233" s="5" t="s">
        <v>61</v>
      </c>
      <c r="H233" s="5" t="s">
        <v>93</v>
      </c>
      <c r="I233" s="5" t="s">
        <v>94</v>
      </c>
      <c r="J233" s="455" t="s">
        <v>63</v>
      </c>
      <c r="K233" s="455"/>
    </row>
    <row r="234" spans="2:11" ht="16.5" customHeight="1">
      <c r="B234" s="22" t="s">
        <v>221</v>
      </c>
      <c r="C234" s="477" t="s">
        <v>86</v>
      </c>
      <c r="D234" s="478"/>
      <c r="E234" s="478"/>
      <c r="F234" s="479"/>
      <c r="G234" s="22" t="s">
        <v>64</v>
      </c>
      <c r="H234" s="22" t="s">
        <v>86</v>
      </c>
      <c r="I234" s="22" t="s">
        <v>86</v>
      </c>
      <c r="J234" s="477"/>
      <c r="K234" s="479"/>
    </row>
    <row r="236" spans="2:11" ht="16.5" customHeight="1">
      <c r="B236" s="93">
        <v>0</v>
      </c>
      <c r="C236" s="23" t="s">
        <v>222</v>
      </c>
    </row>
    <row r="237" spans="2:11" ht="16.5" customHeight="1">
      <c r="B237" s="5" t="s">
        <v>91</v>
      </c>
      <c r="C237" s="483" t="s">
        <v>92</v>
      </c>
      <c r="D237" s="484"/>
      <c r="E237" s="484"/>
      <c r="F237" s="485"/>
      <c r="G237" s="5" t="s">
        <v>61</v>
      </c>
      <c r="H237" s="5" t="s">
        <v>93</v>
      </c>
      <c r="I237" s="5" t="s">
        <v>94</v>
      </c>
      <c r="J237" s="455" t="s">
        <v>63</v>
      </c>
      <c r="K237" s="455"/>
    </row>
    <row r="238" spans="2:11" ht="16.5" customHeight="1">
      <c r="B238" s="22" t="s">
        <v>223</v>
      </c>
      <c r="C238" s="477" t="s">
        <v>86</v>
      </c>
      <c r="D238" s="478"/>
      <c r="E238" s="478"/>
      <c r="F238" s="479"/>
      <c r="G238" s="22" t="s">
        <v>64</v>
      </c>
      <c r="H238" s="22" t="s">
        <v>86</v>
      </c>
      <c r="I238" s="22" t="s">
        <v>86</v>
      </c>
      <c r="J238" s="477"/>
      <c r="K238" s="479"/>
    </row>
    <row r="240" spans="2:11" ht="16.5" customHeight="1">
      <c r="B240" s="93">
        <v>0</v>
      </c>
      <c r="C240" s="23" t="s">
        <v>224</v>
      </c>
    </row>
    <row r="241" spans="2:11" ht="16.5" customHeight="1">
      <c r="B241" s="5" t="s">
        <v>91</v>
      </c>
      <c r="C241" s="483" t="s">
        <v>92</v>
      </c>
      <c r="D241" s="484"/>
      <c r="E241" s="484"/>
      <c r="F241" s="485"/>
      <c r="G241" s="5" t="s">
        <v>61</v>
      </c>
      <c r="H241" s="5" t="s">
        <v>93</v>
      </c>
      <c r="I241" s="5" t="s">
        <v>94</v>
      </c>
      <c r="J241" s="455" t="s">
        <v>63</v>
      </c>
      <c r="K241" s="455"/>
    </row>
    <row r="242" spans="2:11" ht="16.5" customHeight="1">
      <c r="B242" s="22" t="s">
        <v>100</v>
      </c>
      <c r="C242" s="477" t="s">
        <v>86</v>
      </c>
      <c r="D242" s="478"/>
      <c r="E242" s="478"/>
      <c r="F242" s="479"/>
      <c r="G242" s="22" t="s">
        <v>64</v>
      </c>
      <c r="H242" s="22" t="s">
        <v>86</v>
      </c>
      <c r="I242" s="22" t="s">
        <v>86</v>
      </c>
      <c r="J242" s="477"/>
      <c r="K242" s="479"/>
    </row>
    <row r="244" spans="2:11" ht="16.5" customHeight="1">
      <c r="B244" s="4" t="s">
        <v>925</v>
      </c>
      <c r="C244" s="23"/>
    </row>
    <row r="245" spans="2:11" ht="26.1" customHeight="1">
      <c r="B245" s="632" t="s">
        <v>179</v>
      </c>
      <c r="C245" s="517"/>
      <c r="D245" s="517"/>
      <c r="E245" s="517"/>
      <c r="F245" s="517"/>
      <c r="G245" s="517"/>
      <c r="H245" s="517"/>
      <c r="I245" s="517"/>
      <c r="J245" s="517"/>
      <c r="K245" s="518"/>
    </row>
    <row r="247" spans="2:11" ht="13.5" customHeight="1" thickBot="1"/>
    <row r="248" spans="2:11" ht="44.25" customHeight="1" thickBot="1">
      <c r="B248" s="462" t="s">
        <v>101</v>
      </c>
      <c r="C248" s="463"/>
      <c r="D248" s="463"/>
      <c r="E248" s="463"/>
      <c r="F248" s="463"/>
      <c r="G248" s="463"/>
      <c r="H248" s="463"/>
      <c r="I248" s="463"/>
      <c r="J248" s="463"/>
      <c r="K248" s="464"/>
    </row>
    <row r="249" spans="2:11" ht="9.9499999999999993" customHeight="1"/>
    <row r="250" spans="2:11" ht="16.5" customHeight="1">
      <c r="B250" s="5" t="s">
        <v>129</v>
      </c>
      <c r="C250" s="383"/>
      <c r="D250" s="384"/>
      <c r="E250" s="384"/>
      <c r="F250" s="385"/>
      <c r="G250" s="5"/>
      <c r="H250" s="452"/>
      <c r="I250" s="453"/>
      <c r="J250" s="453"/>
      <c r="K250" s="454"/>
    </row>
    <row r="252" spans="2:11" ht="16.5" customHeight="1">
      <c r="B252" s="5" t="s">
        <v>128</v>
      </c>
      <c r="C252" s="455" t="s">
        <v>122</v>
      </c>
      <c r="D252" s="455"/>
      <c r="E252" s="455" t="s">
        <v>121</v>
      </c>
      <c r="F252" s="455"/>
      <c r="G252" s="5" t="s">
        <v>123</v>
      </c>
      <c r="H252" s="5" t="s">
        <v>124</v>
      </c>
      <c r="I252" s="5" t="s">
        <v>125</v>
      </c>
      <c r="J252" s="5" t="s">
        <v>126</v>
      </c>
      <c r="K252" s="5" t="s">
        <v>127</v>
      </c>
    </row>
    <row r="253" spans="2:11" ht="16.5" customHeight="1">
      <c r="B253" s="18">
        <v>1</v>
      </c>
      <c r="C253" s="456"/>
      <c r="D253" s="456"/>
      <c r="E253" s="457"/>
      <c r="F253" s="458"/>
      <c r="G253" s="117"/>
      <c r="H253" s="117"/>
      <c r="I253" s="33"/>
      <c r="J253" s="34"/>
      <c r="K253" s="35"/>
    </row>
    <row r="254" spans="2:11" ht="9.9499999999999993" customHeight="1"/>
    <row r="255" spans="2:11" ht="16.5" customHeight="1">
      <c r="B255" s="248" t="s">
        <v>50</v>
      </c>
      <c r="C255" s="259"/>
      <c r="D255" s="248" t="s">
        <v>5</v>
      </c>
      <c r="E255" s="259"/>
      <c r="F255" s="136" t="s">
        <v>51</v>
      </c>
      <c r="G255" s="136" t="s">
        <v>52</v>
      </c>
      <c r="H255" s="5" t="s">
        <v>815</v>
      </c>
      <c r="I255" s="5" t="s">
        <v>53</v>
      </c>
      <c r="J255" s="5" t="s">
        <v>325</v>
      </c>
      <c r="K255" s="5" t="s">
        <v>54</v>
      </c>
    </row>
    <row r="256" spans="2:11" ht="16.5" customHeight="1">
      <c r="B256" s="246"/>
      <c r="C256" s="247"/>
      <c r="D256" s="246"/>
      <c r="E256" s="247"/>
      <c r="F256" s="169"/>
      <c r="G256" s="64"/>
      <c r="H256" s="92"/>
      <c r="I256" s="92"/>
      <c r="J256" s="17"/>
      <c r="K256" s="177">
        <v>0</v>
      </c>
    </row>
    <row r="257" spans="2:11" ht="16.5" customHeight="1">
      <c r="B257" s="246"/>
      <c r="C257" s="247"/>
      <c r="D257" s="246"/>
      <c r="E257" s="247"/>
      <c r="F257" s="169"/>
      <c r="G257" s="64"/>
      <c r="H257" s="92"/>
      <c r="I257" s="92"/>
      <c r="J257" s="17"/>
      <c r="K257" s="177">
        <v>0</v>
      </c>
    </row>
    <row r="258" spans="2:11" ht="9.9499999999999993" customHeight="1"/>
    <row r="259" spans="2:11" ht="16.5" customHeight="1">
      <c r="B259" s="480" t="s">
        <v>155</v>
      </c>
      <c r="C259" s="480"/>
      <c r="D259" s="480"/>
      <c r="E259" s="480"/>
      <c r="F259" s="480"/>
      <c r="G259" s="480"/>
      <c r="H259" s="480"/>
      <c r="I259" s="480"/>
      <c r="J259" s="480"/>
      <c r="K259" s="41" t="s">
        <v>156</v>
      </c>
    </row>
    <row r="260" spans="2:11" ht="50.1" customHeight="1">
      <c r="B260" s="481" t="s">
        <v>379</v>
      </c>
      <c r="C260" s="482"/>
      <c r="D260" s="482"/>
      <c r="E260" s="482"/>
      <c r="F260" s="482"/>
      <c r="G260" s="482"/>
      <c r="H260" s="482"/>
      <c r="I260" s="482"/>
      <c r="J260" s="482"/>
      <c r="K260" s="40" t="s">
        <v>157</v>
      </c>
    </row>
    <row r="261" spans="2:11" ht="9.9499999999999993" customHeight="1"/>
    <row r="262" spans="2:11" ht="16.5" customHeight="1">
      <c r="B262" s="93">
        <v>0</v>
      </c>
      <c r="C262" s="23" t="s">
        <v>220</v>
      </c>
    </row>
    <row r="263" spans="2:11" ht="16.5" customHeight="1">
      <c r="B263" s="5" t="s">
        <v>91</v>
      </c>
      <c r="C263" s="483" t="s">
        <v>92</v>
      </c>
      <c r="D263" s="484"/>
      <c r="E263" s="484"/>
      <c r="F263" s="485"/>
      <c r="G263" s="5" t="s">
        <v>61</v>
      </c>
      <c r="H263" s="5" t="s">
        <v>93</v>
      </c>
      <c r="I263" s="5" t="s">
        <v>94</v>
      </c>
      <c r="J263" s="455" t="s">
        <v>63</v>
      </c>
      <c r="K263" s="455"/>
    </row>
    <row r="264" spans="2:11" ht="16.5" customHeight="1">
      <c r="B264" s="22" t="s">
        <v>221</v>
      </c>
      <c r="C264" s="477" t="s">
        <v>86</v>
      </c>
      <c r="D264" s="478"/>
      <c r="E264" s="478"/>
      <c r="F264" s="479"/>
      <c r="G264" s="22" t="s">
        <v>64</v>
      </c>
      <c r="H264" s="22" t="s">
        <v>86</v>
      </c>
      <c r="I264" s="22" t="s">
        <v>86</v>
      </c>
      <c r="J264" s="477"/>
      <c r="K264" s="479"/>
    </row>
    <row r="266" spans="2:11" ht="16.5" customHeight="1">
      <c r="B266" s="93">
        <v>0</v>
      </c>
      <c r="C266" s="23" t="s">
        <v>222</v>
      </c>
    </row>
    <row r="267" spans="2:11" ht="16.5" customHeight="1">
      <c r="B267" s="5" t="s">
        <v>91</v>
      </c>
      <c r="C267" s="483" t="s">
        <v>92</v>
      </c>
      <c r="D267" s="484"/>
      <c r="E267" s="484"/>
      <c r="F267" s="485"/>
      <c r="G267" s="5" t="s">
        <v>61</v>
      </c>
      <c r="H267" s="5" t="s">
        <v>93</v>
      </c>
      <c r="I267" s="5" t="s">
        <v>94</v>
      </c>
      <c r="J267" s="455" t="s">
        <v>63</v>
      </c>
      <c r="K267" s="455"/>
    </row>
    <row r="268" spans="2:11" ht="16.5" customHeight="1">
      <c r="B268" s="22" t="s">
        <v>227</v>
      </c>
      <c r="C268" s="477" t="s">
        <v>260</v>
      </c>
      <c r="D268" s="478"/>
      <c r="E268" s="478"/>
      <c r="F268" s="479"/>
      <c r="G268" s="22" t="s">
        <v>64</v>
      </c>
      <c r="H268" s="22" t="s">
        <v>86</v>
      </c>
      <c r="I268" s="22" t="s">
        <v>86</v>
      </c>
      <c r="J268" s="477"/>
      <c r="K268" s="479"/>
    </row>
    <row r="270" spans="2:11" ht="16.5" customHeight="1">
      <c r="B270" s="93">
        <v>0</v>
      </c>
      <c r="C270" s="23" t="s">
        <v>224</v>
      </c>
    </row>
    <row r="271" spans="2:11" ht="16.5" customHeight="1">
      <c r="B271" s="5" t="s">
        <v>91</v>
      </c>
      <c r="C271" s="483" t="s">
        <v>92</v>
      </c>
      <c r="D271" s="484"/>
      <c r="E271" s="484"/>
      <c r="F271" s="485"/>
      <c r="G271" s="5" t="s">
        <v>61</v>
      </c>
      <c r="H271" s="5" t="s">
        <v>93</v>
      </c>
      <c r="I271" s="5" t="s">
        <v>94</v>
      </c>
      <c r="J271" s="455" t="s">
        <v>63</v>
      </c>
      <c r="K271" s="455"/>
    </row>
    <row r="272" spans="2:11" ht="16.5" customHeight="1">
      <c r="B272" s="22" t="s">
        <v>100</v>
      </c>
      <c r="C272" s="477" t="s">
        <v>86</v>
      </c>
      <c r="D272" s="478"/>
      <c r="E272" s="478"/>
      <c r="F272" s="479"/>
      <c r="G272" s="22" t="s">
        <v>64</v>
      </c>
      <c r="H272" s="22" t="s">
        <v>86</v>
      </c>
      <c r="I272" s="22" t="s">
        <v>86</v>
      </c>
      <c r="J272" s="477"/>
      <c r="K272" s="479"/>
    </row>
    <row r="274" spans="2:11" ht="16.5" customHeight="1">
      <c r="B274" s="4" t="s">
        <v>925</v>
      </c>
      <c r="C274" s="4"/>
      <c r="D274" s="29"/>
      <c r="E274" s="29"/>
      <c r="F274" s="29"/>
      <c r="G274" s="29"/>
      <c r="H274" s="29"/>
      <c r="I274" s="29"/>
      <c r="J274" s="29"/>
      <c r="K274" s="29"/>
    </row>
    <row r="275" spans="2:11" ht="26.1" customHeight="1">
      <c r="B275" s="491" t="s">
        <v>179</v>
      </c>
      <c r="C275" s="492"/>
      <c r="D275" s="492"/>
      <c r="E275" s="492"/>
      <c r="F275" s="492"/>
      <c r="G275" s="492"/>
      <c r="H275" s="492"/>
      <c r="I275" s="492"/>
      <c r="J275" s="492"/>
      <c r="K275" s="493"/>
    </row>
    <row r="277" spans="2:11" ht="13.5" customHeight="1" thickBot="1"/>
    <row r="278" spans="2:11" ht="44.25" customHeight="1" thickBot="1">
      <c r="B278" s="462" t="s">
        <v>105</v>
      </c>
      <c r="C278" s="463"/>
      <c r="D278" s="463"/>
      <c r="E278" s="463"/>
      <c r="F278" s="463"/>
      <c r="G278" s="463"/>
      <c r="H278" s="463"/>
      <c r="I278" s="463"/>
      <c r="J278" s="463"/>
      <c r="K278" s="464"/>
    </row>
    <row r="279" spans="2:11" ht="9.9499999999999993" customHeight="1"/>
    <row r="280" spans="2:11" ht="16.5" customHeight="1">
      <c r="B280" s="5" t="s">
        <v>129</v>
      </c>
      <c r="C280" s="383"/>
      <c r="D280" s="384"/>
      <c r="E280" s="384"/>
      <c r="F280" s="385"/>
      <c r="G280" s="5"/>
      <c r="H280" s="452"/>
      <c r="I280" s="453"/>
      <c r="J280" s="453"/>
      <c r="K280" s="454"/>
    </row>
    <row r="282" spans="2:11" ht="16.5" customHeight="1">
      <c r="B282" s="5" t="s">
        <v>128</v>
      </c>
      <c r="C282" s="455" t="s">
        <v>122</v>
      </c>
      <c r="D282" s="455"/>
      <c r="E282" s="455" t="s">
        <v>121</v>
      </c>
      <c r="F282" s="455"/>
      <c r="G282" s="5" t="s">
        <v>123</v>
      </c>
      <c r="H282" s="5" t="s">
        <v>124</v>
      </c>
      <c r="I282" s="5" t="s">
        <v>125</v>
      </c>
      <c r="J282" s="5" t="s">
        <v>126</v>
      </c>
      <c r="K282" s="5" t="s">
        <v>127</v>
      </c>
    </row>
    <row r="283" spans="2:11" ht="16.5" customHeight="1">
      <c r="B283" s="18">
        <v>1</v>
      </c>
      <c r="C283" s="456"/>
      <c r="D283" s="456"/>
      <c r="E283" s="457"/>
      <c r="F283" s="458"/>
      <c r="G283" s="117"/>
      <c r="H283" s="117"/>
      <c r="I283" s="33"/>
      <c r="J283" s="34"/>
      <c r="K283" s="35"/>
    </row>
    <row r="284" spans="2:11" ht="9.9499999999999993" customHeight="1"/>
    <row r="285" spans="2:11" ht="16.5" customHeight="1">
      <c r="B285" s="248" t="s">
        <v>50</v>
      </c>
      <c r="C285" s="259"/>
      <c r="D285" s="248" t="s">
        <v>5</v>
      </c>
      <c r="E285" s="259"/>
      <c r="F285" s="136" t="s">
        <v>51</v>
      </c>
      <c r="G285" s="136" t="s">
        <v>52</v>
      </c>
      <c r="H285" s="5" t="s">
        <v>815</v>
      </c>
      <c r="I285" s="5" t="s">
        <v>53</v>
      </c>
      <c r="J285" s="5" t="s">
        <v>325</v>
      </c>
      <c r="K285" s="5" t="s">
        <v>54</v>
      </c>
    </row>
    <row r="286" spans="2:11" ht="16.5" customHeight="1">
      <c r="B286" s="246"/>
      <c r="C286" s="247"/>
      <c r="D286" s="246"/>
      <c r="E286" s="247"/>
      <c r="F286" s="169"/>
      <c r="G286" s="64"/>
      <c r="H286" s="92"/>
      <c r="I286" s="92"/>
      <c r="J286" s="17"/>
      <c r="K286" s="177">
        <v>0</v>
      </c>
    </row>
    <row r="287" spans="2:11" ht="16.5" customHeight="1">
      <c r="B287" s="246"/>
      <c r="C287" s="247"/>
      <c r="D287" s="246"/>
      <c r="E287" s="247"/>
      <c r="F287" s="169"/>
      <c r="G287" s="64"/>
      <c r="H287" s="92"/>
      <c r="I287" s="92"/>
      <c r="J287" s="17"/>
      <c r="K287" s="177">
        <v>0</v>
      </c>
    </row>
    <row r="288" spans="2:11" ht="9.9499999999999993" customHeight="1"/>
    <row r="289" spans="2:11" ht="16.5" customHeight="1">
      <c r="B289" s="480" t="s">
        <v>155</v>
      </c>
      <c r="C289" s="480"/>
      <c r="D289" s="480"/>
      <c r="E289" s="480"/>
      <c r="F289" s="480"/>
      <c r="G289" s="480"/>
      <c r="H289" s="480"/>
      <c r="I289" s="480"/>
      <c r="J289" s="480"/>
      <c r="K289" s="41" t="s">
        <v>156</v>
      </c>
    </row>
    <row r="290" spans="2:11" ht="50.1" customHeight="1">
      <c r="B290" s="481" t="s">
        <v>380</v>
      </c>
      <c r="C290" s="482"/>
      <c r="D290" s="482"/>
      <c r="E290" s="482"/>
      <c r="F290" s="482"/>
      <c r="G290" s="482"/>
      <c r="H290" s="482"/>
      <c r="I290" s="482"/>
      <c r="J290" s="482"/>
      <c r="K290" s="40" t="s">
        <v>154</v>
      </c>
    </row>
    <row r="291" spans="2:11" ht="9.9499999999999993" customHeight="1"/>
    <row r="292" spans="2:11" ht="16.5" customHeight="1">
      <c r="B292" s="93">
        <v>0</v>
      </c>
      <c r="C292" s="23" t="s">
        <v>220</v>
      </c>
    </row>
    <row r="293" spans="2:11" ht="16.5" customHeight="1">
      <c r="B293" s="5" t="s">
        <v>91</v>
      </c>
      <c r="C293" s="483" t="s">
        <v>92</v>
      </c>
      <c r="D293" s="484"/>
      <c r="E293" s="485"/>
      <c r="F293" s="19" t="s">
        <v>106</v>
      </c>
      <c r="G293" s="5" t="s">
        <v>61</v>
      </c>
      <c r="H293" s="483" t="s">
        <v>107</v>
      </c>
      <c r="I293" s="485"/>
      <c r="J293" s="455" t="s">
        <v>63</v>
      </c>
      <c r="K293" s="455"/>
    </row>
    <row r="294" spans="2:11" ht="16.5" customHeight="1">
      <c r="B294" s="22" t="s">
        <v>95</v>
      </c>
      <c r="C294" s="477" t="s">
        <v>86</v>
      </c>
      <c r="D294" s="478"/>
      <c r="E294" s="479"/>
      <c r="F294" s="25" t="s">
        <v>86</v>
      </c>
      <c r="G294" s="22" t="s">
        <v>65</v>
      </c>
      <c r="H294" s="477" t="s">
        <v>86</v>
      </c>
      <c r="I294" s="479"/>
      <c r="J294" s="477"/>
      <c r="K294" s="479"/>
    </row>
    <row r="296" spans="2:11" ht="16.5" customHeight="1">
      <c r="B296" s="93">
        <v>0</v>
      </c>
      <c r="C296" s="23" t="s">
        <v>229</v>
      </c>
    </row>
    <row r="297" spans="2:11" ht="16.5" customHeight="1">
      <c r="B297" s="5" t="s">
        <v>91</v>
      </c>
      <c r="C297" s="483" t="s">
        <v>92</v>
      </c>
      <c r="D297" s="484"/>
      <c r="E297" s="485"/>
      <c r="F297" s="19" t="s">
        <v>106</v>
      </c>
      <c r="G297" s="5" t="s">
        <v>61</v>
      </c>
      <c r="H297" s="483" t="s">
        <v>107</v>
      </c>
      <c r="I297" s="485"/>
      <c r="J297" s="455" t="s">
        <v>63</v>
      </c>
      <c r="K297" s="455"/>
    </row>
    <row r="298" spans="2:11" ht="16.5" customHeight="1">
      <c r="B298" s="22" t="s">
        <v>95</v>
      </c>
      <c r="C298" s="477" t="s">
        <v>86</v>
      </c>
      <c r="D298" s="478"/>
      <c r="E298" s="479"/>
      <c r="F298" s="25" t="s">
        <v>86</v>
      </c>
      <c r="G298" s="22" t="s">
        <v>65</v>
      </c>
      <c r="H298" s="477" t="s">
        <v>86</v>
      </c>
      <c r="I298" s="479"/>
      <c r="J298" s="477"/>
      <c r="K298" s="479"/>
    </row>
    <row r="299" spans="2:11" ht="16.5" customHeight="1">
      <c r="B299" s="20"/>
      <c r="C299" s="20"/>
      <c r="D299" s="20"/>
      <c r="E299" s="20"/>
      <c r="F299" s="20"/>
      <c r="G299" s="20"/>
      <c r="H299" s="20"/>
      <c r="I299" s="20"/>
      <c r="J299" s="20"/>
      <c r="K299" s="20"/>
    </row>
    <row r="300" spans="2:11" ht="16.5" customHeight="1">
      <c r="B300" s="93">
        <v>0</v>
      </c>
      <c r="C300" s="23" t="s">
        <v>222</v>
      </c>
    </row>
    <row r="301" spans="2:11" ht="16.5" customHeight="1">
      <c r="B301" s="5" t="s">
        <v>91</v>
      </c>
      <c r="C301" s="483" t="s">
        <v>92</v>
      </c>
      <c r="D301" s="484"/>
      <c r="E301" s="485"/>
      <c r="F301" s="19" t="s">
        <v>106</v>
      </c>
      <c r="G301" s="5" t="s">
        <v>61</v>
      </c>
      <c r="H301" s="483" t="s">
        <v>107</v>
      </c>
      <c r="I301" s="485"/>
      <c r="J301" s="455" t="s">
        <v>63</v>
      </c>
      <c r="K301" s="455"/>
    </row>
    <row r="302" spans="2:11" ht="16.5" customHeight="1">
      <c r="B302" s="22" t="s">
        <v>245</v>
      </c>
      <c r="C302" s="477" t="s">
        <v>86</v>
      </c>
      <c r="D302" s="478"/>
      <c r="E302" s="479"/>
      <c r="F302" s="25" t="s">
        <v>86</v>
      </c>
      <c r="G302" s="22" t="s">
        <v>65</v>
      </c>
      <c r="H302" s="477" t="s">
        <v>86</v>
      </c>
      <c r="I302" s="479"/>
      <c r="J302" s="477"/>
      <c r="K302" s="479"/>
    </row>
    <row r="304" spans="2:11" ht="16.5" customHeight="1">
      <c r="B304" s="93">
        <v>0</v>
      </c>
      <c r="C304" s="23" t="s">
        <v>240</v>
      </c>
    </row>
    <row r="305" spans="2:11" ht="16.5" customHeight="1">
      <c r="B305" s="5" t="s">
        <v>91</v>
      </c>
      <c r="C305" s="483" t="s">
        <v>92</v>
      </c>
      <c r="D305" s="484"/>
      <c r="E305" s="485"/>
      <c r="F305" s="19" t="s">
        <v>106</v>
      </c>
      <c r="G305" s="5" t="s">
        <v>61</v>
      </c>
      <c r="H305" s="483" t="s">
        <v>107</v>
      </c>
      <c r="I305" s="485"/>
      <c r="J305" s="455" t="s">
        <v>63</v>
      </c>
      <c r="K305" s="455"/>
    </row>
    <row r="306" spans="2:11" ht="16.5" customHeight="1">
      <c r="B306" s="22" t="s">
        <v>245</v>
      </c>
      <c r="C306" s="477" t="s">
        <v>86</v>
      </c>
      <c r="D306" s="478"/>
      <c r="E306" s="479"/>
      <c r="F306" s="25" t="s">
        <v>86</v>
      </c>
      <c r="G306" s="22" t="s">
        <v>65</v>
      </c>
      <c r="H306" s="477" t="s">
        <v>86</v>
      </c>
      <c r="I306" s="479"/>
      <c r="J306" s="477"/>
      <c r="K306" s="479"/>
    </row>
    <row r="308" spans="2:11" ht="16.5">
      <c r="B308" s="93">
        <v>0</v>
      </c>
      <c r="C308" s="23" t="s">
        <v>224</v>
      </c>
      <c r="F308" s="20"/>
      <c r="H308" s="20"/>
      <c r="I308" s="20"/>
    </row>
    <row r="309" spans="2:11" ht="16.5" customHeight="1">
      <c r="B309" s="5" t="s">
        <v>91</v>
      </c>
      <c r="C309" s="483" t="s">
        <v>92</v>
      </c>
      <c r="D309" s="484"/>
      <c r="E309" s="485"/>
      <c r="F309" s="19" t="s">
        <v>106</v>
      </c>
      <c r="G309" s="5" t="s">
        <v>61</v>
      </c>
      <c r="H309" s="483" t="s">
        <v>107</v>
      </c>
      <c r="I309" s="485"/>
      <c r="J309" s="455" t="s">
        <v>63</v>
      </c>
      <c r="K309" s="455"/>
    </row>
    <row r="310" spans="2:11" ht="16.5" customHeight="1">
      <c r="B310" s="22" t="s">
        <v>109</v>
      </c>
      <c r="C310" s="477" t="s">
        <v>86</v>
      </c>
      <c r="D310" s="478"/>
      <c r="E310" s="479"/>
      <c r="F310" s="25" t="s">
        <v>86</v>
      </c>
      <c r="G310" s="22" t="s">
        <v>65</v>
      </c>
      <c r="H310" s="477" t="s">
        <v>86</v>
      </c>
      <c r="I310" s="479"/>
      <c r="J310" s="477"/>
      <c r="K310" s="479"/>
    </row>
    <row r="312" spans="2:11" ht="16.5" customHeight="1">
      <c r="B312" s="93">
        <v>0</v>
      </c>
      <c r="C312" s="23" t="s">
        <v>241</v>
      </c>
      <c r="F312" s="20"/>
      <c r="H312" s="20"/>
    </row>
    <row r="313" spans="2:11" ht="16.5" customHeight="1">
      <c r="B313" s="5" t="s">
        <v>91</v>
      </c>
      <c r="C313" s="483" t="s">
        <v>92</v>
      </c>
      <c r="D313" s="484"/>
      <c r="E313" s="485"/>
      <c r="F313" s="19" t="s">
        <v>106</v>
      </c>
      <c r="G313" s="5" t="s">
        <v>61</v>
      </c>
      <c r="H313" s="483" t="s">
        <v>107</v>
      </c>
      <c r="I313" s="485"/>
      <c r="J313" s="455" t="s">
        <v>63</v>
      </c>
      <c r="K313" s="455"/>
    </row>
    <row r="314" spans="2:11" ht="16.5" customHeight="1">
      <c r="B314" s="22" t="s">
        <v>109</v>
      </c>
      <c r="C314" s="477" t="s">
        <v>86</v>
      </c>
      <c r="D314" s="478"/>
      <c r="E314" s="479"/>
      <c r="F314" s="25" t="s">
        <v>86</v>
      </c>
      <c r="G314" s="22" t="s">
        <v>65</v>
      </c>
      <c r="H314" s="477" t="s">
        <v>86</v>
      </c>
      <c r="I314" s="479"/>
      <c r="J314" s="477"/>
      <c r="K314" s="479"/>
    </row>
    <row r="316" spans="2:11" ht="16.5" customHeight="1">
      <c r="B316" s="93">
        <v>0</v>
      </c>
      <c r="C316" s="23" t="s">
        <v>242</v>
      </c>
    </row>
    <row r="317" spans="2:11" ht="16.5" customHeight="1">
      <c r="B317" s="5" t="s">
        <v>91</v>
      </c>
      <c r="C317" s="483" t="s">
        <v>92</v>
      </c>
      <c r="D317" s="484"/>
      <c r="E317" s="485"/>
      <c r="F317" s="19" t="s">
        <v>106</v>
      </c>
      <c r="G317" s="5" t="s">
        <v>61</v>
      </c>
      <c r="H317" s="483" t="s">
        <v>107</v>
      </c>
      <c r="I317" s="485"/>
      <c r="J317" s="455" t="s">
        <v>63</v>
      </c>
      <c r="K317" s="455"/>
    </row>
    <row r="318" spans="2:11" ht="16.5" customHeight="1">
      <c r="B318" s="22" t="s">
        <v>244</v>
      </c>
      <c r="C318" s="477" t="s">
        <v>86</v>
      </c>
      <c r="D318" s="478"/>
      <c r="E318" s="479"/>
      <c r="F318" s="25" t="s">
        <v>86</v>
      </c>
      <c r="G318" s="22" t="s">
        <v>65</v>
      </c>
      <c r="H318" s="477" t="s">
        <v>86</v>
      </c>
      <c r="I318" s="479"/>
      <c r="J318" s="477"/>
      <c r="K318" s="479"/>
    </row>
    <row r="320" spans="2:11" ht="16.5" customHeight="1">
      <c r="B320" s="93">
        <v>0</v>
      </c>
      <c r="C320" s="23" t="s">
        <v>243</v>
      </c>
    </row>
    <row r="321" spans="2:11" ht="16.5" customHeight="1">
      <c r="B321" s="5" t="s">
        <v>91</v>
      </c>
      <c r="C321" s="483" t="s">
        <v>92</v>
      </c>
      <c r="D321" s="484"/>
      <c r="E321" s="485"/>
      <c r="F321" s="19" t="s">
        <v>106</v>
      </c>
      <c r="G321" s="5" t="s">
        <v>61</v>
      </c>
      <c r="H321" s="483" t="s">
        <v>107</v>
      </c>
      <c r="I321" s="485"/>
      <c r="J321" s="455" t="s">
        <v>63</v>
      </c>
      <c r="K321" s="455"/>
    </row>
    <row r="322" spans="2:11" ht="16.5" customHeight="1">
      <c r="B322" s="22" t="s">
        <v>244</v>
      </c>
      <c r="C322" s="477" t="s">
        <v>86</v>
      </c>
      <c r="D322" s="478"/>
      <c r="E322" s="479"/>
      <c r="F322" s="25" t="s">
        <v>86</v>
      </c>
      <c r="G322" s="22" t="s">
        <v>65</v>
      </c>
      <c r="H322" s="477" t="s">
        <v>86</v>
      </c>
      <c r="I322" s="479"/>
      <c r="J322" s="477"/>
      <c r="K322" s="479"/>
    </row>
    <row r="323" spans="2:11" ht="9.9499999999999993" customHeight="1">
      <c r="B323" s="20"/>
      <c r="C323" s="20"/>
      <c r="D323" s="20"/>
      <c r="E323" s="20"/>
      <c r="F323" s="20"/>
      <c r="G323" s="20"/>
      <c r="H323" s="20"/>
      <c r="I323" s="20"/>
      <c r="J323" s="20"/>
      <c r="K323" s="20"/>
    </row>
    <row r="324" spans="2:11" ht="16.5" customHeight="1">
      <c r="B324" s="4" t="s">
        <v>925</v>
      </c>
      <c r="C324" s="4"/>
      <c r="D324" s="29"/>
      <c r="E324" s="29"/>
      <c r="F324" s="29"/>
      <c r="G324" s="29"/>
      <c r="H324" s="29"/>
      <c r="I324" s="29"/>
      <c r="J324" s="29"/>
      <c r="K324" s="29"/>
    </row>
    <row r="325" spans="2:11" ht="26.1" customHeight="1">
      <c r="B325" s="635" t="s">
        <v>179</v>
      </c>
      <c r="C325" s="492"/>
      <c r="D325" s="492"/>
      <c r="E325" s="492"/>
      <c r="F325" s="492"/>
      <c r="G325" s="492"/>
      <c r="H325" s="492"/>
      <c r="I325" s="492"/>
      <c r="J325" s="492"/>
      <c r="K325" s="493"/>
    </row>
    <row r="326" spans="2:11" ht="9.9499999999999993" customHeight="1"/>
    <row r="327" spans="2:11" ht="13.5" customHeight="1" thickBot="1"/>
    <row r="328" spans="2:11" ht="44.25" customHeight="1" thickBot="1">
      <c r="B328" s="462" t="s">
        <v>231</v>
      </c>
      <c r="C328" s="463"/>
      <c r="D328" s="463"/>
      <c r="E328" s="463"/>
      <c r="F328" s="463"/>
      <c r="G328" s="463"/>
      <c r="H328" s="463"/>
      <c r="I328" s="463"/>
      <c r="J328" s="463"/>
      <c r="K328" s="464"/>
    </row>
    <row r="329" spans="2:11" ht="9.9499999999999993" customHeight="1"/>
    <row r="330" spans="2:11" ht="16.5" customHeight="1">
      <c r="B330" s="5" t="s">
        <v>129</v>
      </c>
      <c r="C330" s="383"/>
      <c r="D330" s="384"/>
      <c r="E330" s="384"/>
      <c r="F330" s="385"/>
      <c r="G330" s="5"/>
      <c r="H330" s="452"/>
      <c r="I330" s="453"/>
      <c r="J330" s="453"/>
      <c r="K330" s="454"/>
    </row>
    <row r="332" spans="2:11" ht="16.5" customHeight="1">
      <c r="B332" s="5" t="s">
        <v>128</v>
      </c>
      <c r="C332" s="455" t="s">
        <v>122</v>
      </c>
      <c r="D332" s="455"/>
      <c r="E332" s="455" t="s">
        <v>121</v>
      </c>
      <c r="F332" s="455"/>
      <c r="G332" s="5" t="s">
        <v>123</v>
      </c>
      <c r="H332" s="5" t="s">
        <v>124</v>
      </c>
      <c r="I332" s="5" t="s">
        <v>125</v>
      </c>
      <c r="J332" s="5" t="s">
        <v>126</v>
      </c>
      <c r="K332" s="5" t="s">
        <v>127</v>
      </c>
    </row>
    <row r="333" spans="2:11" ht="16.5" customHeight="1">
      <c r="B333" s="18">
        <v>1</v>
      </c>
      <c r="C333" s="456"/>
      <c r="D333" s="456"/>
      <c r="E333" s="457"/>
      <c r="F333" s="458"/>
      <c r="G333" s="117"/>
      <c r="H333" s="117"/>
      <c r="I333" s="33"/>
      <c r="J333" s="34"/>
      <c r="K333" s="35"/>
    </row>
    <row r="334" spans="2:11" ht="9.9499999999999993" customHeight="1"/>
    <row r="335" spans="2:11" ht="16.5" customHeight="1">
      <c r="B335" s="248" t="s">
        <v>50</v>
      </c>
      <c r="C335" s="259"/>
      <c r="D335" s="248" t="s">
        <v>5</v>
      </c>
      <c r="E335" s="259"/>
      <c r="F335" s="136" t="s">
        <v>51</v>
      </c>
      <c r="G335" s="136" t="s">
        <v>52</v>
      </c>
      <c r="H335" s="5" t="s">
        <v>815</v>
      </c>
      <c r="I335" s="5" t="s">
        <v>53</v>
      </c>
      <c r="J335" s="5" t="s">
        <v>325</v>
      </c>
      <c r="K335" s="5" t="s">
        <v>54</v>
      </c>
    </row>
    <row r="336" spans="2:11" ht="16.5" customHeight="1">
      <c r="B336" s="246"/>
      <c r="C336" s="247"/>
      <c r="D336" s="246"/>
      <c r="E336" s="247"/>
      <c r="F336" s="169"/>
      <c r="G336" s="64"/>
      <c r="H336" s="92"/>
      <c r="I336" s="92"/>
      <c r="J336" s="17"/>
      <c r="K336" s="177">
        <v>0</v>
      </c>
    </row>
    <row r="337" spans="2:11" ht="16.5" customHeight="1">
      <c r="B337" s="246"/>
      <c r="C337" s="247"/>
      <c r="D337" s="246"/>
      <c r="E337" s="247"/>
      <c r="F337" s="169"/>
      <c r="G337" s="64"/>
      <c r="H337" s="92"/>
      <c r="I337" s="92"/>
      <c r="J337" s="17"/>
      <c r="K337" s="177">
        <v>0</v>
      </c>
    </row>
    <row r="338" spans="2:11" ht="9.9499999999999993" customHeight="1"/>
    <row r="339" spans="2:11" ht="16.5" customHeight="1">
      <c r="B339" s="480" t="s">
        <v>155</v>
      </c>
      <c r="C339" s="480"/>
      <c r="D339" s="480"/>
      <c r="E339" s="480"/>
      <c r="F339" s="480"/>
      <c r="G339" s="480"/>
      <c r="H339" s="480"/>
      <c r="I339" s="480"/>
      <c r="J339" s="480"/>
      <c r="K339" s="41" t="s">
        <v>156</v>
      </c>
    </row>
    <row r="340" spans="2:11" ht="50.1" customHeight="1">
      <c r="B340" s="481" t="s">
        <v>338</v>
      </c>
      <c r="C340" s="482"/>
      <c r="D340" s="482"/>
      <c r="E340" s="482"/>
      <c r="F340" s="482"/>
      <c r="G340" s="482"/>
      <c r="H340" s="482"/>
      <c r="I340" s="482"/>
      <c r="J340" s="482"/>
      <c r="K340" s="40" t="s">
        <v>228</v>
      </c>
    </row>
    <row r="341" spans="2:11" ht="9.9499999999999993" customHeight="1"/>
    <row r="342" spans="2:11" ht="16.5" customHeight="1">
      <c r="B342" s="93">
        <v>0</v>
      </c>
      <c r="C342" s="23" t="s">
        <v>232</v>
      </c>
    </row>
    <row r="343" spans="2:11" ht="16.5" customHeight="1">
      <c r="B343" s="5" t="s">
        <v>91</v>
      </c>
      <c r="C343" s="483" t="s">
        <v>92</v>
      </c>
      <c r="D343" s="484"/>
      <c r="E343" s="485"/>
      <c r="F343" s="19" t="s">
        <v>106</v>
      </c>
      <c r="G343" s="5" t="s">
        <v>61</v>
      </c>
      <c r="H343" s="483" t="s">
        <v>107</v>
      </c>
      <c r="I343" s="485"/>
      <c r="J343" s="455" t="s">
        <v>63</v>
      </c>
      <c r="K343" s="455"/>
    </row>
    <row r="344" spans="2:11" ht="16.5" customHeight="1">
      <c r="B344" s="22" t="s">
        <v>109</v>
      </c>
      <c r="C344" s="477" t="s">
        <v>108</v>
      </c>
      <c r="D344" s="478"/>
      <c r="E344" s="479"/>
      <c r="F344" s="25" t="s">
        <v>86</v>
      </c>
      <c r="G344" s="22" t="s">
        <v>65</v>
      </c>
      <c r="H344" s="477" t="s">
        <v>86</v>
      </c>
      <c r="I344" s="479"/>
      <c r="J344" s="477"/>
      <c r="K344" s="479"/>
    </row>
    <row r="346" spans="2:11" ht="16.5" customHeight="1">
      <c r="B346" s="4" t="s">
        <v>925</v>
      </c>
      <c r="C346" s="4"/>
      <c r="D346" s="29"/>
      <c r="E346" s="29"/>
      <c r="F346" s="29"/>
      <c r="G346" s="29"/>
      <c r="H346" s="29"/>
      <c r="I346" s="29"/>
      <c r="J346" s="29"/>
      <c r="K346" s="29"/>
    </row>
    <row r="347" spans="2:11" ht="26.1" customHeight="1">
      <c r="B347" s="635" t="s">
        <v>179</v>
      </c>
      <c r="C347" s="492"/>
      <c r="D347" s="492"/>
      <c r="E347" s="492"/>
      <c r="F347" s="492"/>
      <c r="G347" s="492"/>
      <c r="H347" s="492"/>
      <c r="I347" s="492"/>
      <c r="J347" s="492"/>
      <c r="K347" s="493"/>
    </row>
    <row r="348" spans="2:11" ht="9.9499999999999993" customHeight="1"/>
    <row r="349" spans="2:11" ht="13.5" customHeight="1" thickBot="1"/>
    <row r="350" spans="2:11" ht="44.25" customHeight="1" thickBot="1">
      <c r="B350" s="462" t="s">
        <v>113</v>
      </c>
      <c r="C350" s="463"/>
      <c r="D350" s="463"/>
      <c r="E350" s="463"/>
      <c r="F350" s="463"/>
      <c r="G350" s="463"/>
      <c r="H350" s="463"/>
      <c r="I350" s="463"/>
      <c r="J350" s="463"/>
      <c r="K350" s="464"/>
    </row>
    <row r="351" spans="2:11" ht="9.9499999999999993" customHeight="1"/>
    <row r="352" spans="2:11" ht="16.5" customHeight="1">
      <c r="B352" s="5" t="s">
        <v>129</v>
      </c>
      <c r="C352" s="383"/>
      <c r="D352" s="384"/>
      <c r="E352" s="384"/>
      <c r="F352" s="385"/>
      <c r="G352" s="5"/>
      <c r="H352" s="452"/>
      <c r="I352" s="453"/>
      <c r="J352" s="453"/>
      <c r="K352" s="454"/>
    </row>
    <row r="354" spans="2:11" ht="16.5" customHeight="1">
      <c r="B354" s="5" t="s">
        <v>128</v>
      </c>
      <c r="C354" s="455" t="s">
        <v>122</v>
      </c>
      <c r="D354" s="455"/>
      <c r="E354" s="455" t="s">
        <v>121</v>
      </c>
      <c r="F354" s="455"/>
      <c r="G354" s="5" t="s">
        <v>123</v>
      </c>
      <c r="H354" s="5" t="s">
        <v>124</v>
      </c>
      <c r="I354" s="5" t="s">
        <v>125</v>
      </c>
      <c r="J354" s="5" t="s">
        <v>126</v>
      </c>
      <c r="K354" s="5" t="s">
        <v>127</v>
      </c>
    </row>
    <row r="355" spans="2:11" ht="16.5" customHeight="1">
      <c r="B355" s="18">
        <v>1</v>
      </c>
      <c r="C355" s="456"/>
      <c r="D355" s="456"/>
      <c r="E355" s="457"/>
      <c r="F355" s="458"/>
      <c r="G355" s="117"/>
      <c r="H355" s="117"/>
      <c r="I355" s="33"/>
      <c r="J355" s="34"/>
      <c r="K355" s="35"/>
    </row>
    <row r="356" spans="2:11" ht="9.9499999999999993" customHeight="1"/>
    <row r="357" spans="2:11" ht="16.5" customHeight="1">
      <c r="B357" s="248" t="s">
        <v>50</v>
      </c>
      <c r="C357" s="259"/>
      <c r="D357" s="248" t="s">
        <v>5</v>
      </c>
      <c r="E357" s="259"/>
      <c r="F357" s="136" t="s">
        <v>51</v>
      </c>
      <c r="G357" s="136" t="s">
        <v>52</v>
      </c>
      <c r="H357" s="5" t="s">
        <v>815</v>
      </c>
      <c r="I357" s="5" t="s">
        <v>53</v>
      </c>
      <c r="J357" s="5" t="s">
        <v>325</v>
      </c>
      <c r="K357" s="5" t="s">
        <v>54</v>
      </c>
    </row>
    <row r="358" spans="2:11" ht="16.5" customHeight="1">
      <c r="B358" s="246"/>
      <c r="C358" s="247"/>
      <c r="D358" s="246"/>
      <c r="E358" s="247"/>
      <c r="F358" s="169"/>
      <c r="G358" s="64"/>
      <c r="H358" s="92"/>
      <c r="I358" s="92"/>
      <c r="J358" s="17"/>
      <c r="K358" s="177">
        <v>0</v>
      </c>
    </row>
    <row r="359" spans="2:11" ht="16.5" customHeight="1">
      <c r="B359" s="246"/>
      <c r="C359" s="247"/>
      <c r="D359" s="246"/>
      <c r="E359" s="247"/>
      <c r="F359" s="169"/>
      <c r="G359" s="64"/>
      <c r="H359" s="92"/>
      <c r="I359" s="92"/>
      <c r="J359" s="17"/>
      <c r="K359" s="177">
        <v>0</v>
      </c>
    </row>
    <row r="360" spans="2:11" ht="9.9499999999999993" customHeight="1"/>
    <row r="361" spans="2:11" ht="16.5" customHeight="1">
      <c r="B361" s="480" t="s">
        <v>155</v>
      </c>
      <c r="C361" s="480"/>
      <c r="D361" s="480"/>
      <c r="E361" s="480"/>
      <c r="F361" s="480"/>
      <c r="G361" s="480"/>
      <c r="H361" s="480"/>
      <c r="I361" s="480"/>
      <c r="J361" s="480"/>
      <c r="K361" s="41" t="s">
        <v>156</v>
      </c>
    </row>
    <row r="362" spans="2:11" ht="50.1" customHeight="1">
      <c r="B362" s="481" t="s">
        <v>381</v>
      </c>
      <c r="C362" s="482"/>
      <c r="D362" s="482"/>
      <c r="E362" s="482"/>
      <c r="F362" s="482"/>
      <c r="G362" s="482"/>
      <c r="H362" s="482"/>
      <c r="I362" s="482"/>
      <c r="J362" s="482"/>
      <c r="K362" s="40" t="s">
        <v>237</v>
      </c>
    </row>
    <row r="363" spans="2:11" ht="9.9499999999999993" customHeight="1"/>
    <row r="364" spans="2:11" ht="16.5" customHeight="1">
      <c r="B364" s="93">
        <v>0</v>
      </c>
      <c r="C364" s="23" t="s">
        <v>233</v>
      </c>
    </row>
    <row r="365" spans="2:11" ht="16.5" customHeight="1">
      <c r="B365" s="5" t="s">
        <v>68</v>
      </c>
      <c r="C365" s="483" t="s">
        <v>59</v>
      </c>
      <c r="D365" s="484"/>
      <c r="E365" s="484"/>
      <c r="F365" s="485"/>
      <c r="G365" s="5" t="s">
        <v>61</v>
      </c>
      <c r="H365" s="483" t="s">
        <v>107</v>
      </c>
      <c r="I365" s="485"/>
      <c r="J365" s="455" t="s">
        <v>63</v>
      </c>
      <c r="K365" s="455"/>
    </row>
    <row r="366" spans="2:11" ht="16.5" customHeight="1">
      <c r="B366" s="22" t="s">
        <v>67</v>
      </c>
      <c r="C366" s="477" t="s">
        <v>114</v>
      </c>
      <c r="D366" s="478"/>
      <c r="E366" s="478"/>
      <c r="F366" s="479"/>
      <c r="G366" s="22" t="s">
        <v>65</v>
      </c>
      <c r="H366" s="477" t="s">
        <v>86</v>
      </c>
      <c r="I366" s="479"/>
      <c r="J366" s="456"/>
      <c r="K366" s="456"/>
    </row>
    <row r="367" spans="2:11" ht="16.5" customHeight="1">
      <c r="B367" s="22" t="s">
        <v>67</v>
      </c>
      <c r="C367" s="477" t="s">
        <v>115</v>
      </c>
      <c r="D367" s="478"/>
      <c r="E367" s="478"/>
      <c r="F367" s="479"/>
      <c r="G367" s="22" t="s">
        <v>65</v>
      </c>
      <c r="H367" s="477" t="s">
        <v>86</v>
      </c>
      <c r="I367" s="479"/>
      <c r="J367" s="456"/>
      <c r="K367" s="456"/>
    </row>
    <row r="368" spans="2:11" ht="16.5" customHeight="1">
      <c r="B368" s="22" t="s">
        <v>67</v>
      </c>
      <c r="C368" s="477" t="s">
        <v>116</v>
      </c>
      <c r="D368" s="478"/>
      <c r="E368" s="478"/>
      <c r="F368" s="479"/>
      <c r="G368" s="22" t="s">
        <v>65</v>
      </c>
      <c r="H368" s="477" t="s">
        <v>86</v>
      </c>
      <c r="I368" s="479"/>
      <c r="J368" s="456"/>
      <c r="K368" s="456"/>
    </row>
    <row r="369" spans="2:11" ht="9.9499999999999993" customHeight="1"/>
    <row r="370" spans="2:11" ht="16.5" customHeight="1">
      <c r="B370" s="93">
        <v>0</v>
      </c>
      <c r="C370" s="23" t="s">
        <v>234</v>
      </c>
    </row>
    <row r="371" spans="2:11" ht="16.5" customHeight="1">
      <c r="B371" s="5" t="s">
        <v>68</v>
      </c>
      <c r="C371" s="483" t="s">
        <v>59</v>
      </c>
      <c r="D371" s="484"/>
      <c r="E371" s="484"/>
      <c r="F371" s="485"/>
      <c r="G371" s="5" t="s">
        <v>61</v>
      </c>
      <c r="H371" s="483" t="s">
        <v>107</v>
      </c>
      <c r="I371" s="485"/>
      <c r="J371" s="455" t="s">
        <v>63</v>
      </c>
      <c r="K371" s="455"/>
    </row>
    <row r="372" spans="2:11" ht="16.5" customHeight="1">
      <c r="B372" s="22" t="s">
        <v>67</v>
      </c>
      <c r="C372" s="477" t="s">
        <v>114</v>
      </c>
      <c r="D372" s="478"/>
      <c r="E372" s="478"/>
      <c r="F372" s="479"/>
      <c r="G372" s="22" t="s">
        <v>64</v>
      </c>
      <c r="H372" s="477" t="s">
        <v>86</v>
      </c>
      <c r="I372" s="479"/>
      <c r="J372" s="456"/>
      <c r="K372" s="456"/>
    </row>
    <row r="373" spans="2:11" ht="16.5" customHeight="1">
      <c r="B373" s="22" t="s">
        <v>67</v>
      </c>
      <c r="C373" s="477" t="s">
        <v>115</v>
      </c>
      <c r="D373" s="478"/>
      <c r="E373" s="478"/>
      <c r="F373" s="479"/>
      <c r="G373" s="22" t="s">
        <v>64</v>
      </c>
      <c r="H373" s="477" t="s">
        <v>86</v>
      </c>
      <c r="I373" s="479"/>
      <c r="J373" s="456"/>
      <c r="K373" s="456"/>
    </row>
    <row r="374" spans="2:11" ht="16.5" customHeight="1">
      <c r="B374" s="22" t="s">
        <v>67</v>
      </c>
      <c r="C374" s="477" t="s">
        <v>116</v>
      </c>
      <c r="D374" s="478"/>
      <c r="E374" s="478"/>
      <c r="F374" s="479"/>
      <c r="G374" s="22" t="s">
        <v>64</v>
      </c>
      <c r="H374" s="477" t="s">
        <v>86</v>
      </c>
      <c r="I374" s="479"/>
      <c r="J374" s="456"/>
      <c r="K374" s="456"/>
    </row>
    <row r="376" spans="2:11" ht="16.5" customHeight="1">
      <c r="B376" s="4" t="s">
        <v>925</v>
      </c>
      <c r="C376" s="4"/>
      <c r="D376" s="29"/>
      <c r="E376" s="29"/>
      <c r="F376" s="29"/>
      <c r="G376" s="29"/>
      <c r="H376" s="29"/>
      <c r="I376" s="29"/>
      <c r="J376" s="29"/>
      <c r="K376" s="29"/>
    </row>
    <row r="377" spans="2:11" ht="26.1" customHeight="1">
      <c r="B377" s="586" t="s">
        <v>179</v>
      </c>
      <c r="C377" s="492"/>
      <c r="D377" s="492"/>
      <c r="E377" s="492"/>
      <c r="F377" s="492"/>
      <c r="G377" s="492"/>
      <c r="H377" s="492"/>
      <c r="I377" s="492"/>
      <c r="J377" s="492"/>
      <c r="K377" s="493"/>
    </row>
    <row r="379" spans="2:11" ht="13.5" customHeight="1" thickBot="1"/>
    <row r="380" spans="2:11" ht="44.25" customHeight="1" thickBot="1">
      <c r="B380" s="462" t="s">
        <v>117</v>
      </c>
      <c r="C380" s="463"/>
      <c r="D380" s="463"/>
      <c r="E380" s="463"/>
      <c r="F380" s="463"/>
      <c r="G380" s="463"/>
      <c r="H380" s="463"/>
      <c r="I380" s="463"/>
      <c r="J380" s="463"/>
      <c r="K380" s="464"/>
    </row>
    <row r="381" spans="2:11" ht="9.9499999999999993" customHeight="1"/>
    <row r="382" spans="2:11" ht="16.5" customHeight="1">
      <c r="B382" s="5" t="s">
        <v>129</v>
      </c>
      <c r="C382" s="383"/>
      <c r="D382" s="384"/>
      <c r="E382" s="384"/>
      <c r="F382" s="385"/>
      <c r="G382" s="5"/>
      <c r="H382" s="452"/>
      <c r="I382" s="453"/>
      <c r="J382" s="453"/>
      <c r="K382" s="454"/>
    </row>
    <row r="384" spans="2:11" ht="16.5" customHeight="1">
      <c r="B384" s="5" t="s">
        <v>128</v>
      </c>
      <c r="C384" s="455" t="s">
        <v>122</v>
      </c>
      <c r="D384" s="455"/>
      <c r="E384" s="455" t="s">
        <v>121</v>
      </c>
      <c r="F384" s="455"/>
      <c r="G384" s="5" t="s">
        <v>123</v>
      </c>
      <c r="H384" s="5" t="s">
        <v>124</v>
      </c>
      <c r="I384" s="5" t="s">
        <v>125</v>
      </c>
      <c r="J384" s="5" t="s">
        <v>126</v>
      </c>
      <c r="K384" s="5" t="s">
        <v>127</v>
      </c>
    </row>
    <row r="385" spans="2:11" ht="16.5" customHeight="1">
      <c r="B385" s="18">
        <v>1</v>
      </c>
      <c r="C385" s="456"/>
      <c r="D385" s="456"/>
      <c r="E385" s="457"/>
      <c r="F385" s="458"/>
      <c r="G385" s="117"/>
      <c r="H385" s="117"/>
      <c r="I385" s="33"/>
      <c r="J385" s="34"/>
      <c r="K385" s="35"/>
    </row>
    <row r="386" spans="2:11" ht="9.9499999999999993" customHeight="1"/>
    <row r="387" spans="2:11" ht="16.5" customHeight="1">
      <c r="B387" s="248" t="s">
        <v>50</v>
      </c>
      <c r="C387" s="259"/>
      <c r="D387" s="248" t="s">
        <v>5</v>
      </c>
      <c r="E387" s="259"/>
      <c r="F387" s="136" t="s">
        <v>51</v>
      </c>
      <c r="G387" s="136" t="s">
        <v>52</v>
      </c>
      <c r="H387" s="5" t="s">
        <v>815</v>
      </c>
      <c r="I387" s="5" t="s">
        <v>53</v>
      </c>
      <c r="J387" s="5" t="s">
        <v>325</v>
      </c>
      <c r="K387" s="5" t="s">
        <v>54</v>
      </c>
    </row>
    <row r="388" spans="2:11" ht="16.5" customHeight="1">
      <c r="B388" s="246"/>
      <c r="C388" s="247"/>
      <c r="D388" s="246"/>
      <c r="E388" s="247"/>
      <c r="F388" s="169"/>
      <c r="G388" s="64"/>
      <c r="H388" s="92"/>
      <c r="I388" s="92"/>
      <c r="J388" s="17"/>
      <c r="K388" s="177">
        <v>0</v>
      </c>
    </row>
    <row r="389" spans="2:11" ht="16.5" customHeight="1">
      <c r="B389" s="246"/>
      <c r="C389" s="247"/>
      <c r="D389" s="246"/>
      <c r="E389" s="247"/>
      <c r="F389" s="169"/>
      <c r="G389" s="64"/>
      <c r="H389" s="92"/>
      <c r="I389" s="92"/>
      <c r="J389" s="17"/>
      <c r="K389" s="177">
        <v>0</v>
      </c>
    </row>
    <row r="390" spans="2:11" ht="9.9499999999999993" customHeight="1"/>
    <row r="391" spans="2:11" ht="16.5" customHeight="1">
      <c r="B391" s="480" t="s">
        <v>155</v>
      </c>
      <c r="C391" s="480"/>
      <c r="D391" s="480"/>
      <c r="E391" s="480"/>
      <c r="F391" s="480"/>
      <c r="G391" s="480"/>
      <c r="H391" s="480"/>
      <c r="I391" s="480"/>
      <c r="J391" s="480"/>
      <c r="K391" s="41" t="s">
        <v>156</v>
      </c>
    </row>
    <row r="392" spans="2:11" ht="50.1" customHeight="1">
      <c r="B392" s="481" t="s">
        <v>332</v>
      </c>
      <c r="C392" s="482"/>
      <c r="D392" s="482"/>
      <c r="E392" s="482"/>
      <c r="F392" s="482"/>
      <c r="G392" s="482"/>
      <c r="H392" s="482"/>
      <c r="I392" s="482"/>
      <c r="J392" s="482"/>
      <c r="K392" s="40" t="s">
        <v>238</v>
      </c>
    </row>
    <row r="393" spans="2:11" ht="9.9499999999999993" customHeight="1"/>
    <row r="394" spans="2:11" ht="16.5" customHeight="1">
      <c r="B394" s="93">
        <v>0</v>
      </c>
      <c r="C394" s="23" t="s">
        <v>235</v>
      </c>
    </row>
    <row r="395" spans="2:11" ht="16.5" customHeight="1">
      <c r="B395" s="5" t="s">
        <v>91</v>
      </c>
      <c r="C395" s="483" t="s">
        <v>333</v>
      </c>
      <c r="D395" s="484"/>
      <c r="E395" s="485"/>
      <c r="F395" s="19" t="s">
        <v>118</v>
      </c>
      <c r="G395" s="5" t="s">
        <v>61</v>
      </c>
      <c r="H395" s="483" t="s">
        <v>62</v>
      </c>
      <c r="I395" s="485"/>
      <c r="J395" s="455" t="s">
        <v>63</v>
      </c>
      <c r="K395" s="455"/>
    </row>
    <row r="396" spans="2:11" ht="16.5" customHeight="1">
      <c r="B396" s="22" t="s">
        <v>95</v>
      </c>
      <c r="C396" s="494" t="s">
        <v>334</v>
      </c>
      <c r="D396" s="495"/>
      <c r="E396" s="496"/>
      <c r="F396" s="25">
        <v>25</v>
      </c>
      <c r="G396" s="22" t="s">
        <v>65</v>
      </c>
      <c r="H396" s="477" t="s">
        <v>86</v>
      </c>
      <c r="I396" s="479"/>
      <c r="J396" s="477"/>
      <c r="K396" s="479"/>
    </row>
    <row r="397" spans="2:11" ht="16.5" customHeight="1">
      <c r="B397" s="22" t="s">
        <v>95</v>
      </c>
      <c r="C397" s="494" t="s">
        <v>335</v>
      </c>
      <c r="D397" s="495"/>
      <c r="E397" s="496"/>
      <c r="F397" s="25">
        <v>12</v>
      </c>
      <c r="G397" s="22" t="s">
        <v>104</v>
      </c>
      <c r="H397" s="477" t="s">
        <v>86</v>
      </c>
      <c r="I397" s="479"/>
      <c r="J397" s="477"/>
      <c r="K397" s="479"/>
    </row>
    <row r="398" spans="2:11" ht="16.5" customHeight="1">
      <c r="B398" s="22" t="s">
        <v>95</v>
      </c>
      <c r="C398" s="494" t="s">
        <v>336</v>
      </c>
      <c r="D398" s="495"/>
      <c r="E398" s="496"/>
      <c r="F398" s="25">
        <v>30</v>
      </c>
      <c r="G398" s="22" t="s">
        <v>104</v>
      </c>
      <c r="H398" s="477" t="s">
        <v>86</v>
      </c>
      <c r="I398" s="479"/>
      <c r="J398" s="477"/>
      <c r="K398" s="479"/>
    </row>
    <row r="399" spans="2:11" ht="16.5" customHeight="1">
      <c r="B399" s="22" t="s">
        <v>95</v>
      </c>
      <c r="C399" s="494" t="s">
        <v>334</v>
      </c>
      <c r="D399" s="495"/>
      <c r="E399" s="496"/>
      <c r="F399" s="25">
        <v>300</v>
      </c>
      <c r="G399" s="22" t="s">
        <v>104</v>
      </c>
      <c r="H399" s="477" t="s">
        <v>86</v>
      </c>
      <c r="I399" s="479"/>
      <c r="J399" s="477"/>
      <c r="K399" s="479"/>
    </row>
    <row r="400" spans="2:11" ht="9.9499999999999993" customHeight="1"/>
    <row r="401" spans="2:11" ht="16.5" customHeight="1">
      <c r="B401" s="93">
        <v>0</v>
      </c>
      <c r="C401" s="4" t="s">
        <v>236</v>
      </c>
    </row>
    <row r="402" spans="2:11" ht="16.5" customHeight="1">
      <c r="B402" s="5" t="s">
        <v>91</v>
      </c>
      <c r="C402" s="483" t="s">
        <v>92</v>
      </c>
      <c r="D402" s="484"/>
      <c r="E402" s="485"/>
      <c r="F402" s="19" t="s">
        <v>337</v>
      </c>
      <c r="G402" s="5" t="s">
        <v>61</v>
      </c>
      <c r="H402" s="483" t="s">
        <v>62</v>
      </c>
      <c r="I402" s="485"/>
      <c r="J402" s="455" t="s">
        <v>63</v>
      </c>
      <c r="K402" s="455"/>
    </row>
    <row r="403" spans="2:11" ht="16.5" customHeight="1">
      <c r="B403" s="22" t="s">
        <v>98</v>
      </c>
      <c r="C403" s="494" t="s">
        <v>334</v>
      </c>
      <c r="D403" s="495"/>
      <c r="E403" s="496"/>
      <c r="F403" s="25">
        <v>1000</v>
      </c>
      <c r="G403" s="22" t="s">
        <v>65</v>
      </c>
      <c r="H403" s="477" t="s">
        <v>86</v>
      </c>
      <c r="I403" s="479"/>
      <c r="J403" s="477"/>
      <c r="K403" s="479"/>
    </row>
    <row r="404" spans="2:11" ht="16.5" customHeight="1">
      <c r="B404" s="22" t="s">
        <v>98</v>
      </c>
      <c r="C404" s="494" t="s">
        <v>335</v>
      </c>
      <c r="D404" s="495"/>
      <c r="E404" s="496"/>
      <c r="F404" s="25">
        <v>200</v>
      </c>
      <c r="G404" s="22" t="s">
        <v>104</v>
      </c>
      <c r="H404" s="477" t="s">
        <v>86</v>
      </c>
      <c r="I404" s="479"/>
      <c r="J404" s="477"/>
      <c r="K404" s="479"/>
    </row>
    <row r="405" spans="2:11" ht="16.5" customHeight="1">
      <c r="B405" s="22" t="s">
        <v>98</v>
      </c>
      <c r="C405" s="494" t="s">
        <v>336</v>
      </c>
      <c r="D405" s="495"/>
      <c r="E405" s="496"/>
      <c r="F405" s="25">
        <v>500</v>
      </c>
      <c r="G405" s="22" t="s">
        <v>104</v>
      </c>
      <c r="H405" s="477" t="s">
        <v>86</v>
      </c>
      <c r="I405" s="479"/>
      <c r="J405" s="477"/>
      <c r="K405" s="479"/>
    </row>
    <row r="406" spans="2:11" ht="16.5" customHeight="1">
      <c r="B406" s="22" t="s">
        <v>98</v>
      </c>
      <c r="C406" s="494" t="s">
        <v>334</v>
      </c>
      <c r="D406" s="495"/>
      <c r="E406" s="496"/>
      <c r="F406" s="25">
        <v>5000</v>
      </c>
      <c r="G406" s="22" t="s">
        <v>104</v>
      </c>
      <c r="H406" s="477" t="s">
        <v>86</v>
      </c>
      <c r="I406" s="479"/>
      <c r="J406" s="477"/>
      <c r="K406" s="479"/>
    </row>
    <row r="407" spans="2:11" ht="9.9499999999999993" customHeight="1"/>
    <row r="408" spans="2:11" ht="16.5" customHeight="1">
      <c r="B408" s="4" t="s">
        <v>925</v>
      </c>
      <c r="C408" s="4"/>
      <c r="D408" s="29"/>
      <c r="E408" s="29"/>
      <c r="F408" s="29"/>
      <c r="G408" s="29"/>
      <c r="H408" s="29"/>
      <c r="I408" s="29"/>
      <c r="J408" s="29"/>
      <c r="K408" s="29"/>
    </row>
    <row r="409" spans="2:11" ht="26.1" customHeight="1">
      <c r="B409" s="491" t="s">
        <v>179</v>
      </c>
      <c r="C409" s="492"/>
      <c r="D409" s="492"/>
      <c r="E409" s="492"/>
      <c r="F409" s="492"/>
      <c r="G409" s="492"/>
      <c r="H409" s="492"/>
      <c r="I409" s="492"/>
      <c r="J409" s="492"/>
      <c r="K409" s="493"/>
    </row>
    <row r="410" spans="2:11" ht="9.9499999999999993" customHeight="1"/>
    <row r="411" spans="2:11" ht="9.9499999999999993" customHeight="1" thickBot="1"/>
    <row r="412" spans="2:11" ht="44.25" customHeight="1" thickBot="1">
      <c r="B412" s="462" t="s">
        <v>246</v>
      </c>
      <c r="C412" s="463"/>
      <c r="D412" s="463"/>
      <c r="E412" s="463"/>
      <c r="F412" s="463"/>
      <c r="G412" s="463"/>
      <c r="H412" s="463"/>
      <c r="I412" s="463"/>
      <c r="J412" s="463"/>
      <c r="K412" s="464"/>
    </row>
    <row r="413" spans="2:11" ht="9.9499999999999993" customHeight="1"/>
    <row r="414" spans="2:11" ht="16.5" customHeight="1">
      <c r="B414" s="5" t="s">
        <v>129</v>
      </c>
      <c r="C414" s="383"/>
      <c r="D414" s="384"/>
      <c r="E414" s="384"/>
      <c r="F414" s="385"/>
      <c r="G414" s="5"/>
      <c r="H414" s="452"/>
      <c r="I414" s="453"/>
      <c r="J414" s="453"/>
      <c r="K414" s="454"/>
    </row>
    <row r="416" spans="2:11" ht="16.5" customHeight="1">
      <c r="B416" s="5" t="s">
        <v>128</v>
      </c>
      <c r="C416" s="455" t="s">
        <v>122</v>
      </c>
      <c r="D416" s="455"/>
      <c r="E416" s="455" t="s">
        <v>121</v>
      </c>
      <c r="F416" s="455"/>
      <c r="G416" s="5" t="s">
        <v>123</v>
      </c>
      <c r="H416" s="5" t="s">
        <v>124</v>
      </c>
      <c r="I416" s="5" t="s">
        <v>125</v>
      </c>
      <c r="J416" s="5" t="s">
        <v>126</v>
      </c>
      <c r="K416" s="5" t="s">
        <v>127</v>
      </c>
    </row>
    <row r="417" spans="2:11" ht="16.5" customHeight="1">
      <c r="B417" s="18">
        <v>1</v>
      </c>
      <c r="C417" s="456"/>
      <c r="D417" s="456"/>
      <c r="E417" s="457"/>
      <c r="F417" s="458"/>
      <c r="G417" s="117"/>
      <c r="H417" s="117"/>
      <c r="I417" s="33"/>
      <c r="J417" s="34"/>
      <c r="K417" s="35"/>
    </row>
    <row r="418" spans="2:11" ht="9.9499999999999993" customHeight="1"/>
    <row r="419" spans="2:11" ht="16.5" customHeight="1">
      <c r="B419" s="248" t="s">
        <v>50</v>
      </c>
      <c r="C419" s="259"/>
      <c r="D419" s="248" t="s">
        <v>5</v>
      </c>
      <c r="E419" s="259"/>
      <c r="F419" s="136" t="s">
        <v>51</v>
      </c>
      <c r="G419" s="136" t="s">
        <v>52</v>
      </c>
      <c r="H419" s="5" t="s">
        <v>815</v>
      </c>
      <c r="I419" s="5" t="s">
        <v>53</v>
      </c>
      <c r="J419" s="5" t="s">
        <v>325</v>
      </c>
      <c r="K419" s="5" t="s">
        <v>54</v>
      </c>
    </row>
    <row r="420" spans="2:11" ht="16.5" customHeight="1">
      <c r="B420" s="246"/>
      <c r="C420" s="247"/>
      <c r="D420" s="246"/>
      <c r="E420" s="247"/>
      <c r="F420" s="169"/>
      <c r="G420" s="64"/>
      <c r="H420" s="92"/>
      <c r="I420" s="92"/>
      <c r="J420" s="17"/>
      <c r="K420" s="177">
        <v>0</v>
      </c>
    </row>
    <row r="421" spans="2:11" ht="16.5" customHeight="1">
      <c r="B421" s="246"/>
      <c r="C421" s="247"/>
      <c r="D421" s="246"/>
      <c r="E421" s="247"/>
      <c r="F421" s="169"/>
      <c r="G421" s="64"/>
      <c r="H421" s="92"/>
      <c r="I421" s="92"/>
      <c r="J421" s="17"/>
      <c r="K421" s="177">
        <v>0</v>
      </c>
    </row>
    <row r="422" spans="2:11" ht="9.9499999999999993" customHeight="1"/>
    <row r="423" spans="2:11" ht="16.5" customHeight="1">
      <c r="B423" s="480" t="s">
        <v>155</v>
      </c>
      <c r="C423" s="480"/>
      <c r="D423" s="480"/>
      <c r="E423" s="480"/>
      <c r="F423" s="480"/>
      <c r="G423" s="480"/>
      <c r="H423" s="480"/>
      <c r="I423" s="480"/>
      <c r="J423" s="480"/>
      <c r="K423" s="41" t="s">
        <v>156</v>
      </c>
    </row>
    <row r="424" spans="2:11" ht="50.1" customHeight="1">
      <c r="B424" s="481" t="s">
        <v>382</v>
      </c>
      <c r="C424" s="482"/>
      <c r="D424" s="482"/>
      <c r="E424" s="482"/>
      <c r="F424" s="482"/>
      <c r="G424" s="482"/>
      <c r="H424" s="482"/>
      <c r="I424" s="482"/>
      <c r="J424" s="482"/>
      <c r="K424" s="40" t="s">
        <v>160</v>
      </c>
    </row>
    <row r="425" spans="2:11" ht="9.9499999999999993" customHeight="1"/>
    <row r="426" spans="2:11" ht="16.5" customHeight="1">
      <c r="B426" s="93">
        <v>0</v>
      </c>
      <c r="C426" s="23" t="s">
        <v>330</v>
      </c>
    </row>
    <row r="427" spans="2:11" ht="16.5" customHeight="1">
      <c r="B427" s="5" t="s">
        <v>68</v>
      </c>
      <c r="C427" s="483" t="s">
        <v>247</v>
      </c>
      <c r="D427" s="484"/>
      <c r="E427" s="484"/>
      <c r="F427" s="485"/>
      <c r="G427" s="5" t="s">
        <v>61</v>
      </c>
      <c r="H427" s="483" t="s">
        <v>107</v>
      </c>
      <c r="I427" s="485"/>
      <c r="J427" s="455" t="s">
        <v>63</v>
      </c>
      <c r="K427" s="455"/>
    </row>
    <row r="428" spans="2:11" ht="16.5" customHeight="1">
      <c r="B428" s="22" t="s">
        <v>98</v>
      </c>
      <c r="C428" s="477"/>
      <c r="D428" s="478"/>
      <c r="E428" s="478"/>
      <c r="F428" s="479"/>
      <c r="G428" s="22" t="s">
        <v>65</v>
      </c>
      <c r="H428" s="477" t="s">
        <v>86</v>
      </c>
      <c r="I428" s="479"/>
      <c r="J428" s="456"/>
      <c r="K428" s="456"/>
    </row>
    <row r="429" spans="2:11" ht="9.9499999999999993" customHeight="1"/>
    <row r="430" spans="2:11" ht="16.5" customHeight="1">
      <c r="B430" s="4" t="s">
        <v>925</v>
      </c>
      <c r="C430" s="4"/>
      <c r="D430" s="29"/>
      <c r="E430" s="29"/>
      <c r="F430" s="29"/>
      <c r="G430" s="29"/>
      <c r="H430" s="29"/>
      <c r="I430" s="29"/>
      <c r="J430" s="29"/>
      <c r="K430" s="29"/>
    </row>
    <row r="431" spans="2:11" ht="26.1" customHeight="1">
      <c r="B431" s="586" t="s">
        <v>179</v>
      </c>
      <c r="C431" s="492"/>
      <c r="D431" s="492"/>
      <c r="E431" s="492"/>
      <c r="F431" s="492"/>
      <c r="G431" s="492"/>
      <c r="H431" s="492"/>
      <c r="I431" s="492"/>
      <c r="J431" s="492"/>
      <c r="K431" s="493"/>
    </row>
    <row r="433" spans="2:11" ht="13.5" customHeight="1" thickBot="1"/>
    <row r="434" spans="2:11" ht="44.25" customHeight="1" thickBot="1">
      <c r="B434" s="462" t="s">
        <v>248</v>
      </c>
      <c r="C434" s="463"/>
      <c r="D434" s="463"/>
      <c r="E434" s="463"/>
      <c r="F434" s="463"/>
      <c r="G434" s="463"/>
      <c r="H434" s="463"/>
      <c r="I434" s="463"/>
      <c r="J434" s="463"/>
      <c r="K434" s="464"/>
    </row>
    <row r="435" spans="2:11" ht="9.9499999999999993" customHeight="1"/>
    <row r="436" spans="2:11" ht="16.5" customHeight="1">
      <c r="B436" s="5" t="s">
        <v>129</v>
      </c>
      <c r="C436" s="383"/>
      <c r="D436" s="384"/>
      <c r="E436" s="384"/>
      <c r="F436" s="385"/>
      <c r="G436" s="5"/>
      <c r="H436" s="452"/>
      <c r="I436" s="453"/>
      <c r="J436" s="453"/>
      <c r="K436" s="454"/>
    </row>
    <row r="438" spans="2:11" ht="16.5" customHeight="1">
      <c r="B438" s="5" t="s">
        <v>128</v>
      </c>
      <c r="C438" s="455" t="s">
        <v>122</v>
      </c>
      <c r="D438" s="455"/>
      <c r="E438" s="455" t="s">
        <v>121</v>
      </c>
      <c r="F438" s="455"/>
      <c r="G438" s="5" t="s">
        <v>123</v>
      </c>
      <c r="H438" s="5" t="s">
        <v>124</v>
      </c>
      <c r="I438" s="5" t="s">
        <v>125</v>
      </c>
      <c r="J438" s="5" t="s">
        <v>126</v>
      </c>
      <c r="K438" s="5" t="s">
        <v>127</v>
      </c>
    </row>
    <row r="439" spans="2:11" ht="16.5" customHeight="1">
      <c r="B439" s="18">
        <v>1</v>
      </c>
      <c r="C439" s="456"/>
      <c r="D439" s="456"/>
      <c r="E439" s="457"/>
      <c r="F439" s="458"/>
      <c r="G439" s="30"/>
      <c r="H439" s="30"/>
      <c r="I439" s="33"/>
      <c r="J439" s="34"/>
      <c r="K439" s="35"/>
    </row>
    <row r="440" spans="2:11" ht="9.9499999999999993" customHeight="1"/>
    <row r="441" spans="2:11" ht="16.5" customHeight="1">
      <c r="B441" s="248" t="s">
        <v>50</v>
      </c>
      <c r="C441" s="259"/>
      <c r="D441" s="248" t="s">
        <v>5</v>
      </c>
      <c r="E441" s="259"/>
      <c r="F441" s="136" t="s">
        <v>51</v>
      </c>
      <c r="G441" s="136" t="s">
        <v>52</v>
      </c>
      <c r="H441" s="5" t="s">
        <v>815</v>
      </c>
      <c r="I441" s="5" t="s">
        <v>53</v>
      </c>
      <c r="J441" s="5" t="s">
        <v>325</v>
      </c>
      <c r="K441" s="5" t="s">
        <v>54</v>
      </c>
    </row>
    <row r="442" spans="2:11" ht="16.5" customHeight="1">
      <c r="B442" s="246"/>
      <c r="C442" s="247"/>
      <c r="D442" s="246"/>
      <c r="E442" s="247"/>
      <c r="F442" s="169"/>
      <c r="G442" s="64"/>
      <c r="H442" s="92"/>
      <c r="I442" s="92"/>
      <c r="J442" s="17"/>
      <c r="K442" s="177">
        <v>0</v>
      </c>
    </row>
    <row r="443" spans="2:11" ht="16.5" customHeight="1">
      <c r="B443" s="246"/>
      <c r="C443" s="247"/>
      <c r="D443" s="246"/>
      <c r="E443" s="247"/>
      <c r="F443" s="169"/>
      <c r="G443" s="64"/>
      <c r="H443" s="92"/>
      <c r="I443" s="92"/>
      <c r="J443" s="17"/>
      <c r="K443" s="177">
        <v>0</v>
      </c>
    </row>
    <row r="444" spans="2:11" ht="9.9499999999999993" customHeight="1"/>
    <row r="445" spans="2:11" ht="16.5" customHeight="1">
      <c r="B445" s="480" t="s">
        <v>155</v>
      </c>
      <c r="C445" s="480"/>
      <c r="D445" s="480"/>
      <c r="E445" s="480"/>
      <c r="F445" s="480"/>
      <c r="G445" s="480"/>
      <c r="H445" s="480"/>
      <c r="I445" s="480"/>
      <c r="J445" s="480"/>
      <c r="K445" s="41" t="s">
        <v>156</v>
      </c>
    </row>
    <row r="446" spans="2:11" ht="50.1" customHeight="1">
      <c r="B446" s="481" t="s">
        <v>373</v>
      </c>
      <c r="C446" s="482"/>
      <c r="D446" s="482"/>
      <c r="E446" s="482"/>
      <c r="F446" s="482"/>
      <c r="G446" s="482"/>
      <c r="H446" s="482"/>
      <c r="I446" s="482"/>
      <c r="J446" s="482"/>
      <c r="K446" s="40" t="s">
        <v>329</v>
      </c>
    </row>
    <row r="447" spans="2:11" ht="9.9499999999999993" customHeight="1"/>
    <row r="448" spans="2:11" ht="16.5" customHeight="1">
      <c r="B448" s="93">
        <v>0</v>
      </c>
      <c r="C448" s="23" t="s">
        <v>330</v>
      </c>
    </row>
    <row r="449" spans="2:11" ht="16.5" customHeight="1">
      <c r="B449" s="5" t="s">
        <v>68</v>
      </c>
      <c r="C449" s="483" t="s">
        <v>331</v>
      </c>
      <c r="D449" s="484"/>
      <c r="E449" s="484"/>
      <c r="F449" s="485"/>
      <c r="G449" s="5" t="s">
        <v>61</v>
      </c>
      <c r="H449" s="483" t="s">
        <v>107</v>
      </c>
      <c r="I449" s="485"/>
      <c r="J449" s="455" t="s">
        <v>63</v>
      </c>
      <c r="K449" s="455"/>
    </row>
    <row r="450" spans="2:11" ht="16.5" customHeight="1">
      <c r="B450" s="22" t="s">
        <v>98</v>
      </c>
      <c r="C450" s="477" t="s">
        <v>330</v>
      </c>
      <c r="D450" s="478"/>
      <c r="E450" s="478"/>
      <c r="F450" s="479"/>
      <c r="G450" s="22" t="s">
        <v>104</v>
      </c>
      <c r="H450" s="477" t="s">
        <v>86</v>
      </c>
      <c r="I450" s="479"/>
      <c r="J450" s="456"/>
      <c r="K450" s="456"/>
    </row>
    <row r="451" spans="2:11" ht="9.9499999999999993" customHeight="1"/>
    <row r="452" spans="2:11" ht="16.5" customHeight="1">
      <c r="B452" s="4" t="s">
        <v>925</v>
      </c>
      <c r="C452" s="4"/>
      <c r="D452" s="29"/>
      <c r="E452" s="29"/>
      <c r="F452" s="29"/>
      <c r="G452" s="29"/>
      <c r="H452" s="29"/>
      <c r="I452" s="29"/>
      <c r="J452" s="29"/>
      <c r="K452" s="29"/>
    </row>
    <row r="453" spans="2:11" ht="26.1" customHeight="1">
      <c r="B453" s="586" t="s">
        <v>179</v>
      </c>
      <c r="C453" s="492"/>
      <c r="D453" s="492"/>
      <c r="E453" s="492"/>
      <c r="F453" s="492"/>
      <c r="G453" s="492"/>
      <c r="H453" s="492"/>
      <c r="I453" s="492"/>
      <c r="J453" s="492"/>
      <c r="K453" s="493"/>
    </row>
  </sheetData>
  <mergeCells count="542">
    <mergeCell ref="B453:K453"/>
    <mergeCell ref="C450:F450"/>
    <mergeCell ref="H450:I450"/>
    <mergeCell ref="J450:K450"/>
    <mergeCell ref="B442:C442"/>
    <mergeCell ref="D442:E442"/>
    <mergeCell ref="B443:C443"/>
    <mergeCell ref="D443:E443"/>
    <mergeCell ref="B445:J445"/>
    <mergeCell ref="B446:J446"/>
    <mergeCell ref="C449:F449"/>
    <mergeCell ref="H449:I449"/>
    <mergeCell ref="J449:K449"/>
    <mergeCell ref="B431:K431"/>
    <mergeCell ref="B434:K434"/>
    <mergeCell ref="C436:F436"/>
    <mergeCell ref="H436:K436"/>
    <mergeCell ref="C438:D438"/>
    <mergeCell ref="E438:F438"/>
    <mergeCell ref="C439:D439"/>
    <mergeCell ref="E439:F439"/>
    <mergeCell ref="B441:C441"/>
    <mergeCell ref="D441:E441"/>
    <mergeCell ref="C428:F428"/>
    <mergeCell ref="H428:I428"/>
    <mergeCell ref="J428:K428"/>
    <mergeCell ref="B412:K412"/>
    <mergeCell ref="C414:F414"/>
    <mergeCell ref="H414:K414"/>
    <mergeCell ref="C417:D417"/>
    <mergeCell ref="E417:F417"/>
    <mergeCell ref="B424:J424"/>
    <mergeCell ref="B421:C421"/>
    <mergeCell ref="D421:E421"/>
    <mergeCell ref="B423:J423"/>
    <mergeCell ref="B419:C419"/>
    <mergeCell ref="D419:E419"/>
    <mergeCell ref="B420:C420"/>
    <mergeCell ref="D420:E420"/>
    <mergeCell ref="B257:C257"/>
    <mergeCell ref="D257:E257"/>
    <mergeCell ref="B248:K248"/>
    <mergeCell ref="C250:F250"/>
    <mergeCell ref="H250:K250"/>
    <mergeCell ref="C252:D252"/>
    <mergeCell ref="C427:F427"/>
    <mergeCell ref="H427:I427"/>
    <mergeCell ref="J427:K427"/>
    <mergeCell ref="C416:D416"/>
    <mergeCell ref="E416:F416"/>
    <mergeCell ref="J294:K294"/>
    <mergeCell ref="J301:K301"/>
    <mergeCell ref="C297:E297"/>
    <mergeCell ref="H297:I297"/>
    <mergeCell ref="J297:K297"/>
    <mergeCell ref="C298:E298"/>
    <mergeCell ref="H298:I298"/>
    <mergeCell ref="J298:K298"/>
    <mergeCell ref="C294:E294"/>
    <mergeCell ref="H294:I294"/>
    <mergeCell ref="B255:C255"/>
    <mergeCell ref="D255:E255"/>
    <mergeCell ref="B256:C256"/>
    <mergeCell ref="B192:C192"/>
    <mergeCell ref="D192:E192"/>
    <mergeCell ref="B193:C193"/>
    <mergeCell ref="D193:E193"/>
    <mergeCell ref="C188:D188"/>
    <mergeCell ref="E188:F188"/>
    <mergeCell ref="C189:D189"/>
    <mergeCell ref="E189:F189"/>
    <mergeCell ref="B191:C191"/>
    <mergeCell ref="D191:E191"/>
    <mergeCell ref="B30:K30"/>
    <mergeCell ref="B31:K31"/>
    <mergeCell ref="B33:K33"/>
    <mergeCell ref="B36:K36"/>
    <mergeCell ref="B37:E37"/>
    <mergeCell ref="F37:K37"/>
    <mergeCell ref="B38:E38"/>
    <mergeCell ref="F38:K38"/>
    <mergeCell ref="B41:K41"/>
    <mergeCell ref="A1:L3"/>
    <mergeCell ref="C5:D5"/>
    <mergeCell ref="I5:J5"/>
    <mergeCell ref="C8:D8"/>
    <mergeCell ref="F8:G8"/>
    <mergeCell ref="C9:G9"/>
    <mergeCell ref="I9:J9"/>
    <mergeCell ref="C14:G14"/>
    <mergeCell ref="H14:J14"/>
    <mergeCell ref="C11:G11"/>
    <mergeCell ref="C12:G12"/>
    <mergeCell ref="H12:J12"/>
    <mergeCell ref="B13:B15"/>
    <mergeCell ref="C13:G13"/>
    <mergeCell ref="H13:J13"/>
    <mergeCell ref="C15:G15"/>
    <mergeCell ref="H15:J15"/>
    <mergeCell ref="H21:J21"/>
    <mergeCell ref="C23:G23"/>
    <mergeCell ref="H23:J23"/>
    <mergeCell ref="C24:G24"/>
    <mergeCell ref="H24:J24"/>
    <mergeCell ref="C27:K27"/>
    <mergeCell ref="C21:G21"/>
    <mergeCell ref="B16:B26"/>
    <mergeCell ref="C25:G25"/>
    <mergeCell ref="C26:G26"/>
    <mergeCell ref="H25:J25"/>
    <mergeCell ref="H26:J26"/>
    <mergeCell ref="C19:G19"/>
    <mergeCell ref="H19:J19"/>
    <mergeCell ref="C22:G22"/>
    <mergeCell ref="H22:J22"/>
    <mergeCell ref="C16:G16"/>
    <mergeCell ref="H16:J16"/>
    <mergeCell ref="C17:G17"/>
    <mergeCell ref="H17:J17"/>
    <mergeCell ref="C18:G18"/>
    <mergeCell ref="H18:J18"/>
    <mergeCell ref="C20:G20"/>
    <mergeCell ref="H20:J20"/>
    <mergeCell ref="B42:K42"/>
    <mergeCell ref="B45:K45"/>
    <mergeCell ref="B47:K47"/>
    <mergeCell ref="C48:D48"/>
    <mergeCell ref="E48:K48"/>
    <mergeCell ref="B39:D39"/>
    <mergeCell ref="B40:D40"/>
    <mergeCell ref="F40:K40"/>
    <mergeCell ref="C53:D53"/>
    <mergeCell ref="E53:F53"/>
    <mergeCell ref="G53:H53"/>
    <mergeCell ref="C54:D54"/>
    <mergeCell ref="E54:F54"/>
    <mergeCell ref="G54:H54"/>
    <mergeCell ref="C49:D49"/>
    <mergeCell ref="E49:K49"/>
    <mergeCell ref="B50:K50"/>
    <mergeCell ref="B52:K52"/>
    <mergeCell ref="C55:D55"/>
    <mergeCell ref="E55:F55"/>
    <mergeCell ref="G55:H55"/>
    <mergeCell ref="B56:K56"/>
    <mergeCell ref="B58:K58"/>
    <mergeCell ref="B59:C59"/>
    <mergeCell ref="D59:E59"/>
    <mergeCell ref="F59:G59"/>
    <mergeCell ref="H59:I59"/>
    <mergeCell ref="J59:K59"/>
    <mergeCell ref="B63:K63"/>
    <mergeCell ref="B60:C60"/>
    <mergeCell ref="D60:E60"/>
    <mergeCell ref="F60:G60"/>
    <mergeCell ref="H60:I60"/>
    <mergeCell ref="J60:K60"/>
    <mergeCell ref="B61:C61"/>
    <mergeCell ref="D61:E61"/>
    <mergeCell ref="F61:G61"/>
    <mergeCell ref="H61:I61"/>
    <mergeCell ref="J61:K61"/>
    <mergeCell ref="B66:C66"/>
    <mergeCell ref="D66:E66"/>
    <mergeCell ref="F66:G66"/>
    <mergeCell ref="H66:I66"/>
    <mergeCell ref="J66:K66"/>
    <mergeCell ref="B67:K67"/>
    <mergeCell ref="B64:C64"/>
    <mergeCell ref="D64:E64"/>
    <mergeCell ref="F64:G64"/>
    <mergeCell ref="H64:I64"/>
    <mergeCell ref="J64:K64"/>
    <mergeCell ref="B65:C65"/>
    <mergeCell ref="D65:E65"/>
    <mergeCell ref="F65:G65"/>
    <mergeCell ref="H65:I65"/>
    <mergeCell ref="J65:K65"/>
    <mergeCell ref="B71:C71"/>
    <mergeCell ref="D71:E71"/>
    <mergeCell ref="F71:G71"/>
    <mergeCell ref="H71:I71"/>
    <mergeCell ref="B72:C72"/>
    <mergeCell ref="D72:E72"/>
    <mergeCell ref="F72:G72"/>
    <mergeCell ref="H72:I72"/>
    <mergeCell ref="B68:K68"/>
    <mergeCell ref="B69:E69"/>
    <mergeCell ref="F69:I69"/>
    <mergeCell ref="J69:K69"/>
    <mergeCell ref="B70:C70"/>
    <mergeCell ref="D70:E70"/>
    <mergeCell ref="F70:G70"/>
    <mergeCell ref="H70:I70"/>
    <mergeCell ref="B84:C84"/>
    <mergeCell ref="D84:E84"/>
    <mergeCell ref="B86:C86"/>
    <mergeCell ref="C87:K87"/>
    <mergeCell ref="B82:C82"/>
    <mergeCell ref="D82:E82"/>
    <mergeCell ref="B83:C83"/>
    <mergeCell ref="D83:E83"/>
    <mergeCell ref="B75:K75"/>
    <mergeCell ref="C77:F77"/>
    <mergeCell ref="H77:K77"/>
    <mergeCell ref="C79:D79"/>
    <mergeCell ref="E79:F79"/>
    <mergeCell ref="C80:D80"/>
    <mergeCell ref="E80:F80"/>
    <mergeCell ref="C107:F107"/>
    <mergeCell ref="H107:K107"/>
    <mergeCell ref="C109:D109"/>
    <mergeCell ref="E109:F109"/>
    <mergeCell ref="C110:D110"/>
    <mergeCell ref="E110:F110"/>
    <mergeCell ref="B90:K90"/>
    <mergeCell ref="B99:C99"/>
    <mergeCell ref="D99:E99"/>
    <mergeCell ref="B101:C101"/>
    <mergeCell ref="C102:K102"/>
    <mergeCell ref="B105:K105"/>
    <mergeCell ref="B97:C97"/>
    <mergeCell ref="D97:E97"/>
    <mergeCell ref="B98:C98"/>
    <mergeCell ref="D98:E98"/>
    <mergeCell ref="C92:F92"/>
    <mergeCell ref="H92:K92"/>
    <mergeCell ref="C94:D94"/>
    <mergeCell ref="E94:F94"/>
    <mergeCell ref="C95:D95"/>
    <mergeCell ref="E95:F95"/>
    <mergeCell ref="B114:C114"/>
    <mergeCell ref="D114:E114"/>
    <mergeCell ref="B116:C116"/>
    <mergeCell ref="C117:K117"/>
    <mergeCell ref="B120:K120"/>
    <mergeCell ref="B112:C112"/>
    <mergeCell ref="D112:E112"/>
    <mergeCell ref="B113:C113"/>
    <mergeCell ref="D113:E113"/>
    <mergeCell ref="B127:C127"/>
    <mergeCell ref="D127:E127"/>
    <mergeCell ref="B128:C128"/>
    <mergeCell ref="D128:E128"/>
    <mergeCell ref="B129:C129"/>
    <mergeCell ref="D129:E129"/>
    <mergeCell ref="C122:F122"/>
    <mergeCell ref="H122:K122"/>
    <mergeCell ref="C124:D124"/>
    <mergeCell ref="E124:F124"/>
    <mergeCell ref="C125:D125"/>
    <mergeCell ref="E125:F125"/>
    <mergeCell ref="C139:E139"/>
    <mergeCell ref="J139:K139"/>
    <mergeCell ref="C136:E136"/>
    <mergeCell ref="J136:K136"/>
    <mergeCell ref="C137:E137"/>
    <mergeCell ref="J137:K137"/>
    <mergeCell ref="C138:E138"/>
    <mergeCell ref="J138:K138"/>
    <mergeCell ref="B131:J131"/>
    <mergeCell ref="B132:J132"/>
    <mergeCell ref="C135:E135"/>
    <mergeCell ref="J135:K135"/>
    <mergeCell ref="C150:D150"/>
    <mergeCell ref="E150:F150"/>
    <mergeCell ref="B152:C152"/>
    <mergeCell ref="D152:E152"/>
    <mergeCell ref="B153:C153"/>
    <mergeCell ref="D153:E153"/>
    <mergeCell ref="B142:K142"/>
    <mergeCell ref="B145:K145"/>
    <mergeCell ref="C147:F147"/>
    <mergeCell ref="H147:K147"/>
    <mergeCell ref="C149:D149"/>
    <mergeCell ref="E149:F149"/>
    <mergeCell ref="J161:K161"/>
    <mergeCell ref="C162:F162"/>
    <mergeCell ref="J162:K162"/>
    <mergeCell ref="C163:F163"/>
    <mergeCell ref="J163:K163"/>
    <mergeCell ref="B154:C154"/>
    <mergeCell ref="D154:E154"/>
    <mergeCell ref="B156:J156"/>
    <mergeCell ref="B157:J157"/>
    <mergeCell ref="C160:F160"/>
    <mergeCell ref="J160:K160"/>
    <mergeCell ref="C161:F161"/>
    <mergeCell ref="J169:K169"/>
    <mergeCell ref="C170:F170"/>
    <mergeCell ref="J170:K170"/>
    <mergeCell ref="C171:F171"/>
    <mergeCell ref="J171:K171"/>
    <mergeCell ref="C164:F164"/>
    <mergeCell ref="J164:K164"/>
    <mergeCell ref="C167:F167"/>
    <mergeCell ref="J167:K167"/>
    <mergeCell ref="C168:F168"/>
    <mergeCell ref="J168:K168"/>
    <mergeCell ref="C169:F169"/>
    <mergeCell ref="J177:K177"/>
    <mergeCell ref="J178:K178"/>
    <mergeCell ref="C174:F174"/>
    <mergeCell ref="J174:K174"/>
    <mergeCell ref="J176:K176"/>
    <mergeCell ref="C178:F178"/>
    <mergeCell ref="B181:K181"/>
    <mergeCell ref="B184:K184"/>
    <mergeCell ref="C186:F186"/>
    <mergeCell ref="H186:K186"/>
    <mergeCell ref="C175:F175"/>
    <mergeCell ref="J175:K175"/>
    <mergeCell ref="C176:F176"/>
    <mergeCell ref="C177:F177"/>
    <mergeCell ref="C208:F208"/>
    <mergeCell ref="J208:K208"/>
    <mergeCell ref="B215:K215"/>
    <mergeCell ref="C207:F207"/>
    <mergeCell ref="J207:K207"/>
    <mergeCell ref="C223:D223"/>
    <mergeCell ref="E223:F223"/>
    <mergeCell ref="B225:C225"/>
    <mergeCell ref="D225:E225"/>
    <mergeCell ref="C211:F211"/>
    <mergeCell ref="J211:K211"/>
    <mergeCell ref="C212:F212"/>
    <mergeCell ref="J212:K212"/>
    <mergeCell ref="B218:K218"/>
    <mergeCell ref="C220:F220"/>
    <mergeCell ref="H220:K220"/>
    <mergeCell ref="C222:D222"/>
    <mergeCell ref="E222:F222"/>
    <mergeCell ref="B195:J195"/>
    <mergeCell ref="B196:J196"/>
    <mergeCell ref="C199:F199"/>
    <mergeCell ref="J199:K199"/>
    <mergeCell ref="C200:F200"/>
    <mergeCell ref="J200:K200"/>
    <mergeCell ref="C203:F203"/>
    <mergeCell ref="J203:K203"/>
    <mergeCell ref="C204:F204"/>
    <mergeCell ref="J204:K204"/>
    <mergeCell ref="E252:F252"/>
    <mergeCell ref="C253:D253"/>
    <mergeCell ref="E253:F253"/>
    <mergeCell ref="B226:C226"/>
    <mergeCell ref="D226:E226"/>
    <mergeCell ref="D256:E256"/>
    <mergeCell ref="B227:C227"/>
    <mergeCell ref="D227:E227"/>
    <mergeCell ref="B229:J229"/>
    <mergeCell ref="B230:J230"/>
    <mergeCell ref="C233:F233"/>
    <mergeCell ref="J233:K233"/>
    <mergeCell ref="C234:F234"/>
    <mergeCell ref="J234:K234"/>
    <mergeCell ref="C237:F237"/>
    <mergeCell ref="J237:K237"/>
    <mergeCell ref="C241:F241"/>
    <mergeCell ref="J241:K241"/>
    <mergeCell ref="C242:F242"/>
    <mergeCell ref="J242:K242"/>
    <mergeCell ref="B245:K245"/>
    <mergeCell ref="C238:F238"/>
    <mergeCell ref="J238:K238"/>
    <mergeCell ref="C268:F268"/>
    <mergeCell ref="J268:K268"/>
    <mergeCell ref="B259:J259"/>
    <mergeCell ref="B260:J260"/>
    <mergeCell ref="C263:F263"/>
    <mergeCell ref="J263:K263"/>
    <mergeCell ref="C264:F264"/>
    <mergeCell ref="J264:K264"/>
    <mergeCell ref="C267:F267"/>
    <mergeCell ref="J267:K267"/>
    <mergeCell ref="B275:K275"/>
    <mergeCell ref="B278:K278"/>
    <mergeCell ref="C280:F280"/>
    <mergeCell ref="H280:K280"/>
    <mergeCell ref="C282:D282"/>
    <mergeCell ref="E282:F282"/>
    <mergeCell ref="C271:F271"/>
    <mergeCell ref="J271:K271"/>
    <mergeCell ref="C272:F272"/>
    <mergeCell ref="J272:K272"/>
    <mergeCell ref="J306:K306"/>
    <mergeCell ref="C309:E309"/>
    <mergeCell ref="H309:I309"/>
    <mergeCell ref="J309:K309"/>
    <mergeCell ref="C302:E302"/>
    <mergeCell ref="H302:I302"/>
    <mergeCell ref="J302:K302"/>
    <mergeCell ref="C305:E305"/>
    <mergeCell ref="H305:I305"/>
    <mergeCell ref="J305:K305"/>
    <mergeCell ref="C306:E306"/>
    <mergeCell ref="H306:I306"/>
    <mergeCell ref="H314:I314"/>
    <mergeCell ref="J314:K314"/>
    <mergeCell ref="C310:E310"/>
    <mergeCell ref="H310:I310"/>
    <mergeCell ref="J310:K310"/>
    <mergeCell ref="J317:K317"/>
    <mergeCell ref="C318:E318"/>
    <mergeCell ref="H318:I318"/>
    <mergeCell ref="J318:K318"/>
    <mergeCell ref="H313:I313"/>
    <mergeCell ref="C314:E314"/>
    <mergeCell ref="B328:K328"/>
    <mergeCell ref="C330:F330"/>
    <mergeCell ref="H330:K330"/>
    <mergeCell ref="C332:D332"/>
    <mergeCell ref="E332:F332"/>
    <mergeCell ref="C321:E321"/>
    <mergeCell ref="H321:I321"/>
    <mergeCell ref="J321:K321"/>
    <mergeCell ref="C322:E322"/>
    <mergeCell ref="H322:I322"/>
    <mergeCell ref="J322:K322"/>
    <mergeCell ref="E354:F354"/>
    <mergeCell ref="C333:D333"/>
    <mergeCell ref="E333:F333"/>
    <mergeCell ref="B335:C335"/>
    <mergeCell ref="D335:E335"/>
    <mergeCell ref="B336:C336"/>
    <mergeCell ref="D336:E336"/>
    <mergeCell ref="B339:J339"/>
    <mergeCell ref="B340:J340"/>
    <mergeCell ref="C343:E343"/>
    <mergeCell ref="H343:I343"/>
    <mergeCell ref="J343:K343"/>
    <mergeCell ref="C344:E344"/>
    <mergeCell ref="H344:I344"/>
    <mergeCell ref="J344:K344"/>
    <mergeCell ref="B347:K347"/>
    <mergeCell ref="B388:C388"/>
    <mergeCell ref="D388:E388"/>
    <mergeCell ref="H301:I301"/>
    <mergeCell ref="C283:D283"/>
    <mergeCell ref="E283:F283"/>
    <mergeCell ref="H374:I374"/>
    <mergeCell ref="J374:K374"/>
    <mergeCell ref="C373:F373"/>
    <mergeCell ref="H373:I373"/>
    <mergeCell ref="J373:K373"/>
    <mergeCell ref="C371:F371"/>
    <mergeCell ref="H371:I371"/>
    <mergeCell ref="J371:K371"/>
    <mergeCell ref="C372:F372"/>
    <mergeCell ref="H372:I372"/>
    <mergeCell ref="J372:K372"/>
    <mergeCell ref="C368:F368"/>
    <mergeCell ref="H368:I368"/>
    <mergeCell ref="D358:E358"/>
    <mergeCell ref="B325:K325"/>
    <mergeCell ref="B350:K350"/>
    <mergeCell ref="C352:F352"/>
    <mergeCell ref="H352:K352"/>
    <mergeCell ref="C354:D354"/>
    <mergeCell ref="B409:K409"/>
    <mergeCell ref="C396:E396"/>
    <mergeCell ref="H396:I396"/>
    <mergeCell ref="J396:K396"/>
    <mergeCell ref="C397:E397"/>
    <mergeCell ref="H397:I397"/>
    <mergeCell ref="J397:K397"/>
    <mergeCell ref="B389:C389"/>
    <mergeCell ref="D389:E389"/>
    <mergeCell ref="B391:J391"/>
    <mergeCell ref="B392:J392"/>
    <mergeCell ref="C395:E395"/>
    <mergeCell ref="H395:I395"/>
    <mergeCell ref="J395:K395"/>
    <mergeCell ref="C398:E398"/>
    <mergeCell ref="H398:I398"/>
    <mergeCell ref="J398:K398"/>
    <mergeCell ref="C399:E399"/>
    <mergeCell ref="H399:I399"/>
    <mergeCell ref="J399:K399"/>
    <mergeCell ref="C406:E406"/>
    <mergeCell ref="H406:I406"/>
    <mergeCell ref="J406:K406"/>
    <mergeCell ref="C404:E404"/>
    <mergeCell ref="B387:C387"/>
    <mergeCell ref="D387:E387"/>
    <mergeCell ref="H366:I366"/>
    <mergeCell ref="J366:K366"/>
    <mergeCell ref="H367:I367"/>
    <mergeCell ref="J367:K367"/>
    <mergeCell ref="B285:C285"/>
    <mergeCell ref="D285:E285"/>
    <mergeCell ref="B286:C286"/>
    <mergeCell ref="D286:E286"/>
    <mergeCell ref="B337:C337"/>
    <mergeCell ref="D337:E337"/>
    <mergeCell ref="B289:J289"/>
    <mergeCell ref="B290:J290"/>
    <mergeCell ref="C293:E293"/>
    <mergeCell ref="H293:I293"/>
    <mergeCell ref="J293:K293"/>
    <mergeCell ref="B287:C287"/>
    <mergeCell ref="D287:E287"/>
    <mergeCell ref="C317:E317"/>
    <mergeCell ref="H317:I317"/>
    <mergeCell ref="C313:E313"/>
    <mergeCell ref="C301:E301"/>
    <mergeCell ref="J313:K313"/>
    <mergeCell ref="J368:K368"/>
    <mergeCell ref="B361:J361"/>
    <mergeCell ref="B362:J362"/>
    <mergeCell ref="C365:F365"/>
    <mergeCell ref="H365:I365"/>
    <mergeCell ref="J365:K365"/>
    <mergeCell ref="B377:K377"/>
    <mergeCell ref="B380:K380"/>
    <mergeCell ref="C382:F382"/>
    <mergeCell ref="H382:K382"/>
    <mergeCell ref="C366:F366"/>
    <mergeCell ref="C355:D355"/>
    <mergeCell ref="E355:F355"/>
    <mergeCell ref="B357:C357"/>
    <mergeCell ref="D357:E357"/>
    <mergeCell ref="B358:C358"/>
    <mergeCell ref="C384:D384"/>
    <mergeCell ref="E384:F384"/>
    <mergeCell ref="C385:D385"/>
    <mergeCell ref="E385:F385"/>
    <mergeCell ref="C367:F367"/>
    <mergeCell ref="C374:F374"/>
    <mergeCell ref="B359:C359"/>
    <mergeCell ref="D359:E359"/>
    <mergeCell ref="H404:I404"/>
    <mergeCell ref="J404:K404"/>
    <mergeCell ref="C405:E405"/>
    <mergeCell ref="H405:I405"/>
    <mergeCell ref="J405:K405"/>
    <mergeCell ref="C402:E402"/>
    <mergeCell ref="H402:I402"/>
    <mergeCell ref="J402:K402"/>
    <mergeCell ref="C403:E403"/>
    <mergeCell ref="H403:I403"/>
    <mergeCell ref="J403:K403"/>
  </mergeCells>
  <phoneticPr fontId="3" type="noConversion"/>
  <dataValidations count="32">
    <dataValidation type="list" allowBlank="1" showInputMessage="1" showErrorMessage="1" sqref="B272" xr:uid="{2414372A-3445-47EF-BFFB-2365D961898A}">
      <formula1>"I/O"</formula1>
    </dataValidation>
    <dataValidation type="list" allowBlank="1" showInputMessage="1" sqref="C272:F272" xr:uid="{064D7017-3515-4B82-9165-729F89B0A53F}">
      <formula1>"해당무 주1), 해당무 주2), LAN"</formula1>
    </dataValidation>
    <dataValidation type="list" allowBlank="1" showInputMessage="1" sqref="H264:I264 H272:I272 H268:I268" xr:uid="{C3C6D411-D1FC-4807-9064-3697B865E15B}">
      <formula1>"A, B, B 주1), B 주2), 해당무"</formula1>
    </dataValidation>
    <dataValidation type="list" allowBlank="1" showInputMessage="1" sqref="C264:F264" xr:uid="{E98DB3ED-D4E5-4FB4-BA03-E3ED4B1CCCA7}">
      <formula1>"N - L, N - PE, L - PE"</formula1>
    </dataValidation>
    <dataValidation type="list" allowBlank="1" showInputMessage="1" sqref="B264" xr:uid="{84A535D0-9A05-48DB-A15D-44D2CDCB196F}">
      <formula1>"Mains, AC, DC"</formula1>
    </dataValidation>
    <dataValidation type="list" allowBlank="1" showInputMessage="1" showErrorMessage="1" sqref="G439:H439" xr:uid="{21A9149D-2870-48FA-87F2-2A94B51CEFCD}">
      <formula1>"06:00, 07:00, 08:00, 09:00, 10:00, 11:00, 12:00, 13:00, 14:00, 15:00, 16:00, 17:00, 18:00, 19:00, 20:00, 21:00, 22:00, 23:00, 00:00, 01:00, 02:00, 03:00, 04:00, 05:00, 06:00"</formula1>
    </dataValidation>
    <dataValidation type="list" allowBlank="1" showInputMessage="1" sqref="B87 B102 B117" xr:uid="{56F0D404-B5FE-4E8A-9E8B-2C9842F93DC9}">
      <formula1>OFFSET($B$48, 0, 0, ROWS(OPERATING_MODE))</formula1>
    </dataValidation>
    <dataValidation type="list" allowBlank="1" showInputMessage="1" showErrorMessage="1" sqref="G264 G200 G208 G212 G234 G242 G272 G136:G139 G204 G238 G268" xr:uid="{F3590081-26BE-458B-B531-261216E003AF}">
      <formula1>"B"</formula1>
    </dataValidation>
    <dataValidation type="list" allowBlank="1" showInputMessage="1" showErrorMessage="1" sqref="C92:F92 C107:F107" xr:uid="{5441F741-69BC-425F-841A-48DB7EEA2635}">
      <formula1>"미래동, 열정동, 기술융합, 창의동"</formula1>
    </dataValidation>
    <dataValidation type="list" allowBlank="1" showInputMessage="1" sqref="F38:K38" xr:uid="{EE5ACB77-1F70-4B08-AB18-BA394E888779}">
      <formula1>"탁상형, 바닥형, 조합형"</formula1>
    </dataValidation>
    <dataValidation type="list" allowBlank="1" showInputMessage="1" showErrorMessage="1" sqref="C77 C382 C436 C122 C414 C186 C250 C280 C352 C220 C330" xr:uid="{6ECE29E3-E6DD-48C6-9A4F-F24A6A598284}">
      <formula1>"미래동, 혁신동, 기술융합, 창의동"</formula1>
    </dataValidation>
    <dataValidation type="list" allowBlank="1" showInputMessage="1" showErrorMessage="1" sqref="F37" xr:uid="{03D42D89-A8E4-4071-A306-7F0B46515A51}">
      <formula1>"Class A, Class B"</formula1>
    </dataValidation>
    <dataValidation type="list" allowBlank="1" showInputMessage="1" showErrorMessage="1" sqref="I54:J55" xr:uid="{75B1C37E-B934-47D2-A32D-A2D8CDA1E8F4}">
      <formula1>"Yes, No"</formula1>
    </dataValidation>
    <dataValidation type="list" allowBlank="1" showInputMessage="1" sqref="K72" xr:uid="{A5A320A5-61B1-49E9-B53E-287A81D1A263}">
      <formula1>"Shielded, Non-Shielded"</formula1>
    </dataValidation>
    <dataValidation type="list" allowBlank="1" showInputMessage="1" sqref="K13:K26" xr:uid="{AE5246DE-1103-45C2-80AD-DF23CD6EE0A8}">
      <formula1>"주1), 주2), 주3), 주4), 주5), 주6), 주7), 주8), 주9), 주10)"</formula1>
    </dataValidation>
    <dataValidation type="list" allowBlank="1" showInputMessage="1" showErrorMessage="1" sqref="C54:D55" xr:uid="{EE4D2F5C-D4F9-4032-A3BC-F89A6F7173E1}">
      <formula1>"AC input 1 phase, AC output 1 phase, AC input 3 phase, AC output 3 phase, DC input, DC output, Internal Battery, External Battery"</formula1>
    </dataValidation>
    <dataValidation type="list" allowBlank="1" showInputMessage="1" sqref="H168:I171 H161:I164 H175:I178" xr:uid="{EE60DA24-791B-41A2-BFFF-730F4E462376}">
      <formula1>"A"</formula1>
    </dataValidation>
    <dataValidation type="list" allowBlank="1" showInputMessage="1" showErrorMessage="1" sqref="G161:G164 G168:G171 G175:G178" xr:uid="{C357C2F7-ABF9-4C78-8AE5-87DEAED74C6E}">
      <formula1>"A"</formula1>
    </dataValidation>
    <dataValidation type="list" allowBlank="1" showInputMessage="1" sqref="H200:I200 H208:I208 H212:I212 H234:I234 H242:I242 H204:I204 H238:I238" xr:uid="{CF9133E3-A363-4341-89FF-837ADD56581E}">
      <formula1>"해당무, A, B, B 주1), B 주2)"</formula1>
    </dataValidation>
    <dataValidation type="list" allowBlank="1" showInputMessage="1" showErrorMessage="1" sqref="H136:H139" xr:uid="{DEFB1F72-DF33-4609-A94C-37208598D815}">
      <formula1>"해당무, A, B, C, ,"</formula1>
    </dataValidation>
    <dataValidation type="list" allowBlank="1" showInputMessage="1" sqref="I136:I139" xr:uid="{8F0C73FA-5829-4839-8E97-AF932279AA61}">
      <formula1>"-, 주1), 주2), 주3), 주4), 주5)"</formula1>
    </dataValidation>
    <dataValidation type="list" allowBlank="1" showInputMessage="1" showErrorMessage="1" sqref="F136:F139" xr:uid="{7C7AB3B9-B10E-4BA9-9592-8089E525FB05}">
      <formula1>"접촉방전, 기중방전"</formula1>
    </dataValidation>
    <dataValidation type="list" allowBlank="1" showInputMessage="1" showErrorMessage="1" sqref="B136:B139" xr:uid="{CA1CAC02-C432-4975-A4CD-C3286A03ABDB}">
      <formula1>"간접인가, 직접인가"</formula1>
    </dataValidation>
    <dataValidation type="list" allowBlank="1" showInputMessage="1" showErrorMessage="1" sqref="B268" xr:uid="{5748A191-4AFE-4B12-B375-38E1D30B6A18}">
      <formula1>"TEL"</formula1>
    </dataValidation>
    <dataValidation type="list" allowBlank="1" showInputMessage="1" showErrorMessage="1" sqref="G450" xr:uid="{8DDEC3BF-7B53-45E6-AFDC-7DCD23F02CDF}">
      <formula1>"C"</formula1>
    </dataValidation>
    <dataValidation type="list" allowBlank="1" showInputMessage="1" sqref="H450:I450" xr:uid="{3C67D9BC-49CC-47C9-B25E-3DE10E9D4DC4}">
      <formula1>"A, B, B 주1), B 주2), B 주), C, C 주1), C 주2), 해당무, -"</formula1>
    </dataValidation>
    <dataValidation type="list" allowBlank="1" showInputMessage="1" sqref="C450:F450" xr:uid="{D12A9E38-E0D5-4C7B-84CD-1D67FADEF388}">
      <formula1>"직류 전원 포트"</formula1>
    </dataValidation>
    <dataValidation type="list" allowBlank="1" showInputMessage="1" showErrorMessage="1" sqref="C147" xr:uid="{79031A32-6754-4A85-A5AF-4DC66523A108}">
      <formula1>"미래동,미래동RS,기술융합,혁신동,우정동"</formula1>
    </dataValidation>
    <dataValidation type="list" allowBlank="1" showInputMessage="1" sqref="B134 K83:K84 K98:K99 K113:K114 K128:K129 K153:K154 K192:K193 K226:K227 K256:K257 K286:K287 K336:K337 K358:K359 K388:K389 K420:K421 B448 B426 B401 B394 B370 B364 B342 B320 B316 B312 B308 B304 B300 B296 B292 B270 B266 B262 B240 B236 B232 B210 B206 B202 B198 B173 B166 B159 K442:K443" xr:uid="{86300ECE-83E2-4E56-9FC3-ED0F244DCE49}">
      <formula1>"1, TRUE, 0, FALSE,"</formula1>
    </dataValidation>
    <dataValidation type="list" allowBlank="1" showInputMessage="1" sqref="G80:H80 G95:H95 G110:H110 G125:H125 G150:H150 G189:H189 G223:H223 G253:H253 G283:H283 G333:H333 G355:H355 G385:H385 G417:H417" xr:uid="{2D473756-CCC7-46B5-9595-AF150C5A044B}">
      <formula1>"00:00, 01:00, 02:00, 03:00, 04:00, 05:00, 06:00, 07:00, 08:00, 09:00, 10:00, 11:00, 12:00, 13:00, 14:00, 15:00, 16:00, 17:00, 18:00, 19:00, 20:00, 21:00, 22:00, 23:00, 24:00"</formula1>
    </dataValidation>
    <dataValidation type="list" allowBlank="1" showInputMessage="1" showErrorMessage="1" sqref="I9:J9" xr:uid="{98F78304-0840-417F-AC06-116360A4C785}">
      <formula1>reviewer_list</formula1>
    </dataValidation>
    <dataValidation type="list" allowBlank="1" showInputMessage="1" showErrorMessage="1" sqref="I5:J5" xr:uid="{1C45D15D-D101-4497-8567-1AE30F8BE4B7}">
      <formula1>tester_list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&amp;LRDS-EM-108(00)250602&amp;C&amp;P / &amp;N&amp;R(주)디티앤씨 (Dt&amp;&amp;C Co., Ltd.)</oddFooter>
  </headerFooter>
  <rowBreaks count="12" manualBreakCount="12">
    <brk id="57" max="16383" man="1"/>
    <brk id="73" max="16383" man="1"/>
    <brk id="88" max="16383" man="1"/>
    <brk id="118" max="16383" man="1"/>
    <brk id="143" max="16383" man="1"/>
    <brk id="182" max="16383" man="1"/>
    <brk id="216" max="16383" man="1"/>
    <brk id="246" max="16383" man="1"/>
    <brk id="276" max="16383" man="1"/>
    <brk id="326" max="16383" man="1"/>
    <brk id="348" max="16383" man="1"/>
    <brk id="37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7173" r:id="rId5" name="RE">
              <controlPr defaultSize="0" autoFill="0" autoLine="0" autoPict="0">
                <anchor moveWithCells="1">
                  <from>
                    <xdr:col>2</xdr:col>
                    <xdr:colOff>0</xdr:colOff>
                    <xdr:row>13</xdr:row>
                    <xdr:rowOff>0</xdr:rowOff>
                  </from>
                  <to>
                    <xdr:col>4</xdr:col>
                    <xdr:colOff>657225</xdr:colOff>
                    <xdr:row>14</xdr:row>
                    <xdr:rowOff>0</xdr:rowOff>
                  </to>
                </anchor>
              </controlPr>
            </control>
          </mc:Choice>
        </mc:AlternateContent>
        <mc:AlternateContent xmlns:mc="http://schemas.openxmlformats.org/markup-compatibility/2006">
          <mc:Choice Requires="x14">
            <control shapeId="7174" r:id="rId6" name="GH">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7175" r:id="rId7" name="ESD">
              <controlPr defaultSize="0" autoFill="0" autoLine="0" autoPict="0">
                <anchor moveWithCells="1">
                  <from>
                    <xdr:col>2</xdr:col>
                    <xdr:colOff>0</xdr:colOff>
                    <xdr:row>15</xdr:row>
                    <xdr:rowOff>0</xdr:rowOff>
                  </from>
                  <to>
                    <xdr:col>3</xdr:col>
                    <xdr:colOff>342900</xdr:colOff>
                    <xdr:row>16</xdr:row>
                    <xdr:rowOff>0</xdr:rowOff>
                  </to>
                </anchor>
              </controlPr>
            </control>
          </mc:Choice>
        </mc:AlternateContent>
        <mc:AlternateContent xmlns:mc="http://schemas.openxmlformats.org/markup-compatibility/2006">
          <mc:Choice Requires="x14">
            <control shapeId="7176" r:id="rId8" name="RS">
              <controlPr defaultSize="0" autoFill="0" autoLine="0" autoPict="0">
                <anchor moveWithCells="1">
                  <from>
                    <xdr:col>2</xdr:col>
                    <xdr:colOff>0</xdr:colOff>
                    <xdr:row>16</xdr:row>
                    <xdr:rowOff>0</xdr:rowOff>
                  </from>
                  <to>
                    <xdr:col>3</xdr:col>
                    <xdr:colOff>857250</xdr:colOff>
                    <xdr:row>17</xdr:row>
                    <xdr:rowOff>0</xdr:rowOff>
                  </to>
                </anchor>
              </controlPr>
            </control>
          </mc:Choice>
        </mc:AlternateContent>
        <mc:AlternateContent xmlns:mc="http://schemas.openxmlformats.org/markup-compatibility/2006">
          <mc:Choice Requires="x14">
            <control shapeId="7177" r:id="rId9" name="EFT">
              <controlPr defaultSize="0" autoFill="0" autoLine="0" autoPict="0">
                <anchor moveWithCells="1">
                  <from>
                    <xdr:col>2</xdr:col>
                    <xdr:colOff>0</xdr:colOff>
                    <xdr:row>17</xdr:row>
                    <xdr:rowOff>0</xdr:rowOff>
                  </from>
                  <to>
                    <xdr:col>4</xdr:col>
                    <xdr:colOff>352425</xdr:colOff>
                    <xdr:row>18</xdr:row>
                    <xdr:rowOff>0</xdr:rowOff>
                  </to>
                </anchor>
              </controlPr>
            </control>
          </mc:Choice>
        </mc:AlternateContent>
        <mc:AlternateContent xmlns:mc="http://schemas.openxmlformats.org/markup-compatibility/2006">
          <mc:Choice Requires="x14">
            <control shapeId="7178"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7179"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7180" r:id="rId12"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7181" r:id="rId13"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7182" r:id="rId14" name="Check Box 14">
              <controlPr defaultSize="0" autoFill="0" autoLine="0" autoPict="0">
                <anchor moveWithCells="1">
                  <from>
                    <xdr:col>4</xdr:col>
                    <xdr:colOff>247650</xdr:colOff>
                    <xdr:row>38</xdr:row>
                    <xdr:rowOff>38100</xdr:rowOff>
                  </from>
                  <to>
                    <xdr:col>4</xdr:col>
                    <xdr:colOff>495300</xdr:colOff>
                    <xdr:row>38</xdr:row>
                    <xdr:rowOff>209550</xdr:rowOff>
                  </to>
                </anchor>
              </controlPr>
            </control>
          </mc:Choice>
        </mc:AlternateContent>
        <mc:AlternateContent xmlns:mc="http://schemas.openxmlformats.org/markup-compatibility/2006">
          <mc:Choice Requires="x14">
            <control shapeId="7183" r:id="rId15" name="Check Box 15">
              <controlPr defaultSize="0" autoFill="0" autoLine="0" autoPict="0">
                <anchor moveWithCells="1">
                  <from>
                    <xdr:col>4</xdr:col>
                    <xdr:colOff>247650</xdr:colOff>
                    <xdr:row>39</xdr:row>
                    <xdr:rowOff>38100</xdr:rowOff>
                  </from>
                  <to>
                    <xdr:col>4</xdr:col>
                    <xdr:colOff>495300</xdr:colOff>
                    <xdr:row>39</xdr:row>
                    <xdr:rowOff>209550</xdr:rowOff>
                  </to>
                </anchor>
              </controlPr>
            </control>
          </mc:Choice>
        </mc:AlternateContent>
        <mc:AlternateContent xmlns:mc="http://schemas.openxmlformats.org/markup-compatibility/2006">
          <mc:Choice Requires="x14">
            <control shapeId="7184" r:id="rId16" name="Check Box 16">
              <controlPr defaultSize="0" autoFill="0" autoLine="0" autoPict="0">
                <anchor moveWithCells="1">
                  <from>
                    <xdr:col>3</xdr:col>
                    <xdr:colOff>247650</xdr:colOff>
                    <xdr:row>43</xdr:row>
                    <xdr:rowOff>9525</xdr:rowOff>
                  </from>
                  <to>
                    <xdr:col>3</xdr:col>
                    <xdr:colOff>495300</xdr:colOff>
                    <xdr:row>43</xdr:row>
                    <xdr:rowOff>133350</xdr:rowOff>
                  </to>
                </anchor>
              </controlPr>
            </control>
          </mc:Choice>
        </mc:AlternateContent>
        <mc:AlternateContent xmlns:mc="http://schemas.openxmlformats.org/markup-compatibility/2006">
          <mc:Choice Requires="x14">
            <control shapeId="7186" r:id="rId17" name="Check Box 18">
              <controlPr defaultSize="0" autoFill="0" autoLine="0" autoPict="0">
                <anchor moveWithCells="1">
                  <from>
                    <xdr:col>2</xdr:col>
                    <xdr:colOff>0</xdr:colOff>
                    <xdr:row>24</xdr:row>
                    <xdr:rowOff>0</xdr:rowOff>
                  </from>
                  <to>
                    <xdr:col>3</xdr:col>
                    <xdr:colOff>333375</xdr:colOff>
                    <xdr:row>25</xdr:row>
                    <xdr:rowOff>0</xdr:rowOff>
                  </to>
                </anchor>
              </controlPr>
            </control>
          </mc:Choice>
        </mc:AlternateContent>
        <mc:AlternateContent xmlns:mc="http://schemas.openxmlformats.org/markup-compatibility/2006">
          <mc:Choice Requires="x14">
            <control shapeId="7188" r:id="rId18" name="Check Box 20">
              <controlPr defaultSize="0" autoFill="0" autoLine="0" autoPict="0">
                <anchor moveWithCells="1">
                  <from>
                    <xdr:col>2</xdr:col>
                    <xdr:colOff>0</xdr:colOff>
                    <xdr:row>25</xdr:row>
                    <xdr:rowOff>0</xdr:rowOff>
                  </from>
                  <to>
                    <xdr:col>4</xdr:col>
                    <xdr:colOff>66675</xdr:colOff>
                    <xdr:row>26</xdr:row>
                    <xdr:rowOff>0</xdr:rowOff>
                  </to>
                </anchor>
              </controlPr>
            </control>
          </mc:Choice>
        </mc:AlternateContent>
        <mc:AlternateContent xmlns:mc="http://schemas.openxmlformats.org/markup-compatibility/2006">
          <mc:Choice Requires="x14">
            <control shapeId="7191" r:id="rId19" name="DOW">
              <controlPr defaultSize="0" autoFill="0" autoLine="0" autoPict="0">
                <anchor moveWithCells="1">
                  <from>
                    <xdr:col>2</xdr:col>
                    <xdr:colOff>0</xdr:colOff>
                    <xdr:row>18</xdr:row>
                    <xdr:rowOff>0</xdr:rowOff>
                  </from>
                  <to>
                    <xdr:col>3</xdr:col>
                    <xdr:colOff>447675</xdr:colOff>
                    <xdr:row>19</xdr:row>
                    <xdr:rowOff>0</xdr:rowOff>
                  </to>
                </anchor>
              </controlPr>
            </control>
          </mc:Choice>
        </mc:AlternateContent>
        <mc:AlternateContent xmlns:mc="http://schemas.openxmlformats.org/markup-compatibility/2006">
          <mc:Choice Requires="x14">
            <control shapeId="7192" r:id="rId20" name="Check Box 24">
              <controlPr defaultSize="0" autoFill="0" autoLine="0" autoPict="0">
                <anchor moveWithCells="1">
                  <from>
                    <xdr:col>2</xdr:col>
                    <xdr:colOff>0</xdr:colOff>
                    <xdr:row>21</xdr:row>
                    <xdr:rowOff>0</xdr:rowOff>
                  </from>
                  <to>
                    <xdr:col>4</xdr:col>
                    <xdr:colOff>723900</xdr:colOff>
                    <xdr:row>22</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42855-1FB3-4757-B7D0-8F7C954E5D81}">
  <sheetPr codeName="Sheet11"/>
  <dimension ref="A1:O347"/>
  <sheetViews>
    <sheetView showGridLines="0" zoomScaleNormal="100" zoomScaleSheetLayoutView="100" workbookViewId="0">
      <pane ySplit="3" topLeftCell="A67" activePane="bottomLeft" state="frozen"/>
      <selection activeCell="B50" sqref="B50:K52"/>
      <selection pane="bottomLeft" activeCell="C76" sqref="C76:F76"/>
    </sheetView>
  </sheetViews>
  <sheetFormatPr defaultRowHeight="13.5"/>
  <cols>
    <col min="1" max="1" width="1.7109375" customWidth="1"/>
    <col min="2" max="11" width="13.7109375" customWidth="1"/>
    <col min="12" max="12" width="1.7109375" customWidth="1"/>
    <col min="13" max="13" width="64.7109375" hidden="1" customWidth="1"/>
    <col min="14" max="14" width="9.140625" customWidth="1"/>
    <col min="15" max="15" width="9.140625" hidden="1" customWidth="1"/>
  </cols>
  <sheetData>
    <row r="1" spans="1:15">
      <c r="A1" s="238"/>
      <c r="B1" s="238"/>
      <c r="C1" s="238"/>
      <c r="D1" s="238"/>
      <c r="E1" s="238"/>
      <c r="F1" s="238"/>
      <c r="G1" s="238"/>
      <c r="H1" s="238"/>
      <c r="I1" s="238"/>
      <c r="J1" s="238"/>
      <c r="K1" s="238"/>
      <c r="L1" s="238"/>
    </row>
    <row r="2" spans="1:15">
      <c r="A2" s="238"/>
      <c r="B2" s="238"/>
      <c r="C2" s="238"/>
      <c r="D2" s="238"/>
      <c r="E2" s="238"/>
      <c r="F2" s="238"/>
      <c r="G2" s="238"/>
      <c r="H2" s="238"/>
      <c r="I2" s="238"/>
      <c r="J2" s="238"/>
      <c r="K2" s="238"/>
      <c r="L2" s="238"/>
    </row>
    <row r="3" spans="1:15">
      <c r="A3" s="238"/>
      <c r="B3" s="238"/>
      <c r="C3" s="238"/>
      <c r="D3" s="238"/>
      <c r="E3" s="238"/>
      <c r="F3" s="238"/>
      <c r="G3" s="238"/>
      <c r="H3" s="238"/>
      <c r="I3" s="238"/>
      <c r="J3" s="238"/>
      <c r="K3" s="238"/>
      <c r="L3" s="238"/>
    </row>
    <row r="4" spans="1:15" ht="9.9499999999999993" customHeight="1">
      <c r="A4" s="31"/>
      <c r="B4" s="31"/>
      <c r="C4" s="31"/>
      <c r="D4" s="31"/>
      <c r="E4" s="31"/>
      <c r="F4" s="31"/>
      <c r="G4" s="31"/>
      <c r="H4" s="31"/>
      <c r="I4" s="31"/>
      <c r="J4" s="31"/>
      <c r="K4" s="31"/>
      <c r="L4" s="31"/>
    </row>
    <row r="5" spans="1:15">
      <c r="B5" s="1" t="s">
        <v>0</v>
      </c>
      <c r="C5" s="401"/>
      <c r="D5" s="401"/>
      <c r="H5" s="2" t="s">
        <v>1</v>
      </c>
      <c r="I5" s="390"/>
      <c r="J5" s="390"/>
      <c r="K5" s="3" t="s">
        <v>2</v>
      </c>
    </row>
    <row r="6" spans="1:15">
      <c r="C6" t="s">
        <v>132</v>
      </c>
    </row>
    <row r="7" spans="1:15">
      <c r="B7" s="4" t="s">
        <v>3</v>
      </c>
    </row>
    <row r="8" spans="1:15" ht="24.95" customHeight="1">
      <c r="B8" s="5" t="s">
        <v>4</v>
      </c>
      <c r="C8" s="402"/>
      <c r="D8" s="402"/>
      <c r="E8" s="5" t="s">
        <v>5</v>
      </c>
      <c r="F8" s="402"/>
      <c r="G8" s="402"/>
      <c r="H8" s="5" t="s">
        <v>6</v>
      </c>
      <c r="I8" s="6"/>
      <c r="J8" s="7" t="s">
        <v>7</v>
      </c>
      <c r="K8" s="8"/>
    </row>
    <row r="9" spans="1:15" ht="24.95" customHeight="1">
      <c r="B9" s="5" t="s">
        <v>8</v>
      </c>
      <c r="C9" s="402"/>
      <c r="D9" s="402"/>
      <c r="E9" s="402"/>
      <c r="F9" s="402"/>
      <c r="G9" s="402"/>
      <c r="H9" s="5" t="s">
        <v>9</v>
      </c>
      <c r="I9" s="392"/>
      <c r="J9" s="393"/>
      <c r="K9" s="9" t="s">
        <v>2</v>
      </c>
    </row>
    <row r="11" spans="1:15" ht="20.100000000000001" customHeight="1">
      <c r="B11" s="4" t="s">
        <v>10</v>
      </c>
      <c r="C11" s="403" t="s">
        <v>927</v>
      </c>
      <c r="D11" s="403"/>
      <c r="E11" s="403"/>
      <c r="F11" s="403"/>
      <c r="G11" s="403"/>
    </row>
    <row r="12" spans="1:15" ht="15.95" customHeight="1">
      <c r="B12" s="10" t="s">
        <v>11</v>
      </c>
      <c r="C12" s="378" t="s">
        <v>12</v>
      </c>
      <c r="D12" s="378"/>
      <c r="E12" s="378"/>
      <c r="F12" s="378"/>
      <c r="G12" s="378"/>
      <c r="H12" s="378" t="s">
        <v>13</v>
      </c>
      <c r="I12" s="378"/>
      <c r="J12" s="378"/>
      <c r="K12" s="10" t="s">
        <v>14</v>
      </c>
      <c r="O12" t="s">
        <v>671</v>
      </c>
    </row>
    <row r="13" spans="1:15" ht="20.100000000000001" customHeight="1">
      <c r="B13" s="378" t="s">
        <v>15</v>
      </c>
      <c r="C13" s="410" t="b">
        <v>0</v>
      </c>
      <c r="D13" s="411"/>
      <c r="E13" s="411"/>
      <c r="F13" s="411"/>
      <c r="G13" s="411"/>
      <c r="H13" s="397" t="str">
        <f>IF(CE_CHECK, STD, "")</f>
        <v/>
      </c>
      <c r="I13" s="398"/>
      <c r="J13" s="399"/>
      <c r="K13" s="25"/>
      <c r="O13" t="s">
        <v>255</v>
      </c>
    </row>
    <row r="14" spans="1:15" ht="20.100000000000001" customHeight="1">
      <c r="B14" s="379"/>
      <c r="C14" s="404" t="b">
        <v>0</v>
      </c>
      <c r="D14" s="411"/>
      <c r="E14" s="411"/>
      <c r="F14" s="411"/>
      <c r="G14" s="411"/>
      <c r="H14" s="383" t="str">
        <f>IF(ISN_CHECK, STD, "")</f>
        <v/>
      </c>
      <c r="I14" s="384"/>
      <c r="J14" s="385"/>
      <c r="K14" s="25"/>
      <c r="O14" t="s">
        <v>186</v>
      </c>
    </row>
    <row r="15" spans="1:15" ht="20.100000000000001" customHeight="1">
      <c r="B15" s="379"/>
      <c r="C15" s="404" t="b">
        <v>0</v>
      </c>
      <c r="D15" s="405"/>
      <c r="E15" s="405"/>
      <c r="F15" s="405"/>
      <c r="G15" s="405"/>
      <c r="H15" s="383" t="str">
        <f>IF(RE_CHECK, STD, "")</f>
        <v/>
      </c>
      <c r="I15" s="384"/>
      <c r="J15" s="385"/>
      <c r="K15" s="25"/>
      <c r="O15" t="s">
        <v>239</v>
      </c>
    </row>
    <row r="16" spans="1:15" ht="20.100000000000001" customHeight="1">
      <c r="B16" s="380"/>
      <c r="C16" s="404"/>
      <c r="D16" s="405"/>
      <c r="E16" s="405"/>
      <c r="F16" s="405"/>
      <c r="G16" s="405"/>
      <c r="H16" s="383" t="str">
        <f>IF(GH_CHECK, STD, "")</f>
        <v/>
      </c>
      <c r="I16" s="384"/>
      <c r="J16" s="385"/>
      <c r="K16" s="25"/>
      <c r="O16" t="s">
        <v>258</v>
      </c>
    </row>
    <row r="17" spans="2:15" ht="20.100000000000001" customHeight="1">
      <c r="B17" s="378" t="s">
        <v>16</v>
      </c>
      <c r="C17" s="404" t="b">
        <v>0</v>
      </c>
      <c r="D17" s="405"/>
      <c r="E17" s="405"/>
      <c r="F17" s="405"/>
      <c r="G17" s="405"/>
      <c r="H17" s="383" t="str">
        <f>IF(ESD_CHECK, "KS C 9610-4-2", "")</f>
        <v/>
      </c>
      <c r="I17" s="384"/>
      <c r="J17" s="385"/>
      <c r="K17" s="25"/>
      <c r="O17" t="s">
        <v>911</v>
      </c>
    </row>
    <row r="18" spans="2:15" ht="20.100000000000001" customHeight="1">
      <c r="B18" s="379"/>
      <c r="C18" s="404"/>
      <c r="D18" s="405"/>
      <c r="E18" s="405"/>
      <c r="F18" s="405"/>
      <c r="G18" s="405"/>
      <c r="H18" s="383" t="str">
        <f>IF(RS_CHECK, "KS C 9610-4-3", "")</f>
        <v/>
      </c>
      <c r="I18" s="384"/>
      <c r="J18" s="385"/>
      <c r="K18" s="25"/>
      <c r="O18" t="s">
        <v>911</v>
      </c>
    </row>
    <row r="19" spans="2:15" ht="20.100000000000001" customHeight="1">
      <c r="B19" s="379"/>
      <c r="C19" s="404"/>
      <c r="D19" s="405"/>
      <c r="E19" s="405"/>
      <c r="F19" s="405"/>
      <c r="G19" s="405"/>
      <c r="H19" s="383" t="str">
        <f>IF(EFT_CHECK, "KS C 9610-4-4", "")</f>
        <v/>
      </c>
      <c r="I19" s="384"/>
      <c r="J19" s="385"/>
      <c r="K19" s="25"/>
      <c r="O19" t="s">
        <v>261</v>
      </c>
    </row>
    <row r="20" spans="2:15" ht="20.100000000000001" customHeight="1">
      <c r="B20" s="379"/>
      <c r="C20" s="404"/>
      <c r="D20" s="405"/>
      <c r="E20" s="405"/>
      <c r="F20" s="405"/>
      <c r="G20" s="405"/>
      <c r="H20" s="383" t="str">
        <f>IF(SURGE_CHECK, "KS C 9610-4-5", "")</f>
        <v/>
      </c>
      <c r="I20" s="384"/>
      <c r="J20" s="385"/>
      <c r="K20" s="25"/>
      <c r="O20" t="s">
        <v>1026</v>
      </c>
    </row>
    <row r="21" spans="2:15" ht="20.100000000000001" customHeight="1">
      <c r="B21" s="379"/>
      <c r="C21" s="404"/>
      <c r="D21" s="405"/>
      <c r="E21" s="405"/>
      <c r="F21" s="405"/>
      <c r="G21" s="405"/>
      <c r="H21" s="383" t="str">
        <f>IF(CS_CHECK, "KS C 9610-4-6", "")</f>
        <v/>
      </c>
      <c r="I21" s="384"/>
      <c r="J21" s="385"/>
      <c r="K21" s="25"/>
      <c r="O21" t="s">
        <v>1027</v>
      </c>
    </row>
    <row r="22" spans="2:15" ht="20.100000000000001" customHeight="1">
      <c r="B22" s="379"/>
      <c r="C22" s="404"/>
      <c r="D22" s="405"/>
      <c r="E22" s="405"/>
      <c r="F22" s="405"/>
      <c r="G22" s="405"/>
      <c r="H22" s="383" t="str">
        <f>IF(DIP_CHECK, "KS C 9610-4-11", "")</f>
        <v/>
      </c>
      <c r="I22" s="384"/>
      <c r="J22" s="385"/>
      <c r="K22" s="25"/>
      <c r="O22" t="s">
        <v>1028</v>
      </c>
    </row>
    <row r="23" spans="2:15" ht="20.100000000000001" customHeight="1">
      <c r="B23" s="380"/>
      <c r="C23" s="404" t="b">
        <v>0</v>
      </c>
      <c r="D23" s="405"/>
      <c r="E23" s="405"/>
      <c r="F23" s="405"/>
      <c r="G23" s="405"/>
      <c r="H23" s="383" t="str">
        <f>IF(CTI_CHECK, "KS R ISO 7637-2", "")</f>
        <v/>
      </c>
      <c r="I23" s="384"/>
      <c r="J23" s="385"/>
      <c r="K23" s="25"/>
    </row>
    <row r="24" spans="2:15" ht="39.950000000000003" customHeight="1">
      <c r="B24" s="10" t="s">
        <v>17</v>
      </c>
      <c r="C24" s="412"/>
      <c r="D24" s="413"/>
      <c r="E24" s="413"/>
      <c r="F24" s="413"/>
      <c r="G24" s="413"/>
      <c r="H24" s="413"/>
      <c r="I24" s="413"/>
      <c r="J24" s="413"/>
      <c r="K24" s="414"/>
    </row>
    <row r="26" spans="2:15">
      <c r="B26" s="4" t="s">
        <v>18</v>
      </c>
    </row>
    <row r="27" spans="2:15" ht="20.100000000000001" customHeight="1">
      <c r="B27" s="415" t="s">
        <v>19</v>
      </c>
      <c r="C27" s="416"/>
      <c r="D27" s="416"/>
      <c r="E27" s="416"/>
      <c r="F27" s="416"/>
      <c r="G27" s="416"/>
      <c r="H27" s="416"/>
      <c r="I27" s="416"/>
      <c r="J27" s="416"/>
      <c r="K27" s="417"/>
    </row>
    <row r="28" spans="2:15" ht="20.100000000000001" customHeight="1">
      <c r="B28" s="372"/>
      <c r="C28" s="373"/>
      <c r="D28" s="373"/>
      <c r="E28" s="373"/>
      <c r="F28" s="373"/>
      <c r="G28" s="373"/>
      <c r="H28" s="373"/>
      <c r="I28" s="373"/>
      <c r="J28" s="373"/>
      <c r="K28" s="374"/>
    </row>
    <row r="30" spans="2:15">
      <c r="B30" s="353" t="s">
        <v>20</v>
      </c>
      <c r="C30" s="353"/>
      <c r="D30" s="353"/>
      <c r="E30" s="353"/>
      <c r="F30" s="353"/>
      <c r="G30" s="353"/>
      <c r="H30" s="353"/>
      <c r="I30" s="353"/>
      <c r="J30" s="353"/>
      <c r="K30" s="353"/>
    </row>
    <row r="32" spans="2:15">
      <c r="B32" s="4" t="s">
        <v>21</v>
      </c>
    </row>
    <row r="33" spans="2:13" ht="20.100000000000001" customHeight="1">
      <c r="B33" s="415" t="s">
        <v>22</v>
      </c>
      <c r="C33" s="416"/>
      <c r="D33" s="416"/>
      <c r="E33" s="416"/>
      <c r="F33" s="416"/>
      <c r="G33" s="416"/>
      <c r="H33" s="416"/>
      <c r="I33" s="416"/>
      <c r="J33" s="416"/>
      <c r="K33" s="417"/>
    </row>
    <row r="34" spans="2:13" ht="20.100000000000001" customHeight="1">
      <c r="B34" s="407" t="s">
        <v>23</v>
      </c>
      <c r="C34" s="408"/>
      <c r="D34" s="408"/>
      <c r="E34" s="409"/>
      <c r="F34" s="93">
        <v>0</v>
      </c>
      <c r="G34" s="386" t="s">
        <v>249</v>
      </c>
      <c r="H34" s="386"/>
      <c r="I34" s="93">
        <v>0</v>
      </c>
      <c r="J34" s="386" t="s">
        <v>250</v>
      </c>
      <c r="K34" s="387"/>
    </row>
    <row r="35" spans="2:13" ht="20.100000000000001" customHeight="1">
      <c r="B35" s="407" t="s">
        <v>202</v>
      </c>
      <c r="C35" s="408"/>
      <c r="D35" s="408"/>
      <c r="E35" s="409"/>
      <c r="F35" s="93">
        <v>0</v>
      </c>
      <c r="G35" s="52" t="s">
        <v>200</v>
      </c>
      <c r="H35" s="93">
        <v>0</v>
      </c>
      <c r="I35" s="52" t="s">
        <v>199</v>
      </c>
      <c r="J35" s="93">
        <v>0</v>
      </c>
      <c r="K35" s="53" t="s">
        <v>201</v>
      </c>
    </row>
    <row r="36" spans="2:13" ht="20.100000000000001" customHeight="1">
      <c r="B36" s="407" t="s">
        <v>1039</v>
      </c>
      <c r="C36" s="408"/>
      <c r="D36" s="408"/>
      <c r="E36" s="409"/>
      <c r="F36" s="93">
        <v>0</v>
      </c>
      <c r="G36" s="52" t="s">
        <v>1031</v>
      </c>
      <c r="H36" s="93">
        <v>0</v>
      </c>
      <c r="I36" s="52" t="s">
        <v>1033</v>
      </c>
      <c r="J36" s="93">
        <v>0</v>
      </c>
      <c r="K36" s="53" t="s">
        <v>1035</v>
      </c>
    </row>
    <row r="37" spans="2:13" ht="20.100000000000001" customHeight="1">
      <c r="B37" s="407" t="s">
        <v>230</v>
      </c>
      <c r="C37" s="408"/>
      <c r="D37" s="408"/>
      <c r="E37" s="409"/>
      <c r="F37" s="93">
        <v>0</v>
      </c>
      <c r="G37" s="676" t="str">
        <f>IF(F37, "적용", "미적용")</f>
        <v>미적용</v>
      </c>
      <c r="H37" s="676"/>
      <c r="I37" s="676"/>
      <c r="J37" s="676"/>
      <c r="K37" s="677"/>
    </row>
    <row r="38" spans="2:13" ht="20.100000000000001" customHeight="1">
      <c r="B38" s="407" t="s">
        <v>138</v>
      </c>
      <c r="C38" s="408"/>
      <c r="D38" s="408"/>
      <c r="E38" s="409"/>
      <c r="F38" s="93">
        <v>0</v>
      </c>
      <c r="G38" s="364"/>
      <c r="H38" s="364"/>
      <c r="I38" s="364"/>
      <c r="J38" s="364"/>
      <c r="K38" s="365"/>
    </row>
    <row r="39" spans="2:13" ht="20.100000000000001" customHeight="1">
      <c r="B39" s="407" t="s">
        <v>139</v>
      </c>
      <c r="C39" s="408"/>
      <c r="D39" s="408"/>
      <c r="E39" s="409"/>
      <c r="F39" s="93">
        <v>0</v>
      </c>
      <c r="G39" s="364"/>
      <c r="H39" s="364"/>
      <c r="I39" s="364"/>
      <c r="J39" s="364"/>
      <c r="K39" s="365"/>
    </row>
    <row r="40" spans="2:13" ht="20.100000000000001" customHeight="1">
      <c r="B40" s="415" t="s">
        <v>17</v>
      </c>
      <c r="C40" s="416"/>
      <c r="D40" s="416"/>
      <c r="E40" s="416"/>
      <c r="F40" s="416"/>
      <c r="G40" s="416"/>
      <c r="H40" s="416"/>
      <c r="I40" s="416"/>
      <c r="J40" s="416"/>
      <c r="K40" s="417"/>
    </row>
    <row r="41" spans="2:13" ht="44.25" customHeight="1">
      <c r="B41" s="369"/>
      <c r="C41" s="370"/>
      <c r="D41" s="370"/>
      <c r="E41" s="370"/>
      <c r="F41" s="370"/>
      <c r="G41" s="370"/>
      <c r="H41" s="370"/>
      <c r="I41" s="370"/>
      <c r="J41" s="370"/>
      <c r="K41" s="371"/>
    </row>
    <row r="42" spans="2:13" ht="16.5" customHeight="1"/>
    <row r="43" spans="2:13" ht="13.5" customHeight="1">
      <c r="B43" s="4" t="s">
        <v>130</v>
      </c>
      <c r="D43" s="93">
        <v>0</v>
      </c>
    </row>
    <row r="44" spans="2:13" ht="16.5" customHeight="1">
      <c r="B44" s="678"/>
      <c r="C44" s="625"/>
      <c r="D44" s="625"/>
      <c r="E44" s="625"/>
      <c r="F44" s="625"/>
      <c r="G44" s="625"/>
      <c r="H44" s="625"/>
      <c r="I44" s="625"/>
      <c r="J44" s="625"/>
      <c r="K44" s="626"/>
    </row>
    <row r="45" spans="2:13" ht="16.5" customHeight="1"/>
    <row r="46" spans="2:13" ht="16.5" customHeight="1">
      <c r="B46" s="424" t="s">
        <v>26</v>
      </c>
      <c r="C46" s="424"/>
      <c r="D46" s="424"/>
      <c r="E46" s="424"/>
      <c r="F46" s="424"/>
      <c r="G46" s="424"/>
      <c r="H46" s="424"/>
      <c r="I46" s="424"/>
      <c r="J46" s="424"/>
      <c r="K46" s="424"/>
    </row>
    <row r="47" spans="2:13" ht="16.5" customHeight="1">
      <c r="B47" s="11" t="s">
        <v>187</v>
      </c>
      <c r="C47" s="347"/>
      <c r="D47" s="374"/>
      <c r="E47" s="425"/>
      <c r="F47" s="386"/>
      <c r="G47" s="386"/>
      <c r="H47" s="386"/>
      <c r="I47" s="386"/>
      <c r="J47" s="386"/>
      <c r="K47" s="387"/>
      <c r="M47" s="36">
        <f>E47</f>
        <v>0</v>
      </c>
    </row>
    <row r="48" spans="2:13" ht="16.5" customHeight="1">
      <c r="B48" s="11"/>
      <c r="C48" s="347"/>
      <c r="D48" s="374"/>
      <c r="E48" s="425"/>
      <c r="F48" s="386"/>
      <c r="G48" s="386"/>
      <c r="H48" s="386"/>
      <c r="I48" s="386"/>
      <c r="J48" s="386"/>
      <c r="K48" s="387"/>
      <c r="M48" s="36">
        <f>E48</f>
        <v>0</v>
      </c>
    </row>
    <row r="49" spans="2:11" ht="16.5" customHeight="1">
      <c r="B49" s="426"/>
      <c r="C49" s="427"/>
      <c r="D49" s="427"/>
      <c r="E49" s="427"/>
      <c r="F49" s="427"/>
      <c r="G49" s="427"/>
      <c r="H49" s="427"/>
      <c r="I49" s="427"/>
      <c r="J49" s="427"/>
      <c r="K49" s="428"/>
    </row>
    <row r="50" spans="2:11" ht="16.5" customHeight="1"/>
    <row r="51" spans="2:11" ht="16.5" customHeight="1">
      <c r="B51" s="424" t="s">
        <v>27</v>
      </c>
      <c r="C51" s="424"/>
      <c r="D51" s="424"/>
      <c r="E51" s="424"/>
      <c r="F51" s="424"/>
      <c r="G51" s="424"/>
      <c r="H51" s="424"/>
      <c r="I51" s="424"/>
      <c r="J51" s="424"/>
      <c r="K51" s="424"/>
    </row>
    <row r="52" spans="2:11" ht="16.5" customHeight="1">
      <c r="B52" s="12" t="s">
        <v>28</v>
      </c>
      <c r="C52" s="433" t="s">
        <v>29</v>
      </c>
      <c r="D52" s="433"/>
      <c r="E52" s="433" t="s">
        <v>30</v>
      </c>
      <c r="F52" s="433"/>
      <c r="G52" s="433" t="s">
        <v>31</v>
      </c>
      <c r="H52" s="433"/>
      <c r="I52" s="12" t="s">
        <v>32</v>
      </c>
      <c r="J52" s="12" t="s">
        <v>33</v>
      </c>
      <c r="K52" s="12" t="s">
        <v>34</v>
      </c>
    </row>
    <row r="53" spans="2:11" ht="16.5" customHeight="1">
      <c r="B53" s="13"/>
      <c r="C53" s="322"/>
      <c r="D53" s="322"/>
      <c r="E53" s="521"/>
      <c r="F53" s="521"/>
      <c r="G53" s="522"/>
      <c r="H53" s="522"/>
      <c r="I53" s="14"/>
      <c r="J53" s="14"/>
      <c r="K53" s="14"/>
    </row>
    <row r="54" spans="2:11" ht="16.5" customHeight="1">
      <c r="B54" s="13"/>
      <c r="C54" s="322"/>
      <c r="D54" s="322"/>
      <c r="E54" s="521"/>
      <c r="F54" s="521"/>
      <c r="G54" s="522"/>
      <c r="H54" s="522"/>
      <c r="I54" s="14"/>
      <c r="J54" s="14"/>
      <c r="K54" s="14"/>
    </row>
    <row r="55" spans="2:11" ht="16.5" customHeight="1">
      <c r="B55" s="347"/>
      <c r="C55" s="348"/>
      <c r="D55" s="348"/>
      <c r="E55" s="348"/>
      <c r="F55" s="348"/>
      <c r="G55" s="348"/>
      <c r="H55" s="348"/>
      <c r="I55" s="348"/>
      <c r="J55" s="348"/>
      <c r="K55" s="349"/>
    </row>
    <row r="56" spans="2:11" ht="16.5" customHeight="1"/>
    <row r="57" spans="2:11" ht="16.5" customHeight="1">
      <c r="B57" s="432" t="s">
        <v>35</v>
      </c>
      <c r="C57" s="432"/>
      <c r="D57" s="432"/>
      <c r="E57" s="432"/>
      <c r="F57" s="432"/>
      <c r="G57" s="432"/>
      <c r="H57" s="432"/>
      <c r="I57" s="432"/>
      <c r="J57" s="432"/>
      <c r="K57" s="432"/>
    </row>
    <row r="58" spans="2:11" ht="16.5" customHeight="1">
      <c r="B58" s="437" t="s">
        <v>36</v>
      </c>
      <c r="C58" s="437"/>
      <c r="D58" s="438" t="s">
        <v>37</v>
      </c>
      <c r="E58" s="439"/>
      <c r="F58" s="440" t="s">
        <v>38</v>
      </c>
      <c r="G58" s="441"/>
      <c r="H58" s="440" t="s">
        <v>39</v>
      </c>
      <c r="I58" s="441"/>
      <c r="J58" s="440" t="s">
        <v>34</v>
      </c>
      <c r="K58" s="441"/>
    </row>
    <row r="59" spans="2:11" ht="16.5" customHeight="1">
      <c r="B59" s="330">
        <f>Product_Name</f>
        <v>0</v>
      </c>
      <c r="C59" s="331"/>
      <c r="D59" s="435">
        <f>Model_Name</f>
        <v>0</v>
      </c>
      <c r="E59" s="435"/>
      <c r="F59" s="335" t="s">
        <v>41</v>
      </c>
      <c r="G59" s="324"/>
      <c r="H59" s="436"/>
      <c r="I59" s="436"/>
      <c r="J59" s="335" t="s">
        <v>40</v>
      </c>
      <c r="K59" s="324"/>
    </row>
    <row r="60" spans="2:11" ht="16.5" customHeight="1">
      <c r="B60" s="335"/>
      <c r="C60" s="324"/>
      <c r="D60" s="435"/>
      <c r="E60" s="435"/>
      <c r="F60" s="335"/>
      <c r="G60" s="324"/>
      <c r="H60" s="436"/>
      <c r="I60" s="436"/>
      <c r="J60" s="335"/>
      <c r="K60" s="324"/>
    </row>
    <row r="61" spans="2:11" ht="16.5" customHeight="1"/>
    <row r="62" spans="2:11" ht="16.5" customHeight="1">
      <c r="B62" s="432" t="s">
        <v>140</v>
      </c>
      <c r="C62" s="432"/>
      <c r="D62" s="432"/>
      <c r="E62" s="432"/>
      <c r="F62" s="432"/>
      <c r="G62" s="432"/>
      <c r="H62" s="432"/>
      <c r="I62" s="432"/>
      <c r="J62" s="432"/>
      <c r="K62" s="432"/>
    </row>
    <row r="63" spans="2:11" ht="16.5" customHeight="1">
      <c r="B63" s="437" t="s">
        <v>36</v>
      </c>
      <c r="C63" s="437"/>
      <c r="D63" s="438" t="s">
        <v>37</v>
      </c>
      <c r="E63" s="439"/>
      <c r="F63" s="440" t="s">
        <v>38</v>
      </c>
      <c r="G63" s="441"/>
      <c r="H63" s="440" t="s">
        <v>39</v>
      </c>
      <c r="I63" s="441"/>
      <c r="J63" s="440" t="s">
        <v>34</v>
      </c>
      <c r="K63" s="441"/>
    </row>
    <row r="64" spans="2:11" ht="16.5" customHeight="1">
      <c r="B64" s="442">
        <f>Product_Name</f>
        <v>0</v>
      </c>
      <c r="C64" s="442"/>
      <c r="D64" s="330">
        <f>Model_Name</f>
        <v>0</v>
      </c>
      <c r="E64" s="333"/>
      <c r="F64" s="335" t="s">
        <v>41</v>
      </c>
      <c r="G64" s="336"/>
      <c r="H64" s="335"/>
      <c r="I64" s="336"/>
      <c r="J64" s="335" t="s">
        <v>141</v>
      </c>
      <c r="K64" s="336"/>
    </row>
    <row r="65" spans="2:11" ht="16.5" customHeight="1">
      <c r="B65" s="335"/>
      <c r="C65" s="324"/>
      <c r="D65" s="335"/>
      <c r="E65" s="336"/>
      <c r="F65" s="335"/>
      <c r="G65" s="336"/>
      <c r="H65" s="335"/>
      <c r="I65" s="336"/>
      <c r="J65" s="335"/>
      <c r="K65" s="336"/>
    </row>
    <row r="66" spans="2:11" ht="16.5" customHeight="1">
      <c r="B66" s="445"/>
      <c r="C66" s="445"/>
      <c r="D66" s="445"/>
      <c r="E66" s="445"/>
      <c r="F66" s="445"/>
      <c r="G66" s="445"/>
      <c r="H66" s="445"/>
      <c r="I66" s="445"/>
      <c r="J66" s="445"/>
      <c r="K66" s="445"/>
    </row>
    <row r="67" spans="2:11" ht="16.5" customHeight="1">
      <c r="B67" s="432" t="s">
        <v>42</v>
      </c>
      <c r="C67" s="432"/>
      <c r="D67" s="432"/>
      <c r="E67" s="432"/>
      <c r="F67" s="432"/>
      <c r="G67" s="432"/>
      <c r="H67" s="432"/>
      <c r="I67" s="432"/>
      <c r="J67" s="432"/>
      <c r="K67" s="432"/>
    </row>
    <row r="68" spans="2:11" ht="16.5" customHeight="1">
      <c r="B68" s="440" t="s">
        <v>43</v>
      </c>
      <c r="C68" s="443"/>
      <c r="D68" s="443"/>
      <c r="E68" s="441"/>
      <c r="F68" s="440" t="s">
        <v>44</v>
      </c>
      <c r="G68" s="443"/>
      <c r="H68" s="443"/>
      <c r="I68" s="441"/>
      <c r="J68" s="440" t="s">
        <v>45</v>
      </c>
      <c r="K68" s="441"/>
    </row>
    <row r="69" spans="2:11" ht="16.5" customHeight="1">
      <c r="B69" s="440" t="s">
        <v>46</v>
      </c>
      <c r="C69" s="441"/>
      <c r="D69" s="440" t="s">
        <v>47</v>
      </c>
      <c r="E69" s="441"/>
      <c r="F69" s="440" t="s">
        <v>46</v>
      </c>
      <c r="G69" s="441"/>
      <c r="H69" s="440" t="s">
        <v>47</v>
      </c>
      <c r="I69" s="441"/>
      <c r="J69" s="15" t="s">
        <v>48</v>
      </c>
      <c r="K69" s="15" t="s">
        <v>49</v>
      </c>
    </row>
    <row r="70" spans="2:11" ht="16.5" customHeight="1">
      <c r="B70" s="322"/>
      <c r="C70" s="322"/>
      <c r="D70" s="323"/>
      <c r="E70" s="324"/>
      <c r="F70" s="322"/>
      <c r="G70" s="322"/>
      <c r="H70" s="323"/>
      <c r="I70" s="324"/>
      <c r="J70" s="16"/>
      <c r="K70" s="17"/>
    </row>
    <row r="71" spans="2:11" ht="16.5" customHeight="1">
      <c r="B71" s="322"/>
      <c r="C71" s="322"/>
      <c r="D71" s="323"/>
      <c r="E71" s="324"/>
      <c r="F71" s="322"/>
      <c r="G71" s="322"/>
      <c r="H71" s="323"/>
      <c r="I71" s="324"/>
      <c r="J71" s="16"/>
      <c r="K71" s="17"/>
    </row>
    <row r="73" spans="2:11" ht="9.9499999999999993" customHeight="1" thickBot="1"/>
    <row r="74" spans="2:11" ht="44.25" customHeight="1" thickBot="1">
      <c r="B74" s="446" t="s">
        <v>147</v>
      </c>
      <c r="C74" s="447"/>
      <c r="D74" s="447"/>
      <c r="E74" s="447"/>
      <c r="F74" s="447"/>
      <c r="G74" s="447"/>
      <c r="H74" s="447"/>
      <c r="I74" s="447"/>
      <c r="J74" s="447"/>
      <c r="K74" s="448"/>
    </row>
    <row r="75" spans="2:11" ht="9.9499999999999993" customHeight="1"/>
    <row r="76" spans="2:11" ht="16.5" customHeight="1">
      <c r="B76" s="5" t="s">
        <v>129</v>
      </c>
      <c r="C76" s="449"/>
      <c r="D76" s="450"/>
      <c r="E76" s="450"/>
      <c r="F76" s="451"/>
      <c r="G76" s="5"/>
      <c r="H76" s="452"/>
      <c r="I76" s="453"/>
      <c r="J76" s="453"/>
      <c r="K76" s="454"/>
    </row>
    <row r="78" spans="2:11" ht="16.5" customHeight="1">
      <c r="B78" s="5" t="s">
        <v>128</v>
      </c>
      <c r="C78" s="455" t="s">
        <v>122</v>
      </c>
      <c r="D78" s="455"/>
      <c r="E78" s="455" t="s">
        <v>121</v>
      </c>
      <c r="F78" s="455"/>
      <c r="G78" s="5" t="s">
        <v>123</v>
      </c>
      <c r="H78" s="5" t="s">
        <v>124</v>
      </c>
      <c r="I78" s="5" t="s">
        <v>125</v>
      </c>
      <c r="J78" s="5" t="s">
        <v>126</v>
      </c>
      <c r="K78" s="5" t="s">
        <v>127</v>
      </c>
    </row>
    <row r="79" spans="2:11" ht="16.5" customHeight="1">
      <c r="B79" s="18">
        <v>1</v>
      </c>
      <c r="C79" s="456"/>
      <c r="D79" s="456"/>
      <c r="E79" s="457"/>
      <c r="F79" s="458"/>
      <c r="G79" s="117"/>
      <c r="H79" s="117"/>
      <c r="I79" s="33"/>
      <c r="J79" s="34"/>
      <c r="K79" s="35"/>
    </row>
    <row r="81" spans="2:11" ht="16.5" customHeight="1">
      <c r="B81" s="248" t="s">
        <v>50</v>
      </c>
      <c r="C81" s="259"/>
      <c r="D81" s="248" t="s">
        <v>5</v>
      </c>
      <c r="E81" s="259"/>
      <c r="F81" s="136" t="s">
        <v>51</v>
      </c>
      <c r="G81" s="136" t="s">
        <v>52</v>
      </c>
      <c r="H81" s="5" t="s">
        <v>815</v>
      </c>
      <c r="I81" s="5" t="s">
        <v>53</v>
      </c>
      <c r="J81" s="5" t="s">
        <v>325</v>
      </c>
      <c r="K81" s="5" t="s">
        <v>54</v>
      </c>
    </row>
    <row r="82" spans="2:11" ht="16.5" customHeight="1">
      <c r="B82" s="246"/>
      <c r="C82" s="247"/>
      <c r="D82" s="246"/>
      <c r="E82" s="247"/>
      <c r="F82" s="169"/>
      <c r="G82" s="64"/>
      <c r="H82" s="92"/>
      <c r="I82" s="92"/>
      <c r="J82" s="17"/>
      <c r="K82" s="177">
        <v>0</v>
      </c>
    </row>
    <row r="83" spans="2:11" ht="16.5" customHeight="1">
      <c r="B83" s="246"/>
      <c r="C83" s="247"/>
      <c r="D83" s="246"/>
      <c r="E83" s="247"/>
      <c r="F83" s="169"/>
      <c r="G83" s="64"/>
      <c r="H83" s="92"/>
      <c r="I83" s="92"/>
      <c r="J83" s="17"/>
      <c r="K83" s="177">
        <v>0</v>
      </c>
    </row>
    <row r="84" spans="2:11" ht="9.9499999999999993" customHeight="1"/>
    <row r="85" spans="2:11" ht="16.5" customHeight="1">
      <c r="B85" s="353" t="s">
        <v>55</v>
      </c>
      <c r="C85" s="353"/>
      <c r="D85" s="20"/>
      <c r="E85" s="20"/>
      <c r="F85" s="21"/>
    </row>
    <row r="86" spans="2:11" ht="16.5" customHeight="1">
      <c r="B86" s="72"/>
      <c r="C86" s="459"/>
      <c r="D86" s="460"/>
      <c r="E86" s="460"/>
      <c r="F86" s="460"/>
      <c r="G86" s="460"/>
      <c r="H86" s="460"/>
      <c r="I86" s="460"/>
      <c r="J86" s="460"/>
      <c r="K86" s="460"/>
    </row>
    <row r="87" spans="2:11" ht="9.9499999999999993" customHeight="1"/>
    <row r="88" spans="2:11" ht="9.9499999999999993" customHeight="1" thickBot="1"/>
    <row r="89" spans="2:11" ht="44.25" customHeight="1" thickBot="1">
      <c r="B89" s="461" t="s">
        <v>148</v>
      </c>
      <c r="C89" s="447"/>
      <c r="D89" s="447"/>
      <c r="E89" s="447"/>
      <c r="F89" s="447"/>
      <c r="G89" s="447"/>
      <c r="H89" s="447"/>
      <c r="I89" s="447"/>
      <c r="J89" s="447"/>
      <c r="K89" s="448"/>
    </row>
    <row r="90" spans="2:11" ht="9.9499999999999993" customHeight="1"/>
    <row r="91" spans="2:11" ht="16.5" customHeight="1">
      <c r="B91" s="5" t="s">
        <v>129</v>
      </c>
      <c r="C91" s="449"/>
      <c r="D91" s="450"/>
      <c r="E91" s="450"/>
      <c r="F91" s="451"/>
      <c r="G91" s="5"/>
      <c r="H91" s="452"/>
      <c r="I91" s="453"/>
      <c r="J91" s="453"/>
      <c r="K91" s="454"/>
    </row>
    <row r="93" spans="2:11" ht="16.5" customHeight="1">
      <c r="B93" s="5" t="s">
        <v>128</v>
      </c>
      <c r="C93" s="455" t="s">
        <v>122</v>
      </c>
      <c r="D93" s="455"/>
      <c r="E93" s="455" t="s">
        <v>121</v>
      </c>
      <c r="F93" s="455"/>
      <c r="G93" s="5" t="s">
        <v>123</v>
      </c>
      <c r="H93" s="5" t="s">
        <v>124</v>
      </c>
      <c r="I93" s="5" t="s">
        <v>125</v>
      </c>
      <c r="J93" s="5" t="s">
        <v>126</v>
      </c>
      <c r="K93" s="5" t="s">
        <v>127</v>
      </c>
    </row>
    <row r="94" spans="2:11" ht="16.5" customHeight="1">
      <c r="B94" s="18">
        <v>1</v>
      </c>
      <c r="C94" s="456"/>
      <c r="D94" s="456"/>
      <c r="E94" s="457"/>
      <c r="F94" s="458"/>
      <c r="G94" s="117"/>
      <c r="H94" s="117"/>
      <c r="I94" s="33"/>
      <c r="J94" s="34"/>
      <c r="K94" s="35"/>
    </row>
    <row r="96" spans="2:11" ht="16.5" customHeight="1">
      <c r="B96" s="248" t="s">
        <v>50</v>
      </c>
      <c r="C96" s="259"/>
      <c r="D96" s="248" t="s">
        <v>5</v>
      </c>
      <c r="E96" s="259"/>
      <c r="F96" s="136" t="s">
        <v>51</v>
      </c>
      <c r="G96" s="136" t="s">
        <v>52</v>
      </c>
      <c r="H96" s="5" t="s">
        <v>815</v>
      </c>
      <c r="I96" s="5" t="s">
        <v>53</v>
      </c>
      <c r="J96" s="5" t="s">
        <v>325</v>
      </c>
      <c r="K96" s="5" t="s">
        <v>54</v>
      </c>
    </row>
    <row r="97" spans="2:11" ht="16.5" customHeight="1">
      <c r="B97" s="246"/>
      <c r="C97" s="247"/>
      <c r="D97" s="246"/>
      <c r="E97" s="247"/>
      <c r="F97" s="169"/>
      <c r="G97" s="64"/>
      <c r="H97" s="92"/>
      <c r="I97" s="92"/>
      <c r="J97" s="17"/>
      <c r="K97" s="177">
        <v>0</v>
      </c>
    </row>
    <row r="98" spans="2:11" ht="16.5" customHeight="1">
      <c r="B98" s="246"/>
      <c r="C98" s="247"/>
      <c r="D98" s="246"/>
      <c r="E98" s="247"/>
      <c r="F98" s="169"/>
      <c r="G98" s="64"/>
      <c r="H98" s="92"/>
      <c r="I98" s="92"/>
      <c r="J98" s="17"/>
      <c r="K98" s="177">
        <v>0</v>
      </c>
    </row>
    <row r="99" spans="2:11">
      <c r="I99" s="38"/>
    </row>
    <row r="100" spans="2:11" ht="16.5" customHeight="1">
      <c r="B100" s="353" t="s">
        <v>55</v>
      </c>
      <c r="C100" s="353"/>
      <c r="D100" s="20"/>
      <c r="E100" s="20"/>
      <c r="F100" s="21"/>
    </row>
    <row r="101" spans="2:11" ht="16.5" customHeight="1">
      <c r="B101" s="72"/>
      <c r="C101" s="459"/>
      <c r="D101" s="460"/>
      <c r="E101" s="460"/>
      <c r="F101" s="460"/>
      <c r="G101" s="460"/>
      <c r="H101" s="460"/>
      <c r="I101" s="460"/>
      <c r="J101" s="460"/>
      <c r="K101" s="460"/>
    </row>
    <row r="102" spans="2:11" ht="9.9499999999999993" customHeight="1"/>
    <row r="103" spans="2:11" ht="9.9499999999999993" customHeight="1" thickBot="1"/>
    <row r="104" spans="2:11" ht="44.25" customHeight="1" thickBot="1">
      <c r="B104" s="461" t="s">
        <v>206</v>
      </c>
      <c r="C104" s="447"/>
      <c r="D104" s="447"/>
      <c r="E104" s="447"/>
      <c r="F104" s="447"/>
      <c r="G104" s="447"/>
      <c r="H104" s="447"/>
      <c r="I104" s="447"/>
      <c r="J104" s="447"/>
      <c r="K104" s="448"/>
    </row>
    <row r="105" spans="2:11" ht="9.9499999999999993" customHeight="1"/>
    <row r="106" spans="2:11" ht="16.5" customHeight="1">
      <c r="B106" s="5" t="s">
        <v>129</v>
      </c>
      <c r="C106" s="449"/>
      <c r="D106" s="450"/>
      <c r="E106" s="450"/>
      <c r="F106" s="451"/>
      <c r="G106" s="5"/>
      <c r="H106" s="452"/>
      <c r="I106" s="453"/>
      <c r="J106" s="453"/>
      <c r="K106" s="454"/>
    </row>
    <row r="108" spans="2:11" ht="16.5" customHeight="1">
      <c r="B108" s="5" t="s">
        <v>128</v>
      </c>
      <c r="C108" s="455" t="s">
        <v>122</v>
      </c>
      <c r="D108" s="455"/>
      <c r="E108" s="455" t="s">
        <v>121</v>
      </c>
      <c r="F108" s="455"/>
      <c r="G108" s="5" t="s">
        <v>123</v>
      </c>
      <c r="H108" s="5" t="s">
        <v>124</v>
      </c>
      <c r="I108" s="5" t="s">
        <v>125</v>
      </c>
      <c r="J108" s="5" t="s">
        <v>126</v>
      </c>
      <c r="K108" s="5" t="s">
        <v>127</v>
      </c>
    </row>
    <row r="109" spans="2:11" ht="16.5" customHeight="1">
      <c r="B109" s="18">
        <v>1</v>
      </c>
      <c r="C109" s="456"/>
      <c r="D109" s="456"/>
      <c r="E109" s="457"/>
      <c r="F109" s="458"/>
      <c r="G109" s="117"/>
      <c r="H109" s="117"/>
      <c r="I109" s="33"/>
      <c r="J109" s="34"/>
      <c r="K109" s="35"/>
    </row>
    <row r="111" spans="2:11" ht="16.5" customHeight="1">
      <c r="B111" s="248" t="s">
        <v>50</v>
      </c>
      <c r="C111" s="259"/>
      <c r="D111" s="248" t="s">
        <v>5</v>
      </c>
      <c r="E111" s="259"/>
      <c r="F111" s="136" t="s">
        <v>51</v>
      </c>
      <c r="G111" s="136" t="s">
        <v>52</v>
      </c>
      <c r="H111" s="5" t="s">
        <v>815</v>
      </c>
      <c r="I111" s="5" t="s">
        <v>53</v>
      </c>
      <c r="J111" s="5" t="s">
        <v>325</v>
      </c>
      <c r="K111" s="5" t="s">
        <v>54</v>
      </c>
    </row>
    <row r="112" spans="2:11" ht="16.5" customHeight="1">
      <c r="B112" s="246"/>
      <c r="C112" s="247"/>
      <c r="D112" s="246"/>
      <c r="E112" s="247"/>
      <c r="F112" s="169"/>
      <c r="G112" s="64"/>
      <c r="H112" s="92"/>
      <c r="I112" s="92"/>
      <c r="J112" s="17"/>
      <c r="K112" s="177">
        <v>0</v>
      </c>
    </row>
    <row r="113" spans="2:11" ht="16.5" customHeight="1">
      <c r="B113" s="246"/>
      <c r="C113" s="247"/>
      <c r="D113" s="246"/>
      <c r="E113" s="247"/>
      <c r="F113" s="169"/>
      <c r="G113" s="64"/>
      <c r="H113" s="92"/>
      <c r="I113" s="92"/>
      <c r="J113" s="17"/>
      <c r="K113" s="177">
        <v>0</v>
      </c>
    </row>
    <row r="114" spans="2:11" ht="9.9499999999999993" customHeight="1">
      <c r="B114" s="37"/>
      <c r="C114" s="37"/>
      <c r="D114" s="37"/>
      <c r="E114" s="37"/>
      <c r="F114" s="37"/>
      <c r="G114" s="37"/>
      <c r="H114" s="37"/>
      <c r="I114" s="37"/>
      <c r="J114" s="37"/>
      <c r="K114" s="37"/>
    </row>
    <row r="115" spans="2:11" ht="16.5" customHeight="1">
      <c r="B115" s="353" t="s">
        <v>55</v>
      </c>
      <c r="C115" s="353"/>
      <c r="D115" s="20"/>
      <c r="E115" s="20"/>
      <c r="F115" s="21"/>
    </row>
    <row r="116" spans="2:11" ht="16.5" customHeight="1">
      <c r="B116" s="72"/>
      <c r="C116" s="459"/>
      <c r="D116" s="460"/>
      <c r="E116" s="460"/>
      <c r="F116" s="460"/>
      <c r="G116" s="460"/>
      <c r="H116" s="460"/>
      <c r="I116" s="460"/>
      <c r="J116" s="460"/>
      <c r="K116" s="460"/>
    </row>
    <row r="117" spans="2:11" ht="14.25" thickBot="1"/>
    <row r="118" spans="2:11" ht="44.25" customHeight="1" thickBot="1">
      <c r="B118" s="461" t="s">
        <v>205</v>
      </c>
      <c r="C118" s="447"/>
      <c r="D118" s="447"/>
      <c r="E118" s="447"/>
      <c r="F118" s="447"/>
      <c r="G118" s="447"/>
      <c r="H118" s="447"/>
      <c r="I118" s="447"/>
      <c r="J118" s="447"/>
      <c r="K118" s="448"/>
    </row>
    <row r="119" spans="2:11" ht="9.9499999999999993" customHeight="1"/>
    <row r="120" spans="2:11" ht="16.5" customHeight="1">
      <c r="B120" s="5" t="s">
        <v>129</v>
      </c>
      <c r="C120" s="449"/>
      <c r="D120" s="450"/>
      <c r="E120" s="450"/>
      <c r="F120" s="451"/>
      <c r="G120" s="5"/>
      <c r="H120" s="452"/>
      <c r="I120" s="453"/>
      <c r="J120" s="453"/>
      <c r="K120" s="454"/>
    </row>
    <row r="122" spans="2:11" ht="16.5" customHeight="1">
      <c r="B122" s="5" t="s">
        <v>128</v>
      </c>
      <c r="C122" s="455" t="s">
        <v>122</v>
      </c>
      <c r="D122" s="455"/>
      <c r="E122" s="455" t="s">
        <v>121</v>
      </c>
      <c r="F122" s="455"/>
      <c r="G122" s="5" t="s">
        <v>123</v>
      </c>
      <c r="H122" s="5" t="s">
        <v>124</v>
      </c>
      <c r="I122" s="5" t="s">
        <v>125</v>
      </c>
      <c r="J122" s="5" t="s">
        <v>126</v>
      </c>
      <c r="K122" s="5" t="s">
        <v>127</v>
      </c>
    </row>
    <row r="123" spans="2:11" ht="16.5" customHeight="1">
      <c r="B123" s="18">
        <v>1</v>
      </c>
      <c r="C123" s="456"/>
      <c r="D123" s="456"/>
      <c r="E123" s="457"/>
      <c r="F123" s="458"/>
      <c r="G123" s="117"/>
      <c r="H123" s="117"/>
      <c r="I123" s="33"/>
      <c r="J123" s="34"/>
      <c r="K123" s="35"/>
    </row>
    <row r="125" spans="2:11" ht="16.5" customHeight="1">
      <c r="B125" s="248" t="s">
        <v>50</v>
      </c>
      <c r="C125" s="259"/>
      <c r="D125" s="248" t="s">
        <v>5</v>
      </c>
      <c r="E125" s="259"/>
      <c r="F125" s="136" t="s">
        <v>51</v>
      </c>
      <c r="G125" s="136" t="s">
        <v>52</v>
      </c>
      <c r="H125" s="5" t="s">
        <v>815</v>
      </c>
      <c r="I125" s="5" t="s">
        <v>53</v>
      </c>
      <c r="J125" s="5" t="s">
        <v>325</v>
      </c>
      <c r="K125" s="5" t="s">
        <v>54</v>
      </c>
    </row>
    <row r="126" spans="2:11" ht="16.5" customHeight="1">
      <c r="B126" s="246"/>
      <c r="C126" s="247"/>
      <c r="D126" s="246"/>
      <c r="E126" s="247"/>
      <c r="F126" s="169"/>
      <c r="G126" s="64"/>
      <c r="H126" s="92"/>
      <c r="I126" s="92"/>
      <c r="J126" s="17"/>
      <c r="K126" s="177">
        <v>0</v>
      </c>
    </row>
    <row r="127" spans="2:11" ht="16.5" customHeight="1">
      <c r="B127" s="246"/>
      <c r="C127" s="247"/>
      <c r="D127" s="246"/>
      <c r="E127" s="247"/>
      <c r="F127" s="169"/>
      <c r="G127" s="64"/>
      <c r="H127" s="92"/>
      <c r="I127" s="92"/>
      <c r="J127" s="17"/>
      <c r="K127" s="177">
        <v>0</v>
      </c>
    </row>
    <row r="129" spans="2:11" ht="16.5" customHeight="1">
      <c r="B129" s="353" t="s">
        <v>55</v>
      </c>
      <c r="C129" s="353"/>
      <c r="D129" s="20"/>
      <c r="E129" s="20"/>
      <c r="F129" s="21"/>
    </row>
    <row r="130" spans="2:11" ht="16.5" customHeight="1">
      <c r="B130" s="72"/>
      <c r="C130" s="459"/>
      <c r="D130" s="460"/>
      <c r="E130" s="460"/>
      <c r="F130" s="460"/>
      <c r="G130" s="460"/>
      <c r="H130" s="460"/>
      <c r="I130" s="460"/>
      <c r="J130" s="460"/>
      <c r="K130" s="460"/>
    </row>
    <row r="131" spans="2:11" ht="9.9499999999999993" customHeight="1"/>
    <row r="132" spans="2:11" ht="9.9499999999999993" customHeight="1" thickBot="1"/>
    <row r="133" spans="2:11" ht="44.25" customHeight="1" thickBot="1">
      <c r="B133" s="462" t="s">
        <v>56</v>
      </c>
      <c r="C133" s="463"/>
      <c r="D133" s="463"/>
      <c r="E133" s="463"/>
      <c r="F133" s="463"/>
      <c r="G133" s="463"/>
      <c r="H133" s="463"/>
      <c r="I133" s="463"/>
      <c r="J133" s="463"/>
      <c r="K133" s="464"/>
    </row>
    <row r="134" spans="2:11" ht="9.9499999999999993" customHeight="1"/>
    <row r="135" spans="2:11" ht="16.5" customHeight="1">
      <c r="B135" s="5" t="s">
        <v>129</v>
      </c>
      <c r="C135" s="449"/>
      <c r="D135" s="450"/>
      <c r="E135" s="450"/>
      <c r="F135" s="451"/>
      <c r="G135" s="5"/>
      <c r="H135" s="452"/>
      <c r="I135" s="453"/>
      <c r="J135" s="453"/>
      <c r="K135" s="454"/>
    </row>
    <row r="137" spans="2:11" ht="16.5" customHeight="1">
      <c r="B137" s="5" t="s">
        <v>128</v>
      </c>
      <c r="C137" s="455" t="s">
        <v>122</v>
      </c>
      <c r="D137" s="455"/>
      <c r="E137" s="455" t="s">
        <v>121</v>
      </c>
      <c r="F137" s="455"/>
      <c r="G137" s="5" t="s">
        <v>123</v>
      </c>
      <c r="H137" s="5" t="s">
        <v>124</v>
      </c>
      <c r="I137" s="5" t="s">
        <v>125</v>
      </c>
      <c r="J137" s="5" t="s">
        <v>126</v>
      </c>
      <c r="K137" s="5" t="s">
        <v>127</v>
      </c>
    </row>
    <row r="138" spans="2:11" ht="16.5" customHeight="1">
      <c r="B138" s="18">
        <v>1</v>
      </c>
      <c r="C138" s="456"/>
      <c r="D138" s="456"/>
      <c r="E138" s="457"/>
      <c r="F138" s="458"/>
      <c r="G138" s="117"/>
      <c r="H138" s="117"/>
      <c r="I138" s="33"/>
      <c r="J138" s="34"/>
      <c r="K138" s="35"/>
    </row>
    <row r="139" spans="2:11" ht="9.9499999999999993" customHeight="1"/>
    <row r="140" spans="2:11" ht="16.5" customHeight="1">
      <c r="B140" s="248" t="s">
        <v>50</v>
      </c>
      <c r="C140" s="259"/>
      <c r="D140" s="248" t="s">
        <v>5</v>
      </c>
      <c r="E140" s="259"/>
      <c r="F140" s="136" t="s">
        <v>51</v>
      </c>
      <c r="G140" s="136" t="s">
        <v>52</v>
      </c>
      <c r="H140" s="5" t="s">
        <v>815</v>
      </c>
      <c r="I140" s="5" t="s">
        <v>53</v>
      </c>
      <c r="J140" s="5" t="s">
        <v>325</v>
      </c>
      <c r="K140" s="5" t="s">
        <v>54</v>
      </c>
    </row>
    <row r="141" spans="2:11" ht="16.5" customHeight="1">
      <c r="B141" s="246"/>
      <c r="C141" s="247"/>
      <c r="D141" s="246"/>
      <c r="E141" s="247"/>
      <c r="F141" s="169"/>
      <c r="G141" s="64"/>
      <c r="H141" s="92"/>
      <c r="I141" s="92"/>
      <c r="J141" s="17"/>
      <c r="K141" s="177">
        <v>0</v>
      </c>
    </row>
    <row r="142" spans="2:11" ht="16.5" customHeight="1">
      <c r="B142" s="246"/>
      <c r="C142" s="247"/>
      <c r="D142" s="246"/>
      <c r="E142" s="247"/>
      <c r="F142" s="169"/>
      <c r="G142" s="64"/>
      <c r="H142" s="92"/>
      <c r="I142" s="92"/>
      <c r="J142" s="17"/>
      <c r="K142" s="177">
        <v>0</v>
      </c>
    </row>
    <row r="144" spans="2:11" ht="16.5" customHeight="1">
      <c r="B144" s="465" t="s">
        <v>57</v>
      </c>
      <c r="C144" s="466"/>
      <c r="D144" s="466"/>
      <c r="E144" s="466"/>
      <c r="F144" s="466"/>
      <c r="G144" s="466"/>
      <c r="H144" s="466"/>
      <c r="I144" s="466"/>
      <c r="J144" s="466"/>
      <c r="K144" s="467"/>
    </row>
    <row r="145" spans="2:11" ht="50.1" customHeight="1">
      <c r="B145" s="481" t="s">
        <v>362</v>
      </c>
      <c r="C145" s="482"/>
      <c r="D145" s="482"/>
      <c r="E145" s="482"/>
      <c r="F145" s="482"/>
      <c r="G145" s="482"/>
      <c r="H145" s="482"/>
      <c r="I145" s="482"/>
      <c r="J145" s="482"/>
      <c r="K145" s="40" t="s">
        <v>363</v>
      </c>
    </row>
    <row r="146" spans="2:11" ht="9.9499999999999993" customHeight="1"/>
    <row r="147" spans="2:11" ht="16.5" customHeight="1">
      <c r="B147" s="93">
        <v>0</v>
      </c>
      <c r="C147" s="47" t="s">
        <v>67</v>
      </c>
    </row>
    <row r="148" spans="2:11" ht="16.5" customHeight="1">
      <c r="B148" s="5" t="s">
        <v>58</v>
      </c>
      <c r="C148" s="455" t="s">
        <v>59</v>
      </c>
      <c r="D148" s="455"/>
      <c r="E148" s="455"/>
      <c r="F148" s="5" t="s">
        <v>60</v>
      </c>
      <c r="G148" s="5" t="s">
        <v>61</v>
      </c>
      <c r="H148" s="5" t="s">
        <v>62</v>
      </c>
      <c r="I148" s="5" t="s">
        <v>17</v>
      </c>
      <c r="J148" s="455" t="s">
        <v>63</v>
      </c>
      <c r="K148" s="455"/>
    </row>
    <row r="149" spans="2:11" ht="16.5" customHeight="1">
      <c r="B149" s="32" t="s">
        <v>144</v>
      </c>
      <c r="C149" s="471" t="s">
        <v>142</v>
      </c>
      <c r="D149" s="471"/>
      <c r="E149" s="471"/>
      <c r="F149" s="32" t="s">
        <v>145</v>
      </c>
      <c r="G149" s="22" t="s">
        <v>166</v>
      </c>
      <c r="H149" s="32" t="s">
        <v>86</v>
      </c>
      <c r="I149" s="32" t="s">
        <v>146</v>
      </c>
      <c r="J149" s="475"/>
      <c r="K149" s="476"/>
    </row>
    <row r="150" spans="2:11" ht="16.5" customHeight="1">
      <c r="B150" s="32" t="s">
        <v>144</v>
      </c>
      <c r="C150" s="471" t="s">
        <v>143</v>
      </c>
      <c r="D150" s="471"/>
      <c r="E150" s="471"/>
      <c r="F150" s="32" t="s">
        <v>145</v>
      </c>
      <c r="G150" s="22" t="s">
        <v>166</v>
      </c>
      <c r="H150" s="32" t="s">
        <v>86</v>
      </c>
      <c r="I150" s="32" t="s">
        <v>146</v>
      </c>
      <c r="J150" s="471"/>
      <c r="K150" s="471"/>
    </row>
    <row r="151" spans="2:11" ht="16.5" customHeight="1">
      <c r="B151" s="32"/>
      <c r="C151" s="471"/>
      <c r="D151" s="471"/>
      <c r="E151" s="471"/>
      <c r="F151" s="32"/>
      <c r="G151" s="22"/>
      <c r="H151" s="32"/>
      <c r="I151" s="32" t="s">
        <v>146</v>
      </c>
      <c r="J151" s="471"/>
      <c r="K151" s="471"/>
    </row>
    <row r="153" spans="2:11" ht="16.5" customHeight="1">
      <c r="B153" s="4" t="s">
        <v>925</v>
      </c>
      <c r="C153" s="23"/>
    </row>
    <row r="154" spans="2:11" ht="26.1" customHeight="1">
      <c r="B154" s="472" t="s">
        <v>364</v>
      </c>
      <c r="C154" s="473"/>
      <c r="D154" s="473"/>
      <c r="E154" s="473"/>
      <c r="F154" s="473"/>
      <c r="G154" s="473"/>
      <c r="H154" s="473"/>
      <c r="I154" s="473"/>
      <c r="J154" s="473"/>
      <c r="K154" s="474"/>
    </row>
    <row r="155" spans="2:11" ht="9.9499999999999993" customHeight="1"/>
    <row r="156" spans="2:11" ht="9.9499999999999993" customHeight="1" thickBot="1"/>
    <row r="157" spans="2:11" ht="42" customHeight="1" thickBot="1">
      <c r="B157" s="462" t="s">
        <v>66</v>
      </c>
      <c r="C157" s="463"/>
      <c r="D157" s="463"/>
      <c r="E157" s="463"/>
      <c r="F157" s="463"/>
      <c r="G157" s="463"/>
      <c r="H157" s="463"/>
      <c r="I157" s="463"/>
      <c r="J157" s="463"/>
      <c r="K157" s="464"/>
    </row>
    <row r="158" spans="2:11" ht="9.9499999999999993" customHeight="1"/>
    <row r="159" spans="2:11" ht="16.5" customHeight="1">
      <c r="B159" s="5" t="s">
        <v>129</v>
      </c>
      <c r="C159" s="449"/>
      <c r="D159" s="450"/>
      <c r="E159" s="450"/>
      <c r="F159" s="451"/>
      <c r="G159" s="5"/>
      <c r="H159" s="452"/>
      <c r="I159" s="453"/>
      <c r="J159" s="453"/>
      <c r="K159" s="454"/>
    </row>
    <row r="161" spans="2:11" ht="16.5" customHeight="1">
      <c r="B161" s="5" t="s">
        <v>128</v>
      </c>
      <c r="C161" s="455" t="s">
        <v>122</v>
      </c>
      <c r="D161" s="455"/>
      <c r="E161" s="455" t="s">
        <v>121</v>
      </c>
      <c r="F161" s="455"/>
      <c r="G161" s="5" t="s">
        <v>123</v>
      </c>
      <c r="H161" s="5" t="s">
        <v>124</v>
      </c>
      <c r="I161" s="5" t="s">
        <v>125</v>
      </c>
      <c r="J161" s="5" t="s">
        <v>126</v>
      </c>
      <c r="K161" s="5" t="s">
        <v>127</v>
      </c>
    </row>
    <row r="162" spans="2:11" ht="16.5" customHeight="1">
      <c r="B162" s="5">
        <v>1</v>
      </c>
      <c r="C162" s="456"/>
      <c r="D162" s="456"/>
      <c r="E162" s="457"/>
      <c r="F162" s="458"/>
      <c r="G162" s="117"/>
      <c r="H162" s="117"/>
      <c r="I162" s="33"/>
      <c r="J162" s="34"/>
      <c r="K162" s="35"/>
    </row>
    <row r="163" spans="2:11" ht="9.9499999999999993" customHeight="1"/>
    <row r="164" spans="2:11" ht="16.5" customHeight="1">
      <c r="B164" s="248" t="s">
        <v>50</v>
      </c>
      <c r="C164" s="259"/>
      <c r="D164" s="248" t="s">
        <v>5</v>
      </c>
      <c r="E164" s="259"/>
      <c r="F164" s="136" t="s">
        <v>51</v>
      </c>
      <c r="G164" s="136" t="s">
        <v>52</v>
      </c>
      <c r="H164" s="5" t="s">
        <v>815</v>
      </c>
      <c r="I164" s="5" t="s">
        <v>53</v>
      </c>
      <c r="J164" s="5" t="s">
        <v>325</v>
      </c>
      <c r="K164" s="5" t="s">
        <v>54</v>
      </c>
    </row>
    <row r="165" spans="2:11" ht="16.5" customHeight="1">
      <c r="B165" s="246"/>
      <c r="C165" s="247"/>
      <c r="D165" s="246"/>
      <c r="E165" s="247"/>
      <c r="F165" s="169"/>
      <c r="G165" s="64"/>
      <c r="H165" s="92"/>
      <c r="I165" s="92"/>
      <c r="J165" s="17"/>
      <c r="K165" s="177">
        <v>0</v>
      </c>
    </row>
    <row r="166" spans="2:11" ht="16.5" customHeight="1">
      <c r="B166" s="246"/>
      <c r="C166" s="247"/>
      <c r="D166" s="246"/>
      <c r="E166" s="247"/>
      <c r="F166" s="169"/>
      <c r="G166" s="64"/>
      <c r="H166" s="92"/>
      <c r="I166" s="92"/>
      <c r="J166" s="17"/>
      <c r="K166" s="177">
        <v>0</v>
      </c>
    </row>
    <row r="167" spans="2:11" ht="9.9499999999999993" customHeight="1"/>
    <row r="168" spans="2:11" ht="16.5" customHeight="1">
      <c r="B168" s="465" t="s">
        <v>57</v>
      </c>
      <c r="C168" s="466"/>
      <c r="D168" s="466"/>
      <c r="E168" s="466"/>
      <c r="F168" s="466"/>
      <c r="G168" s="466"/>
      <c r="H168" s="466"/>
      <c r="I168" s="466"/>
      <c r="J168" s="466"/>
      <c r="K168" s="467"/>
    </row>
    <row r="169" spans="2:11" ht="50.1" customHeight="1">
      <c r="B169" s="481" t="s">
        <v>365</v>
      </c>
      <c r="C169" s="482"/>
      <c r="D169" s="482"/>
      <c r="E169" s="482"/>
      <c r="F169" s="482"/>
      <c r="G169" s="482"/>
      <c r="H169" s="482"/>
      <c r="I169" s="482"/>
      <c r="J169" s="482"/>
      <c r="K169" s="40" t="s">
        <v>211</v>
      </c>
    </row>
    <row r="170" spans="2:11" ht="9.9499999999999993" customHeight="1"/>
    <row r="171" spans="2:11" ht="16.5" customHeight="1">
      <c r="B171" s="93">
        <v>0</v>
      </c>
      <c r="C171" s="23" t="s">
        <v>67</v>
      </c>
    </row>
    <row r="172" spans="2:11" ht="16.5" customHeight="1">
      <c r="B172" s="5" t="s">
        <v>68</v>
      </c>
      <c r="C172" s="483" t="s">
        <v>59</v>
      </c>
      <c r="D172" s="484"/>
      <c r="E172" s="484"/>
      <c r="F172" s="485"/>
      <c r="G172" s="5" t="s">
        <v>61</v>
      </c>
      <c r="H172" s="5" t="s">
        <v>69</v>
      </c>
      <c r="I172" s="5" t="s">
        <v>70</v>
      </c>
      <c r="J172" s="455" t="s">
        <v>63</v>
      </c>
      <c r="K172" s="455"/>
    </row>
    <row r="173" spans="2:11" ht="16.5" customHeight="1">
      <c r="B173" s="22" t="s">
        <v>67</v>
      </c>
      <c r="C173" s="477" t="s">
        <v>71</v>
      </c>
      <c r="D173" s="478"/>
      <c r="E173" s="478"/>
      <c r="F173" s="479"/>
      <c r="G173" s="22" t="s">
        <v>174</v>
      </c>
      <c r="H173" s="22" t="s">
        <v>86</v>
      </c>
      <c r="I173" s="22" t="s">
        <v>86</v>
      </c>
      <c r="J173" s="456"/>
      <c r="K173" s="456"/>
    </row>
    <row r="174" spans="2:11" ht="16.5" customHeight="1">
      <c r="B174" s="22" t="s">
        <v>67</v>
      </c>
      <c r="C174" s="477" t="s">
        <v>72</v>
      </c>
      <c r="D174" s="478"/>
      <c r="E174" s="478"/>
      <c r="F174" s="479"/>
      <c r="G174" s="22" t="s">
        <v>174</v>
      </c>
      <c r="H174" s="22" t="s">
        <v>86</v>
      </c>
      <c r="I174" s="22" t="s">
        <v>86</v>
      </c>
      <c r="J174" s="456"/>
      <c r="K174" s="456"/>
    </row>
    <row r="175" spans="2:11" ht="16.5" customHeight="1">
      <c r="B175" s="22" t="s">
        <v>67</v>
      </c>
      <c r="C175" s="477" t="s">
        <v>73</v>
      </c>
      <c r="D175" s="478"/>
      <c r="E175" s="478"/>
      <c r="F175" s="479"/>
      <c r="G175" s="22" t="s">
        <v>174</v>
      </c>
      <c r="H175" s="22" t="s">
        <v>86</v>
      </c>
      <c r="I175" s="22" t="s">
        <v>86</v>
      </c>
      <c r="J175" s="477"/>
      <c r="K175" s="479"/>
    </row>
    <row r="176" spans="2:11" ht="16.5" customHeight="1">
      <c r="B176" s="22" t="s">
        <v>67</v>
      </c>
      <c r="C176" s="477" t="s">
        <v>74</v>
      </c>
      <c r="D176" s="478"/>
      <c r="E176" s="478"/>
      <c r="F176" s="479"/>
      <c r="G176" s="22" t="s">
        <v>174</v>
      </c>
      <c r="H176" s="22" t="s">
        <v>86</v>
      </c>
      <c r="I176" s="22" t="s">
        <v>86</v>
      </c>
      <c r="J176" s="477"/>
      <c r="K176" s="479"/>
    </row>
    <row r="177" spans="2:11" ht="9.9499999999999993" customHeight="1">
      <c r="B177" s="20"/>
      <c r="C177" s="20"/>
      <c r="D177" s="20"/>
      <c r="E177" s="20"/>
      <c r="F177" s="20"/>
      <c r="G177" s="20"/>
      <c r="H177" s="20"/>
      <c r="I177" s="20"/>
      <c r="J177" s="20"/>
      <c r="K177" s="20"/>
    </row>
    <row r="178" spans="2:11" ht="16.5" customHeight="1">
      <c r="B178" s="93">
        <v>0</v>
      </c>
      <c r="C178" s="23" t="s">
        <v>912</v>
      </c>
      <c r="D178" s="20"/>
      <c r="E178" s="20"/>
      <c r="F178" s="20"/>
      <c r="G178" s="20"/>
      <c r="H178" s="20"/>
      <c r="I178" s="20"/>
      <c r="J178" s="20"/>
      <c r="K178" s="20"/>
    </row>
    <row r="179" spans="2:11" ht="16.5" customHeight="1">
      <c r="B179" s="694" t="s">
        <v>180</v>
      </c>
      <c r="C179" s="430"/>
      <c r="D179" s="430"/>
      <c r="E179" s="430"/>
      <c r="F179" s="430"/>
      <c r="G179" s="430"/>
      <c r="H179" s="430"/>
      <c r="I179" s="430"/>
      <c r="J179" s="430"/>
      <c r="K179" s="431"/>
    </row>
    <row r="180" spans="2:11" ht="9.9499999999999993" customHeight="1">
      <c r="B180" s="20"/>
      <c r="C180" s="20"/>
      <c r="D180" s="20"/>
      <c r="E180" s="20"/>
      <c r="F180" s="20"/>
      <c r="G180" s="20"/>
      <c r="H180" s="20"/>
      <c r="I180" s="20"/>
      <c r="J180" s="20"/>
      <c r="K180" s="20"/>
    </row>
    <row r="181" spans="2:11" ht="16.5" customHeight="1">
      <c r="B181" s="93">
        <v>0</v>
      </c>
      <c r="C181" s="23" t="s">
        <v>1038</v>
      </c>
      <c r="D181" s="20"/>
      <c r="E181" s="20"/>
      <c r="F181" s="20"/>
      <c r="G181" s="20"/>
      <c r="H181" s="20"/>
      <c r="I181" s="20"/>
      <c r="J181" s="20"/>
      <c r="K181" s="20"/>
    </row>
    <row r="182" spans="2:11" ht="16.5" customHeight="1">
      <c r="B182" s="5" t="s">
        <v>1029</v>
      </c>
      <c r="C182" s="483" t="s">
        <v>61</v>
      </c>
      <c r="D182" s="484"/>
      <c r="E182" s="484"/>
      <c r="F182" s="485"/>
      <c r="G182" s="483" t="s">
        <v>1030</v>
      </c>
      <c r="H182" s="485"/>
      <c r="I182" s="5" t="s">
        <v>17</v>
      </c>
      <c r="J182" s="455" t="s">
        <v>63</v>
      </c>
      <c r="K182" s="455"/>
    </row>
    <row r="183" spans="2:11" ht="16.5" customHeight="1">
      <c r="B183" s="22" t="s">
        <v>1031</v>
      </c>
      <c r="C183" s="477" t="s">
        <v>1032</v>
      </c>
      <c r="D183" s="478"/>
      <c r="E183" s="478"/>
      <c r="F183" s="479"/>
      <c r="G183" s="477" t="s">
        <v>86</v>
      </c>
      <c r="H183" s="479"/>
      <c r="I183" s="22" t="s">
        <v>146</v>
      </c>
      <c r="J183" s="456"/>
      <c r="K183" s="456"/>
    </row>
    <row r="184" spans="2:11" ht="16.5" customHeight="1">
      <c r="B184" s="22" t="s">
        <v>1033</v>
      </c>
      <c r="C184" s="477" t="s">
        <v>1034</v>
      </c>
      <c r="D184" s="478"/>
      <c r="E184" s="478"/>
      <c r="F184" s="479"/>
      <c r="G184" s="477" t="s">
        <v>86</v>
      </c>
      <c r="H184" s="479"/>
      <c r="I184" s="22" t="s">
        <v>146</v>
      </c>
      <c r="J184" s="456"/>
      <c r="K184" s="456"/>
    </row>
    <row r="185" spans="2:11" ht="16.5" customHeight="1">
      <c r="B185" s="22" t="s">
        <v>1035</v>
      </c>
      <c r="C185" s="477" t="s">
        <v>1036</v>
      </c>
      <c r="D185" s="478"/>
      <c r="E185" s="478"/>
      <c r="F185" s="479"/>
      <c r="G185" s="477" t="s">
        <v>86</v>
      </c>
      <c r="H185" s="479"/>
      <c r="I185" s="22" t="s">
        <v>146</v>
      </c>
      <c r="J185" s="456"/>
      <c r="K185" s="456"/>
    </row>
    <row r="186" spans="2:11" ht="16.5" customHeight="1">
      <c r="B186" s="624" t="s">
        <v>1037</v>
      </c>
      <c r="C186" s="625"/>
      <c r="D186" s="625"/>
      <c r="E186" s="625"/>
      <c r="F186" s="625"/>
      <c r="G186" s="625"/>
      <c r="H186" s="625"/>
      <c r="I186" s="625"/>
      <c r="J186" s="625"/>
      <c r="K186" s="626"/>
    </row>
    <row r="187" spans="2:11" ht="9.9499999999999993" customHeight="1">
      <c r="B187" s="20"/>
      <c r="C187" s="20"/>
      <c r="D187" s="20"/>
      <c r="E187" s="20"/>
      <c r="F187" s="20"/>
      <c r="G187" s="20"/>
      <c r="H187" s="20"/>
      <c r="I187" s="20"/>
      <c r="J187" s="20"/>
      <c r="K187" s="20"/>
    </row>
    <row r="188" spans="2:11" ht="16.5" customHeight="1">
      <c r="B188" s="4" t="s">
        <v>925</v>
      </c>
      <c r="C188" s="23"/>
    </row>
    <row r="189" spans="2:11" ht="26.1" customHeight="1">
      <c r="B189" s="472" t="s">
        <v>364</v>
      </c>
      <c r="C189" s="473"/>
      <c r="D189" s="473"/>
      <c r="E189" s="473"/>
      <c r="F189" s="473"/>
      <c r="G189" s="473"/>
      <c r="H189" s="473"/>
      <c r="I189" s="473"/>
      <c r="J189" s="473"/>
      <c r="K189" s="474"/>
    </row>
    <row r="190" spans="2:11" ht="9.9499999999999993" customHeight="1"/>
    <row r="191" spans="2:11" ht="9.9499999999999993" customHeight="1" thickBot="1"/>
    <row r="192" spans="2:11" ht="44.25" customHeight="1" thickBot="1">
      <c r="B192" s="462" t="s">
        <v>204</v>
      </c>
      <c r="C192" s="463"/>
      <c r="D192" s="463"/>
      <c r="E192" s="463"/>
      <c r="F192" s="463"/>
      <c r="G192" s="463"/>
      <c r="H192" s="463"/>
      <c r="I192" s="463"/>
      <c r="J192" s="463"/>
      <c r="K192" s="464"/>
    </row>
    <row r="193" spans="2:11" ht="9.9499999999999993" customHeight="1"/>
    <row r="194" spans="2:11" ht="16.5" customHeight="1">
      <c r="B194" s="5" t="s">
        <v>129</v>
      </c>
      <c r="C194" s="449"/>
      <c r="D194" s="450"/>
      <c r="E194" s="450"/>
      <c r="F194" s="451"/>
      <c r="G194" s="5"/>
      <c r="H194" s="452"/>
      <c r="I194" s="453"/>
      <c r="J194" s="453"/>
      <c r="K194" s="454"/>
    </row>
    <row r="196" spans="2:11" ht="16.5" customHeight="1">
      <c r="B196" s="5" t="s">
        <v>128</v>
      </c>
      <c r="C196" s="455" t="s">
        <v>122</v>
      </c>
      <c r="D196" s="455"/>
      <c r="E196" s="455" t="s">
        <v>121</v>
      </c>
      <c r="F196" s="455"/>
      <c r="G196" s="5" t="s">
        <v>123</v>
      </c>
      <c r="H196" s="5" t="s">
        <v>124</v>
      </c>
      <c r="I196" s="5" t="s">
        <v>125</v>
      </c>
      <c r="J196" s="5" t="s">
        <v>126</v>
      </c>
      <c r="K196" s="5" t="s">
        <v>127</v>
      </c>
    </row>
    <row r="197" spans="2:11" ht="16.5" customHeight="1">
      <c r="B197" s="18">
        <v>1</v>
      </c>
      <c r="C197" s="456"/>
      <c r="D197" s="456"/>
      <c r="E197" s="457"/>
      <c r="F197" s="458"/>
      <c r="G197" s="117"/>
      <c r="H197" s="117"/>
      <c r="I197" s="33"/>
      <c r="J197" s="34"/>
      <c r="K197" s="35"/>
    </row>
    <row r="198" spans="2:11" ht="9.9499999999999993" customHeight="1"/>
    <row r="199" spans="2:11" ht="16.5" customHeight="1">
      <c r="B199" s="248" t="s">
        <v>50</v>
      </c>
      <c r="C199" s="259"/>
      <c r="D199" s="248" t="s">
        <v>5</v>
      </c>
      <c r="E199" s="259"/>
      <c r="F199" s="136" t="s">
        <v>51</v>
      </c>
      <c r="G199" s="136" t="s">
        <v>52</v>
      </c>
      <c r="H199" s="5" t="s">
        <v>815</v>
      </c>
      <c r="I199" s="5" t="s">
        <v>53</v>
      </c>
      <c r="J199" s="5" t="s">
        <v>325</v>
      </c>
      <c r="K199" s="5" t="s">
        <v>54</v>
      </c>
    </row>
    <row r="200" spans="2:11" ht="16.5" customHeight="1">
      <c r="B200" s="246"/>
      <c r="C200" s="247"/>
      <c r="D200" s="246"/>
      <c r="E200" s="247"/>
      <c r="F200" s="169"/>
      <c r="G200" s="64"/>
      <c r="H200" s="92"/>
      <c r="I200" s="92"/>
      <c r="J200" s="17"/>
      <c r="K200" s="177">
        <v>0</v>
      </c>
    </row>
    <row r="201" spans="2:11" ht="16.5" customHeight="1">
      <c r="B201" s="246"/>
      <c r="C201" s="247"/>
      <c r="D201" s="246"/>
      <c r="E201" s="247"/>
      <c r="F201" s="169"/>
      <c r="G201" s="64"/>
      <c r="H201" s="92"/>
      <c r="I201" s="92"/>
      <c r="J201" s="17"/>
      <c r="K201" s="177">
        <v>0</v>
      </c>
    </row>
    <row r="202" spans="2:11" ht="9.9499999999999993" customHeight="1"/>
    <row r="203" spans="2:11" ht="16.5" customHeight="1">
      <c r="B203" s="465" t="s">
        <v>57</v>
      </c>
      <c r="C203" s="466"/>
      <c r="D203" s="466"/>
      <c r="E203" s="466"/>
      <c r="F203" s="466"/>
      <c r="G203" s="466"/>
      <c r="H203" s="466"/>
      <c r="I203" s="466"/>
      <c r="J203" s="466"/>
      <c r="K203" s="467"/>
    </row>
    <row r="204" spans="2:11" ht="50.1" customHeight="1">
      <c r="B204" s="481" t="s">
        <v>366</v>
      </c>
      <c r="C204" s="482"/>
      <c r="D204" s="482"/>
      <c r="E204" s="482"/>
      <c r="F204" s="482"/>
      <c r="G204" s="482"/>
      <c r="H204" s="482"/>
      <c r="I204" s="482"/>
      <c r="J204" s="482"/>
      <c r="K204" s="40" t="s">
        <v>212</v>
      </c>
    </row>
    <row r="205" spans="2:11" ht="9.9499999999999993" customHeight="1"/>
    <row r="206" spans="2:11" ht="16.5" customHeight="1">
      <c r="B206" s="93">
        <v>0</v>
      </c>
      <c r="C206" s="23" t="s">
        <v>90</v>
      </c>
    </row>
    <row r="207" spans="2:11" ht="16.5" customHeight="1">
      <c r="B207" s="5" t="s">
        <v>91</v>
      </c>
      <c r="C207" s="483" t="s">
        <v>92</v>
      </c>
      <c r="D207" s="484"/>
      <c r="E207" s="484"/>
      <c r="F207" s="485"/>
      <c r="G207" s="5" t="s">
        <v>61</v>
      </c>
      <c r="H207" s="5" t="s">
        <v>93</v>
      </c>
      <c r="I207" s="5" t="s">
        <v>94</v>
      </c>
      <c r="J207" s="455" t="s">
        <v>63</v>
      </c>
      <c r="K207" s="455"/>
    </row>
    <row r="208" spans="2:11" ht="16.5" customHeight="1">
      <c r="B208" s="22" t="s">
        <v>95</v>
      </c>
      <c r="C208" s="475" t="s">
        <v>96</v>
      </c>
      <c r="D208" s="486"/>
      <c r="E208" s="486"/>
      <c r="F208" s="476"/>
      <c r="G208" s="22" t="s">
        <v>166</v>
      </c>
      <c r="H208" s="22" t="s">
        <v>86</v>
      </c>
      <c r="I208" s="22" t="s">
        <v>86</v>
      </c>
      <c r="J208" s="477"/>
      <c r="K208" s="479"/>
    </row>
    <row r="210" spans="2:11" ht="16.5" customHeight="1">
      <c r="B210" s="93">
        <v>0</v>
      </c>
      <c r="C210" s="23" t="s">
        <v>97</v>
      </c>
    </row>
    <row r="211" spans="2:11" ht="16.5" customHeight="1">
      <c r="B211" s="5" t="s">
        <v>91</v>
      </c>
      <c r="C211" s="483" t="s">
        <v>92</v>
      </c>
      <c r="D211" s="484"/>
      <c r="E211" s="484"/>
      <c r="F211" s="485"/>
      <c r="G211" s="5" t="s">
        <v>61</v>
      </c>
      <c r="H211" s="5" t="s">
        <v>93</v>
      </c>
      <c r="I211" s="5" t="s">
        <v>94</v>
      </c>
      <c r="J211" s="455" t="s">
        <v>63</v>
      </c>
      <c r="K211" s="455"/>
    </row>
    <row r="212" spans="2:11" ht="16.5" customHeight="1">
      <c r="B212" s="22" t="s">
        <v>98</v>
      </c>
      <c r="C212" s="475" t="s">
        <v>86</v>
      </c>
      <c r="D212" s="486"/>
      <c r="E212" s="486"/>
      <c r="F212" s="476"/>
      <c r="G212" s="22" t="s">
        <v>165</v>
      </c>
      <c r="H212" s="22" t="s">
        <v>86</v>
      </c>
      <c r="I212" s="22" t="s">
        <v>86</v>
      </c>
      <c r="J212" s="477"/>
      <c r="K212" s="479"/>
    </row>
    <row r="214" spans="2:11" ht="16.5" customHeight="1">
      <c r="B214" s="93">
        <v>0</v>
      </c>
      <c r="C214" s="23" t="s">
        <v>99</v>
      </c>
    </row>
    <row r="215" spans="2:11" ht="16.5" customHeight="1">
      <c r="B215" s="5" t="s">
        <v>91</v>
      </c>
      <c r="C215" s="483" t="s">
        <v>92</v>
      </c>
      <c r="D215" s="484"/>
      <c r="E215" s="484"/>
      <c r="F215" s="485"/>
      <c r="G215" s="5" t="s">
        <v>61</v>
      </c>
      <c r="H215" s="5" t="s">
        <v>93</v>
      </c>
      <c r="I215" s="5" t="s">
        <v>94</v>
      </c>
      <c r="J215" s="455" t="s">
        <v>63</v>
      </c>
      <c r="K215" s="455"/>
    </row>
    <row r="216" spans="2:11" ht="16.5" customHeight="1">
      <c r="B216" s="22" t="s">
        <v>100</v>
      </c>
      <c r="C216" s="475" t="s">
        <v>86</v>
      </c>
      <c r="D216" s="486"/>
      <c r="E216" s="486"/>
      <c r="F216" s="476"/>
      <c r="G216" s="22" t="s">
        <v>165</v>
      </c>
      <c r="H216" s="22" t="s">
        <v>86</v>
      </c>
      <c r="I216" s="22" t="s">
        <v>86</v>
      </c>
      <c r="J216" s="477"/>
      <c r="K216" s="479"/>
    </row>
    <row r="218" spans="2:11" ht="16.5" customHeight="1">
      <c r="B218" s="4" t="s">
        <v>925</v>
      </c>
      <c r="C218" s="23"/>
    </row>
    <row r="219" spans="2:11" ht="26.1" customHeight="1">
      <c r="B219" s="487" t="s">
        <v>364</v>
      </c>
      <c r="C219" s="473"/>
      <c r="D219" s="473"/>
      <c r="E219" s="473"/>
      <c r="F219" s="473"/>
      <c r="G219" s="473"/>
      <c r="H219" s="473"/>
      <c r="I219" s="473"/>
      <c r="J219" s="473"/>
      <c r="K219" s="474"/>
    </row>
    <row r="221" spans="2:11" ht="14.25" thickBot="1"/>
    <row r="222" spans="2:11" ht="44.25" customHeight="1" thickBot="1">
      <c r="B222" s="462" t="s">
        <v>101</v>
      </c>
      <c r="C222" s="463"/>
      <c r="D222" s="463"/>
      <c r="E222" s="463"/>
      <c r="F222" s="463"/>
      <c r="G222" s="463"/>
      <c r="H222" s="463"/>
      <c r="I222" s="463"/>
      <c r="J222" s="463"/>
      <c r="K222" s="464"/>
    </row>
    <row r="223" spans="2:11" ht="9.9499999999999993" customHeight="1"/>
    <row r="224" spans="2:11" ht="16.5" customHeight="1">
      <c r="B224" s="5" t="s">
        <v>129</v>
      </c>
      <c r="C224" s="449"/>
      <c r="D224" s="450"/>
      <c r="E224" s="450"/>
      <c r="F224" s="451"/>
      <c r="G224" s="5"/>
      <c r="H224" s="452"/>
      <c r="I224" s="453"/>
      <c r="J224" s="453"/>
      <c r="K224" s="454"/>
    </row>
    <row r="226" spans="2:11" ht="16.5" customHeight="1">
      <c r="B226" s="5" t="s">
        <v>128</v>
      </c>
      <c r="C226" s="455" t="s">
        <v>122</v>
      </c>
      <c r="D226" s="455"/>
      <c r="E226" s="455" t="s">
        <v>121</v>
      </c>
      <c r="F226" s="455"/>
      <c r="G226" s="5" t="s">
        <v>123</v>
      </c>
      <c r="H226" s="5" t="s">
        <v>124</v>
      </c>
      <c r="I226" s="5" t="s">
        <v>125</v>
      </c>
      <c r="J226" s="5" t="s">
        <v>126</v>
      </c>
      <c r="K226" s="5" t="s">
        <v>127</v>
      </c>
    </row>
    <row r="227" spans="2:11" ht="16.5" customHeight="1">
      <c r="B227" s="18">
        <v>1</v>
      </c>
      <c r="C227" s="456"/>
      <c r="D227" s="456"/>
      <c r="E227" s="457"/>
      <c r="F227" s="458"/>
      <c r="G227" s="117"/>
      <c r="H227" s="117"/>
      <c r="I227" s="33"/>
      <c r="J227" s="34"/>
      <c r="K227" s="35"/>
    </row>
    <row r="228" spans="2:11" ht="9.9499999999999993" customHeight="1"/>
    <row r="229" spans="2:11" ht="16.5" customHeight="1">
      <c r="B229" s="248" t="s">
        <v>50</v>
      </c>
      <c r="C229" s="259"/>
      <c r="D229" s="248" t="s">
        <v>5</v>
      </c>
      <c r="E229" s="259"/>
      <c r="F229" s="136" t="s">
        <v>51</v>
      </c>
      <c r="G229" s="136" t="s">
        <v>52</v>
      </c>
      <c r="H229" s="5" t="s">
        <v>815</v>
      </c>
      <c r="I229" s="5" t="s">
        <v>53</v>
      </c>
      <c r="J229" s="5" t="s">
        <v>325</v>
      </c>
      <c r="K229" s="5" t="s">
        <v>54</v>
      </c>
    </row>
    <row r="230" spans="2:11" ht="16.5" customHeight="1">
      <c r="B230" s="246"/>
      <c r="C230" s="247"/>
      <c r="D230" s="246"/>
      <c r="E230" s="247"/>
      <c r="F230" s="169"/>
      <c r="G230" s="64"/>
      <c r="H230" s="92"/>
      <c r="I230" s="92"/>
      <c r="J230" s="17"/>
      <c r="K230" s="177">
        <v>0</v>
      </c>
    </row>
    <row r="231" spans="2:11" ht="16.5" customHeight="1">
      <c r="B231" s="246"/>
      <c r="C231" s="247"/>
      <c r="D231" s="246"/>
      <c r="E231" s="247"/>
      <c r="F231" s="169"/>
      <c r="G231" s="64"/>
      <c r="H231" s="92"/>
      <c r="I231" s="92"/>
      <c r="J231" s="17"/>
      <c r="K231" s="177">
        <v>0</v>
      </c>
    </row>
    <row r="232" spans="2:11" ht="9.9499999999999993" customHeight="1"/>
    <row r="233" spans="2:11" ht="16.5" customHeight="1">
      <c r="B233" s="465" t="s">
        <v>57</v>
      </c>
      <c r="C233" s="466"/>
      <c r="D233" s="466"/>
      <c r="E233" s="466"/>
      <c r="F233" s="466"/>
      <c r="G233" s="466"/>
      <c r="H233" s="466"/>
      <c r="I233" s="466"/>
      <c r="J233" s="466"/>
      <c r="K233" s="467"/>
    </row>
    <row r="234" spans="2:11" ht="60" customHeight="1">
      <c r="B234" s="481" t="s">
        <v>367</v>
      </c>
      <c r="C234" s="482"/>
      <c r="D234" s="482"/>
      <c r="E234" s="482"/>
      <c r="F234" s="482"/>
      <c r="G234" s="482"/>
      <c r="H234" s="482"/>
      <c r="I234" s="482"/>
      <c r="J234" s="482"/>
      <c r="K234" s="40" t="s">
        <v>212</v>
      </c>
    </row>
    <row r="235" spans="2:11" ht="9.9499999999999993" customHeight="1"/>
    <row r="236" spans="2:11" ht="16.5" customHeight="1">
      <c r="B236" s="93">
        <v>0</v>
      </c>
      <c r="C236" s="23" t="s">
        <v>209</v>
      </c>
    </row>
    <row r="237" spans="2:11" ht="16.5" customHeight="1">
      <c r="B237" s="5" t="s">
        <v>91</v>
      </c>
      <c r="C237" s="483" t="s">
        <v>92</v>
      </c>
      <c r="D237" s="484"/>
      <c r="E237" s="484"/>
      <c r="F237" s="485"/>
      <c r="G237" s="5" t="s">
        <v>61</v>
      </c>
      <c r="H237" s="5" t="s">
        <v>93</v>
      </c>
      <c r="I237" s="5" t="s">
        <v>94</v>
      </c>
      <c r="J237" s="455" t="s">
        <v>63</v>
      </c>
      <c r="K237" s="455"/>
    </row>
    <row r="238" spans="2:11" ht="16.5" customHeight="1">
      <c r="B238" s="22" t="s">
        <v>95</v>
      </c>
      <c r="C238" s="477" t="s">
        <v>96</v>
      </c>
      <c r="D238" s="478"/>
      <c r="E238" s="478"/>
      <c r="F238" s="479"/>
      <c r="G238" s="22" t="s">
        <v>166</v>
      </c>
      <c r="H238" s="22" t="s">
        <v>86</v>
      </c>
      <c r="I238" s="22" t="s">
        <v>86</v>
      </c>
      <c r="J238" s="477"/>
      <c r="K238" s="479"/>
    </row>
    <row r="239" spans="2:11" ht="16.5" customHeight="1">
      <c r="B239" s="22" t="s">
        <v>95</v>
      </c>
      <c r="C239" s="477" t="s">
        <v>102</v>
      </c>
      <c r="D239" s="478"/>
      <c r="E239" s="478"/>
      <c r="F239" s="479"/>
      <c r="G239" s="22" t="s">
        <v>166</v>
      </c>
      <c r="H239" s="22" t="s">
        <v>86</v>
      </c>
      <c r="I239" s="22" t="s">
        <v>86</v>
      </c>
      <c r="J239" s="477"/>
      <c r="K239" s="479"/>
    </row>
    <row r="240" spans="2:11" ht="16.5" customHeight="1">
      <c r="B240" s="22" t="s">
        <v>95</v>
      </c>
      <c r="C240" s="477" t="s">
        <v>103</v>
      </c>
      <c r="D240" s="478"/>
      <c r="E240" s="478"/>
      <c r="F240" s="479"/>
      <c r="G240" s="22" t="s">
        <v>166</v>
      </c>
      <c r="H240" s="22" t="s">
        <v>86</v>
      </c>
      <c r="I240" s="22" t="s">
        <v>86</v>
      </c>
      <c r="J240" s="477"/>
      <c r="K240" s="479"/>
    </row>
    <row r="242" spans="2:11" ht="16.5" customHeight="1">
      <c r="B242" s="93">
        <v>0</v>
      </c>
      <c r="C242" s="23" t="s">
        <v>167</v>
      </c>
    </row>
    <row r="243" spans="2:11" ht="16.5" customHeight="1">
      <c r="B243" s="5" t="s">
        <v>91</v>
      </c>
      <c r="C243" s="483" t="s">
        <v>92</v>
      </c>
      <c r="D243" s="484"/>
      <c r="E243" s="484"/>
      <c r="F243" s="485"/>
      <c r="G243" s="5" t="s">
        <v>61</v>
      </c>
      <c r="H243" s="5" t="s">
        <v>93</v>
      </c>
      <c r="I243" s="5" t="s">
        <v>94</v>
      </c>
      <c r="J243" s="455" t="s">
        <v>63</v>
      </c>
      <c r="K243" s="455"/>
    </row>
    <row r="244" spans="2:11" ht="16.5" customHeight="1">
      <c r="B244" s="22" t="s">
        <v>95</v>
      </c>
      <c r="C244" s="477" t="s">
        <v>86</v>
      </c>
      <c r="D244" s="478"/>
      <c r="E244" s="478"/>
      <c r="F244" s="479"/>
      <c r="G244" s="22" t="s">
        <v>166</v>
      </c>
      <c r="H244" s="22" t="s">
        <v>86</v>
      </c>
      <c r="I244" s="22" t="s">
        <v>86</v>
      </c>
      <c r="J244" s="477"/>
      <c r="K244" s="479"/>
    </row>
    <row r="246" spans="2:11" ht="16.5" customHeight="1">
      <c r="B246" s="93">
        <v>0</v>
      </c>
      <c r="C246" s="23" t="s">
        <v>99</v>
      </c>
    </row>
    <row r="247" spans="2:11" ht="16.5" customHeight="1">
      <c r="B247" s="5" t="s">
        <v>91</v>
      </c>
      <c r="C247" s="483" t="s">
        <v>92</v>
      </c>
      <c r="D247" s="484"/>
      <c r="E247" s="484"/>
      <c r="F247" s="485"/>
      <c r="G247" s="5" t="s">
        <v>61</v>
      </c>
      <c r="H247" s="5" t="s">
        <v>93</v>
      </c>
      <c r="I247" s="5" t="s">
        <v>94</v>
      </c>
      <c r="J247" s="455" t="s">
        <v>63</v>
      </c>
      <c r="K247" s="455"/>
    </row>
    <row r="248" spans="2:11" ht="16.5" customHeight="1">
      <c r="B248" s="22" t="s">
        <v>109</v>
      </c>
      <c r="C248" s="477" t="s">
        <v>162</v>
      </c>
      <c r="D248" s="478"/>
      <c r="E248" s="478"/>
      <c r="F248" s="479"/>
      <c r="G248" s="22" t="s">
        <v>166</v>
      </c>
      <c r="H248" s="22" t="s">
        <v>86</v>
      </c>
      <c r="I248" s="22" t="s">
        <v>86</v>
      </c>
      <c r="J248" s="477"/>
      <c r="K248" s="479"/>
    </row>
    <row r="249" spans="2:11" ht="16.5" customHeight="1">
      <c r="B249" s="22" t="s">
        <v>109</v>
      </c>
      <c r="C249" s="477" t="s">
        <v>163</v>
      </c>
      <c r="D249" s="478"/>
      <c r="E249" s="478"/>
      <c r="F249" s="479"/>
      <c r="G249" s="22" t="s">
        <v>166</v>
      </c>
      <c r="H249" s="22" t="s">
        <v>86</v>
      </c>
      <c r="I249" s="22" t="s">
        <v>86</v>
      </c>
      <c r="J249" s="477"/>
      <c r="K249" s="479"/>
    </row>
    <row r="250" spans="2:11" ht="16.5" customHeight="1">
      <c r="B250" s="22" t="s">
        <v>109</v>
      </c>
      <c r="C250" s="477" t="s">
        <v>164</v>
      </c>
      <c r="D250" s="478"/>
      <c r="E250" s="478"/>
      <c r="F250" s="479"/>
      <c r="G250" s="22" t="s">
        <v>166</v>
      </c>
      <c r="H250" s="22" t="s">
        <v>86</v>
      </c>
      <c r="I250" s="22" t="s">
        <v>86</v>
      </c>
      <c r="J250" s="477"/>
      <c r="K250" s="479"/>
    </row>
    <row r="252" spans="2:11" ht="16.5" customHeight="1">
      <c r="B252" s="4" t="s">
        <v>925</v>
      </c>
      <c r="C252" s="4"/>
      <c r="D252" s="29"/>
      <c r="E252" s="29"/>
      <c r="F252" s="29"/>
      <c r="G252" s="29"/>
      <c r="H252" s="29"/>
      <c r="I252" s="29"/>
      <c r="J252" s="29"/>
      <c r="K252" s="29"/>
    </row>
    <row r="253" spans="2:11" ht="26.1" customHeight="1">
      <c r="B253" s="488" t="s">
        <v>179</v>
      </c>
      <c r="C253" s="489"/>
      <c r="D253" s="489"/>
      <c r="E253" s="489"/>
      <c r="F253" s="489"/>
      <c r="G253" s="489"/>
      <c r="H253" s="489"/>
      <c r="I253" s="489"/>
      <c r="J253" s="489"/>
      <c r="K253" s="490"/>
    </row>
    <row r="254" spans="2:11" ht="9.9499999999999993" customHeight="1"/>
    <row r="255" spans="2:11" ht="9.9499999999999993" customHeight="1" thickBot="1"/>
    <row r="256" spans="2:11" ht="44.25" customHeight="1" thickBot="1">
      <c r="B256" s="462" t="s">
        <v>105</v>
      </c>
      <c r="C256" s="463"/>
      <c r="D256" s="463"/>
      <c r="E256" s="463"/>
      <c r="F256" s="463"/>
      <c r="G256" s="463"/>
      <c r="H256" s="463"/>
      <c r="I256" s="463"/>
      <c r="J256" s="463"/>
      <c r="K256" s="464"/>
    </row>
    <row r="257" spans="2:11" ht="9.9499999999999993" customHeight="1"/>
    <row r="258" spans="2:11" ht="16.5" customHeight="1">
      <c r="B258" s="5" t="s">
        <v>129</v>
      </c>
      <c r="C258" s="449"/>
      <c r="D258" s="450"/>
      <c r="E258" s="450"/>
      <c r="F258" s="451"/>
      <c r="G258" s="5"/>
      <c r="H258" s="452"/>
      <c r="I258" s="453"/>
      <c r="J258" s="453"/>
      <c r="K258" s="454"/>
    </row>
    <row r="260" spans="2:11" ht="16.5" customHeight="1">
      <c r="B260" s="5" t="s">
        <v>128</v>
      </c>
      <c r="C260" s="455" t="s">
        <v>122</v>
      </c>
      <c r="D260" s="455"/>
      <c r="E260" s="455" t="s">
        <v>121</v>
      </c>
      <c r="F260" s="455"/>
      <c r="G260" s="5" t="s">
        <v>123</v>
      </c>
      <c r="H260" s="5" t="s">
        <v>124</v>
      </c>
      <c r="I260" s="5" t="s">
        <v>125</v>
      </c>
      <c r="J260" s="5" t="s">
        <v>126</v>
      </c>
      <c r="K260" s="5" t="s">
        <v>127</v>
      </c>
    </row>
    <row r="261" spans="2:11" ht="16.5" customHeight="1">
      <c r="B261" s="18">
        <v>1</v>
      </c>
      <c r="C261" s="456"/>
      <c r="D261" s="456"/>
      <c r="E261" s="457"/>
      <c r="F261" s="458"/>
      <c r="G261" s="117"/>
      <c r="H261" s="117"/>
      <c r="I261" s="33"/>
      <c r="J261" s="34"/>
      <c r="K261" s="35"/>
    </row>
    <row r="262" spans="2:11" ht="9.9499999999999993" customHeight="1"/>
    <row r="263" spans="2:11" ht="16.5" customHeight="1">
      <c r="B263" s="248" t="s">
        <v>50</v>
      </c>
      <c r="C263" s="259"/>
      <c r="D263" s="248" t="s">
        <v>5</v>
      </c>
      <c r="E263" s="259"/>
      <c r="F263" s="136" t="s">
        <v>51</v>
      </c>
      <c r="G263" s="136" t="s">
        <v>52</v>
      </c>
      <c r="H263" s="5" t="s">
        <v>815</v>
      </c>
      <c r="I263" s="5" t="s">
        <v>53</v>
      </c>
      <c r="J263" s="5" t="s">
        <v>325</v>
      </c>
      <c r="K263" s="5" t="s">
        <v>54</v>
      </c>
    </row>
    <row r="264" spans="2:11" ht="16.5" customHeight="1">
      <c r="B264" s="246"/>
      <c r="C264" s="247"/>
      <c r="D264" s="246"/>
      <c r="E264" s="247"/>
      <c r="F264" s="169"/>
      <c r="G264" s="64"/>
      <c r="H264" s="92"/>
      <c r="I264" s="92"/>
      <c r="J264" s="17"/>
      <c r="K264" s="177">
        <v>0</v>
      </c>
    </row>
    <row r="265" spans="2:11" ht="16.5" customHeight="1">
      <c r="B265" s="246"/>
      <c r="C265" s="247"/>
      <c r="D265" s="246"/>
      <c r="E265" s="247"/>
      <c r="F265" s="169"/>
      <c r="G265" s="64"/>
      <c r="H265" s="92"/>
      <c r="I265" s="92"/>
      <c r="J265" s="17"/>
      <c r="K265" s="177">
        <v>0</v>
      </c>
    </row>
    <row r="266" spans="2:11" ht="9.9499999999999993" customHeight="1"/>
    <row r="267" spans="2:11" ht="16.5" customHeight="1">
      <c r="B267" s="465" t="s">
        <v>57</v>
      </c>
      <c r="C267" s="466"/>
      <c r="D267" s="466"/>
      <c r="E267" s="466"/>
      <c r="F267" s="466"/>
      <c r="G267" s="466"/>
      <c r="H267" s="466"/>
      <c r="I267" s="466"/>
      <c r="J267" s="466"/>
      <c r="K267" s="467"/>
    </row>
    <row r="268" spans="2:11" ht="50.1" customHeight="1">
      <c r="B268" s="481" t="s">
        <v>368</v>
      </c>
      <c r="C268" s="482"/>
      <c r="D268" s="482"/>
      <c r="E268" s="482"/>
      <c r="F268" s="482"/>
      <c r="G268" s="482"/>
      <c r="H268" s="482"/>
      <c r="I268" s="482"/>
      <c r="J268" s="482"/>
      <c r="K268" s="40" t="s">
        <v>369</v>
      </c>
    </row>
    <row r="269" spans="2:11" ht="9.9499999999999993" customHeight="1"/>
    <row r="270" spans="2:11" ht="16.5" customHeight="1">
      <c r="B270" s="93">
        <v>0</v>
      </c>
      <c r="C270" s="23" t="s">
        <v>90</v>
      </c>
    </row>
    <row r="271" spans="2:11" ht="16.5" customHeight="1">
      <c r="B271" s="5" t="s">
        <v>91</v>
      </c>
      <c r="C271" s="483" t="s">
        <v>92</v>
      </c>
      <c r="D271" s="484"/>
      <c r="E271" s="485"/>
      <c r="F271" s="19" t="s">
        <v>106</v>
      </c>
      <c r="G271" s="5" t="s">
        <v>61</v>
      </c>
      <c r="H271" s="483" t="s">
        <v>107</v>
      </c>
      <c r="I271" s="485"/>
      <c r="J271" s="455" t="s">
        <v>63</v>
      </c>
      <c r="K271" s="455"/>
    </row>
    <row r="272" spans="2:11" ht="16.5" customHeight="1">
      <c r="B272" s="22" t="s">
        <v>95</v>
      </c>
      <c r="C272" s="475" t="s">
        <v>108</v>
      </c>
      <c r="D272" s="486"/>
      <c r="E272" s="476"/>
      <c r="F272" s="54" t="s">
        <v>86</v>
      </c>
      <c r="G272" s="22" t="s">
        <v>174</v>
      </c>
      <c r="H272" s="475" t="s">
        <v>86</v>
      </c>
      <c r="I272" s="476"/>
      <c r="J272" s="477"/>
      <c r="K272" s="479"/>
    </row>
    <row r="274" spans="2:11" ht="16.5" customHeight="1">
      <c r="B274" s="93">
        <v>0</v>
      </c>
      <c r="C274" s="23" t="s">
        <v>97</v>
      </c>
    </row>
    <row r="275" spans="2:11" ht="16.5" customHeight="1">
      <c r="B275" s="5" t="s">
        <v>91</v>
      </c>
      <c r="C275" s="483" t="s">
        <v>92</v>
      </c>
      <c r="D275" s="484"/>
      <c r="E275" s="485"/>
      <c r="F275" s="19" t="s">
        <v>106</v>
      </c>
      <c r="G275" s="5" t="s">
        <v>61</v>
      </c>
      <c r="H275" s="483" t="s">
        <v>107</v>
      </c>
      <c r="I275" s="485"/>
      <c r="J275" s="455" t="s">
        <v>63</v>
      </c>
      <c r="K275" s="455"/>
    </row>
    <row r="276" spans="2:11" ht="16.5" customHeight="1">
      <c r="B276" s="22" t="s">
        <v>98</v>
      </c>
      <c r="C276" s="475" t="s">
        <v>184</v>
      </c>
      <c r="D276" s="486"/>
      <c r="E276" s="476"/>
      <c r="F276" s="54" t="s">
        <v>86</v>
      </c>
      <c r="G276" s="22" t="s">
        <v>174</v>
      </c>
      <c r="H276" s="475" t="s">
        <v>86</v>
      </c>
      <c r="I276" s="476"/>
      <c r="J276" s="477"/>
      <c r="K276" s="479"/>
    </row>
    <row r="278" spans="2:11" ht="16.5" customHeight="1">
      <c r="B278" s="93">
        <v>0</v>
      </c>
      <c r="C278" s="23" t="s">
        <v>99</v>
      </c>
    </row>
    <row r="279" spans="2:11" ht="16.5" customHeight="1">
      <c r="B279" s="5" t="s">
        <v>91</v>
      </c>
      <c r="C279" s="483" t="s">
        <v>92</v>
      </c>
      <c r="D279" s="484"/>
      <c r="E279" s="485"/>
      <c r="F279" s="19" t="s">
        <v>106</v>
      </c>
      <c r="G279" s="5" t="s">
        <v>61</v>
      </c>
      <c r="H279" s="483" t="s">
        <v>107</v>
      </c>
      <c r="I279" s="485"/>
      <c r="J279" s="455" t="s">
        <v>63</v>
      </c>
      <c r="K279" s="455"/>
    </row>
    <row r="280" spans="2:11" ht="16.5" customHeight="1">
      <c r="B280" s="22" t="s">
        <v>109</v>
      </c>
      <c r="C280" s="475" t="s">
        <v>86</v>
      </c>
      <c r="D280" s="486"/>
      <c r="E280" s="476"/>
      <c r="F280" s="54" t="s">
        <v>86</v>
      </c>
      <c r="G280" s="22" t="s">
        <v>174</v>
      </c>
      <c r="H280" s="475" t="s">
        <v>86</v>
      </c>
      <c r="I280" s="476"/>
      <c r="J280" s="477"/>
      <c r="K280" s="479"/>
    </row>
    <row r="282" spans="2:11" ht="16.5" customHeight="1">
      <c r="B282" s="93">
        <v>0</v>
      </c>
      <c r="C282" s="23" t="s">
        <v>912</v>
      </c>
      <c r="D282" s="20"/>
      <c r="E282" s="20"/>
      <c r="F282" s="20"/>
      <c r="G282" s="20"/>
      <c r="H282" s="20"/>
      <c r="I282" s="20"/>
      <c r="J282" s="20"/>
      <c r="K282" s="20"/>
    </row>
    <row r="283" spans="2:11" ht="16.5" customHeight="1">
      <c r="B283" s="694" t="s">
        <v>180</v>
      </c>
      <c r="C283" s="430"/>
      <c r="D283" s="430"/>
      <c r="E283" s="430"/>
      <c r="F283" s="430"/>
      <c r="G283" s="430"/>
      <c r="H283" s="430"/>
      <c r="I283" s="430"/>
      <c r="J283" s="430"/>
      <c r="K283" s="431"/>
    </row>
    <row r="284" spans="2:11" ht="9.9499999999999993" customHeight="1">
      <c r="B284" s="20"/>
      <c r="C284" s="20"/>
      <c r="D284" s="20"/>
      <c r="E284" s="20"/>
      <c r="F284" s="20"/>
      <c r="G284" s="20"/>
      <c r="H284" s="20"/>
      <c r="I284" s="20"/>
      <c r="J284" s="20"/>
      <c r="K284" s="20"/>
    </row>
    <row r="285" spans="2:11" ht="16.5" customHeight="1">
      <c r="B285" s="93">
        <v>0</v>
      </c>
      <c r="C285" s="23" t="s">
        <v>1038</v>
      </c>
      <c r="D285" s="20"/>
      <c r="E285" s="20"/>
      <c r="F285" s="20"/>
      <c r="G285" s="20"/>
      <c r="H285" s="20"/>
      <c r="I285" s="20"/>
      <c r="J285" s="20"/>
      <c r="K285" s="20"/>
    </row>
    <row r="286" spans="2:11" ht="16.5" customHeight="1">
      <c r="B286" s="5" t="s">
        <v>1029</v>
      </c>
      <c r="C286" s="483" t="s">
        <v>61</v>
      </c>
      <c r="D286" s="484"/>
      <c r="E286" s="484"/>
      <c r="F286" s="485"/>
      <c r="G286" s="483" t="s">
        <v>1030</v>
      </c>
      <c r="H286" s="485"/>
      <c r="I286" s="5" t="s">
        <v>17</v>
      </c>
      <c r="J286" s="455" t="s">
        <v>63</v>
      </c>
      <c r="K286" s="455"/>
    </row>
    <row r="287" spans="2:11" ht="16.5" customHeight="1">
      <c r="B287" s="22" t="s">
        <v>1031</v>
      </c>
      <c r="C287" s="477" t="s">
        <v>1032</v>
      </c>
      <c r="D287" s="478"/>
      <c r="E287" s="478"/>
      <c r="F287" s="479"/>
      <c r="G287" s="477" t="s">
        <v>86</v>
      </c>
      <c r="H287" s="479"/>
      <c r="I287" s="22" t="s">
        <v>146</v>
      </c>
      <c r="J287" s="456"/>
      <c r="K287" s="456"/>
    </row>
    <row r="288" spans="2:11" ht="16.5" customHeight="1">
      <c r="B288" s="22" t="s">
        <v>1033</v>
      </c>
      <c r="C288" s="477" t="s">
        <v>1034</v>
      </c>
      <c r="D288" s="478"/>
      <c r="E288" s="478"/>
      <c r="F288" s="479"/>
      <c r="G288" s="477" t="s">
        <v>86</v>
      </c>
      <c r="H288" s="479"/>
      <c r="I288" s="22" t="s">
        <v>146</v>
      </c>
      <c r="J288" s="456"/>
      <c r="K288" s="456"/>
    </row>
    <row r="289" spans="2:11" ht="16.5" customHeight="1">
      <c r="B289" s="22" t="s">
        <v>1035</v>
      </c>
      <c r="C289" s="477" t="s">
        <v>1036</v>
      </c>
      <c r="D289" s="478"/>
      <c r="E289" s="478"/>
      <c r="F289" s="479"/>
      <c r="G289" s="477" t="s">
        <v>86</v>
      </c>
      <c r="H289" s="479"/>
      <c r="I289" s="22" t="s">
        <v>146</v>
      </c>
      <c r="J289" s="456"/>
      <c r="K289" s="456"/>
    </row>
    <row r="290" spans="2:11" ht="16.5" customHeight="1">
      <c r="B290" s="624" t="s">
        <v>1037</v>
      </c>
      <c r="C290" s="625"/>
      <c r="D290" s="625"/>
      <c r="E290" s="625"/>
      <c r="F290" s="625"/>
      <c r="G290" s="625"/>
      <c r="H290" s="625"/>
      <c r="I290" s="625"/>
      <c r="J290" s="625"/>
      <c r="K290" s="626"/>
    </row>
    <row r="291" spans="2:11" ht="9.9499999999999993" customHeight="1">
      <c r="B291" s="68"/>
      <c r="C291" s="69"/>
      <c r="D291" s="69"/>
      <c r="E291" s="69"/>
      <c r="F291" s="69"/>
      <c r="G291" s="69"/>
      <c r="H291" s="69"/>
      <c r="I291" s="69"/>
      <c r="J291" s="69"/>
      <c r="K291" s="69"/>
    </row>
    <row r="292" spans="2:11" ht="16.5" customHeight="1">
      <c r="B292" s="4" t="s">
        <v>925</v>
      </c>
      <c r="C292" s="4"/>
      <c r="D292" s="29"/>
      <c r="E292" s="29"/>
      <c r="F292" s="29"/>
      <c r="G292" s="29"/>
      <c r="H292" s="29"/>
      <c r="I292" s="29"/>
      <c r="J292" s="29"/>
      <c r="K292" s="29"/>
    </row>
    <row r="293" spans="2:11" ht="26.1" customHeight="1">
      <c r="B293" s="488" t="s">
        <v>179</v>
      </c>
      <c r="C293" s="489"/>
      <c r="D293" s="489"/>
      <c r="E293" s="489"/>
      <c r="F293" s="489"/>
      <c r="G293" s="489"/>
      <c r="H293" s="489"/>
      <c r="I293" s="489"/>
      <c r="J293" s="489"/>
      <c r="K293" s="490"/>
    </row>
    <row r="294" spans="2:11" ht="9.9499999999999993" customHeight="1"/>
    <row r="295" spans="2:11" ht="9.9499999999999993" customHeight="1" thickBot="1"/>
    <row r="296" spans="2:11" ht="44.25" customHeight="1" thickBot="1">
      <c r="B296" s="462" t="s">
        <v>117</v>
      </c>
      <c r="C296" s="463"/>
      <c r="D296" s="463"/>
      <c r="E296" s="463"/>
      <c r="F296" s="463"/>
      <c r="G296" s="463"/>
      <c r="H296" s="463"/>
      <c r="I296" s="463"/>
      <c r="J296" s="463"/>
      <c r="K296" s="464"/>
    </row>
    <row r="297" spans="2:11" ht="9.9499999999999993" customHeight="1"/>
    <row r="298" spans="2:11" ht="16.5" customHeight="1">
      <c r="B298" s="5" t="s">
        <v>129</v>
      </c>
      <c r="C298" s="449"/>
      <c r="D298" s="450"/>
      <c r="E298" s="450"/>
      <c r="F298" s="451"/>
      <c r="G298" s="5"/>
      <c r="H298" s="452"/>
      <c r="I298" s="453"/>
      <c r="J298" s="453"/>
      <c r="K298" s="454"/>
    </row>
    <row r="300" spans="2:11" ht="16.5" customHeight="1">
      <c r="B300" s="5" t="s">
        <v>128</v>
      </c>
      <c r="C300" s="455" t="s">
        <v>122</v>
      </c>
      <c r="D300" s="455"/>
      <c r="E300" s="455" t="s">
        <v>121</v>
      </c>
      <c r="F300" s="455"/>
      <c r="G300" s="5" t="s">
        <v>123</v>
      </c>
      <c r="H300" s="5" t="s">
        <v>124</v>
      </c>
      <c r="I300" s="5" t="s">
        <v>125</v>
      </c>
      <c r="J300" s="5" t="s">
        <v>126</v>
      </c>
      <c r="K300" s="5" t="s">
        <v>127</v>
      </c>
    </row>
    <row r="301" spans="2:11" ht="16.5" customHeight="1">
      <c r="B301" s="18">
        <v>1</v>
      </c>
      <c r="C301" s="456"/>
      <c r="D301" s="456"/>
      <c r="E301" s="457"/>
      <c r="F301" s="458"/>
      <c r="G301" s="117"/>
      <c r="H301" s="117"/>
      <c r="I301" s="33"/>
      <c r="J301" s="34"/>
      <c r="K301" s="35"/>
    </row>
    <row r="302" spans="2:11" ht="9.9499999999999993" customHeight="1"/>
    <row r="303" spans="2:11" ht="16.5" customHeight="1">
      <c r="B303" s="248" t="s">
        <v>50</v>
      </c>
      <c r="C303" s="259"/>
      <c r="D303" s="248" t="s">
        <v>5</v>
      </c>
      <c r="E303" s="259"/>
      <c r="F303" s="136" t="s">
        <v>51</v>
      </c>
      <c r="G303" s="136" t="s">
        <v>52</v>
      </c>
      <c r="H303" s="5" t="s">
        <v>815</v>
      </c>
      <c r="I303" s="5" t="s">
        <v>53</v>
      </c>
      <c r="J303" s="5" t="s">
        <v>325</v>
      </c>
      <c r="K303" s="5" t="s">
        <v>54</v>
      </c>
    </row>
    <row r="304" spans="2:11" ht="16.5" customHeight="1">
      <c r="B304" s="246"/>
      <c r="C304" s="247"/>
      <c r="D304" s="246"/>
      <c r="E304" s="247"/>
      <c r="F304" s="169"/>
      <c r="G304" s="64"/>
      <c r="H304" s="92"/>
      <c r="I304" s="92"/>
      <c r="J304" s="17"/>
      <c r="K304" s="177">
        <v>0</v>
      </c>
    </row>
    <row r="305" spans="2:11" ht="16.5" customHeight="1">
      <c r="B305" s="246"/>
      <c r="C305" s="247"/>
      <c r="D305" s="246"/>
      <c r="E305" s="247"/>
      <c r="F305" s="169"/>
      <c r="G305" s="64"/>
      <c r="H305" s="92"/>
      <c r="I305" s="92"/>
      <c r="J305" s="17"/>
      <c r="K305" s="177">
        <v>0</v>
      </c>
    </row>
    <row r="306" spans="2:11" ht="9.9499999999999993" customHeight="1"/>
    <row r="307" spans="2:11" ht="16.5" customHeight="1">
      <c r="B307" s="465" t="s">
        <v>57</v>
      </c>
      <c r="C307" s="466"/>
      <c r="D307" s="466"/>
      <c r="E307" s="466"/>
      <c r="F307" s="466"/>
      <c r="G307" s="466"/>
      <c r="H307" s="466"/>
      <c r="I307" s="466"/>
      <c r="J307" s="467"/>
      <c r="K307" s="39" t="s">
        <v>153</v>
      </c>
    </row>
    <row r="308" spans="2:11" ht="16.5" customHeight="1">
      <c r="B308" s="568" t="s">
        <v>469</v>
      </c>
      <c r="C308" s="569"/>
      <c r="D308" s="569"/>
      <c r="E308" s="569"/>
      <c r="F308" s="569"/>
      <c r="G308" s="569"/>
      <c r="H308" s="569"/>
      <c r="I308" s="569"/>
      <c r="J308" s="569"/>
      <c r="K308" s="118" t="s">
        <v>165</v>
      </c>
    </row>
    <row r="309" spans="2:11" ht="16.5" customHeight="1">
      <c r="B309" s="570" t="s">
        <v>470</v>
      </c>
      <c r="C309" s="571"/>
      <c r="D309" s="571"/>
      <c r="E309" s="571"/>
      <c r="F309" s="571"/>
      <c r="G309" s="571"/>
      <c r="H309" s="571"/>
      <c r="I309" s="571"/>
      <c r="J309" s="571"/>
      <c r="K309" s="119" t="s">
        <v>165</v>
      </c>
    </row>
    <row r="310" spans="2:11" ht="16.5" customHeight="1">
      <c r="B310" s="572" t="s">
        <v>472</v>
      </c>
      <c r="C310" s="573"/>
      <c r="D310" s="573"/>
      <c r="E310" s="573"/>
      <c r="F310" s="573"/>
      <c r="G310" s="573"/>
      <c r="H310" s="573"/>
      <c r="I310" s="573"/>
      <c r="J310" s="573"/>
      <c r="K310" s="120" t="str">
        <f>IF(DIP_BATTERY, "TT/TR (B)", "TT/TR (C)")</f>
        <v>TT/TR (C)</v>
      </c>
    </row>
    <row r="311" spans="2:11" ht="9.9499999999999993" customHeight="1"/>
    <row r="312" spans="2:11" ht="16.5" customHeight="1">
      <c r="B312" s="93">
        <v>0</v>
      </c>
      <c r="C312" s="23" t="s">
        <v>90</v>
      </c>
    </row>
    <row r="313" spans="2:11" ht="16.5" customHeight="1">
      <c r="B313" s="5" t="s">
        <v>91</v>
      </c>
      <c r="C313" s="483" t="s">
        <v>92</v>
      </c>
      <c r="D313" s="484"/>
      <c r="E313" s="485"/>
      <c r="F313" s="19" t="s">
        <v>118</v>
      </c>
      <c r="G313" s="5" t="s">
        <v>61</v>
      </c>
      <c r="H313" s="483" t="s">
        <v>62</v>
      </c>
      <c r="I313" s="485"/>
      <c r="J313" s="455" t="s">
        <v>63</v>
      </c>
      <c r="K313" s="455"/>
    </row>
    <row r="314" spans="2:11" ht="16.5" customHeight="1">
      <c r="B314" s="22" t="s">
        <v>95</v>
      </c>
      <c r="C314" s="679" t="s">
        <v>254</v>
      </c>
      <c r="D314" s="495"/>
      <c r="E314" s="496"/>
      <c r="F314" s="25" t="s">
        <v>340</v>
      </c>
      <c r="G314" s="22" t="s">
        <v>166</v>
      </c>
      <c r="H314" s="477" t="s">
        <v>86</v>
      </c>
      <c r="I314" s="479"/>
      <c r="J314" s="477"/>
      <c r="K314" s="479"/>
    </row>
    <row r="315" spans="2:11" ht="16.5" customHeight="1">
      <c r="B315" s="22" t="s">
        <v>95</v>
      </c>
      <c r="C315" s="679" t="s">
        <v>253</v>
      </c>
      <c r="D315" s="495"/>
      <c r="E315" s="496"/>
      <c r="F315" s="25">
        <v>30</v>
      </c>
      <c r="G315" s="22" t="s">
        <v>166</v>
      </c>
      <c r="H315" s="477" t="s">
        <v>86</v>
      </c>
      <c r="I315" s="479"/>
      <c r="J315" s="477"/>
      <c r="K315" s="479"/>
    </row>
    <row r="316" spans="2:11" ht="16.5" customHeight="1">
      <c r="B316" s="22" t="s">
        <v>95</v>
      </c>
      <c r="C316" s="679" t="s">
        <v>254</v>
      </c>
      <c r="D316" s="495"/>
      <c r="E316" s="496"/>
      <c r="F316" s="25">
        <v>300</v>
      </c>
      <c r="G316" s="22" t="s">
        <v>326</v>
      </c>
      <c r="H316" s="477" t="s">
        <v>86</v>
      </c>
      <c r="I316" s="479"/>
      <c r="J316" s="477"/>
      <c r="K316" s="479"/>
    </row>
    <row r="318" spans="2:11" ht="16.5" customHeight="1">
      <c r="B318" s="4" t="s">
        <v>925</v>
      </c>
      <c r="C318" s="4"/>
      <c r="D318" s="29"/>
      <c r="E318" s="29"/>
      <c r="F318" s="29"/>
      <c r="G318" s="29"/>
      <c r="H318" s="29"/>
      <c r="I318" s="29"/>
      <c r="J318" s="29"/>
      <c r="K318" s="29"/>
    </row>
    <row r="319" spans="2:11" ht="26.1" customHeight="1">
      <c r="B319" s="491" t="s">
        <v>179</v>
      </c>
      <c r="C319" s="492"/>
      <c r="D319" s="492"/>
      <c r="E319" s="492"/>
      <c r="F319" s="492"/>
      <c r="G319" s="492"/>
      <c r="H319" s="492"/>
      <c r="I319" s="492"/>
      <c r="J319" s="492"/>
      <c r="K319" s="493"/>
    </row>
    <row r="321" spans="2:11" ht="9.9499999999999993" customHeight="1" thickBot="1"/>
    <row r="322" spans="2:11" ht="44.25" customHeight="1" thickBot="1">
      <c r="B322" s="462" t="s">
        <v>203</v>
      </c>
      <c r="C322" s="463"/>
      <c r="D322" s="463"/>
      <c r="E322" s="463"/>
      <c r="F322" s="463"/>
      <c r="G322" s="463"/>
      <c r="H322" s="463"/>
      <c r="I322" s="463"/>
      <c r="J322" s="463"/>
      <c r="K322" s="464"/>
    </row>
    <row r="323" spans="2:11" ht="9.9499999999999993" customHeight="1"/>
    <row r="324" spans="2:11" ht="16.5" customHeight="1">
      <c r="B324" s="5" t="s">
        <v>129</v>
      </c>
      <c r="C324" s="449"/>
      <c r="D324" s="450"/>
      <c r="E324" s="450"/>
      <c r="F324" s="451"/>
      <c r="G324" s="5"/>
      <c r="H324" s="452"/>
      <c r="I324" s="453"/>
      <c r="J324" s="453"/>
      <c r="K324" s="454"/>
    </row>
    <row r="326" spans="2:11" ht="16.5" customHeight="1">
      <c r="B326" s="5" t="s">
        <v>128</v>
      </c>
      <c r="C326" s="455" t="s">
        <v>122</v>
      </c>
      <c r="D326" s="455"/>
      <c r="E326" s="455" t="s">
        <v>121</v>
      </c>
      <c r="F326" s="455"/>
      <c r="G326" s="5" t="s">
        <v>123</v>
      </c>
      <c r="H326" s="5" t="s">
        <v>124</v>
      </c>
      <c r="I326" s="5" t="s">
        <v>125</v>
      </c>
      <c r="J326" s="5" t="s">
        <v>126</v>
      </c>
      <c r="K326" s="5" t="s">
        <v>127</v>
      </c>
    </row>
    <row r="327" spans="2:11" ht="16.5" customHeight="1">
      <c r="B327" s="18">
        <v>1</v>
      </c>
      <c r="C327" s="456"/>
      <c r="D327" s="456"/>
      <c r="E327" s="457"/>
      <c r="F327" s="458"/>
      <c r="G327" s="117"/>
      <c r="H327" s="117"/>
      <c r="I327" s="33"/>
      <c r="J327" s="34"/>
      <c r="K327" s="35"/>
    </row>
    <row r="328" spans="2:11" ht="9.9499999999999993" customHeight="1"/>
    <row r="329" spans="2:11" ht="16.5" customHeight="1">
      <c r="B329" s="248" t="s">
        <v>50</v>
      </c>
      <c r="C329" s="259"/>
      <c r="D329" s="248" t="s">
        <v>5</v>
      </c>
      <c r="E329" s="259"/>
      <c r="F329" s="136" t="s">
        <v>51</v>
      </c>
      <c r="G329" s="136" t="s">
        <v>52</v>
      </c>
      <c r="H329" s="5" t="s">
        <v>815</v>
      </c>
      <c r="I329" s="5" t="s">
        <v>53</v>
      </c>
      <c r="J329" s="5" t="s">
        <v>325</v>
      </c>
      <c r="K329" s="5" t="s">
        <v>54</v>
      </c>
    </row>
    <row r="330" spans="2:11" ht="16.5" customHeight="1">
      <c r="B330" s="246"/>
      <c r="C330" s="247"/>
      <c r="D330" s="246"/>
      <c r="E330" s="247"/>
      <c r="F330" s="169"/>
      <c r="G330" s="64"/>
      <c r="H330" s="92"/>
      <c r="I330" s="92"/>
      <c r="J330" s="17"/>
      <c r="K330" s="177">
        <v>0</v>
      </c>
    </row>
    <row r="331" spans="2:11" ht="16.5" customHeight="1">
      <c r="B331" s="246"/>
      <c r="C331" s="247"/>
      <c r="D331" s="246"/>
      <c r="E331" s="247"/>
      <c r="F331" s="169"/>
      <c r="G331" s="64"/>
      <c r="H331" s="92"/>
      <c r="I331" s="92"/>
      <c r="J331" s="17"/>
      <c r="K331" s="177">
        <v>0</v>
      </c>
    </row>
    <row r="332" spans="2:11" ht="9.9499999999999993" customHeight="1"/>
    <row r="333" spans="2:11" ht="16.5" customHeight="1">
      <c r="B333" s="465" t="s">
        <v>57</v>
      </c>
      <c r="C333" s="466"/>
      <c r="D333" s="466"/>
      <c r="E333" s="466"/>
      <c r="F333" s="466"/>
      <c r="G333" s="466"/>
      <c r="H333" s="466"/>
      <c r="I333" s="466"/>
      <c r="J333" s="466"/>
      <c r="K333" s="467"/>
    </row>
    <row r="334" spans="2:11" ht="62.25" customHeight="1">
      <c r="B334" s="481" t="s">
        <v>370</v>
      </c>
      <c r="C334" s="482"/>
      <c r="D334" s="482"/>
      <c r="E334" s="482"/>
      <c r="F334" s="482"/>
      <c r="G334" s="482"/>
      <c r="H334" s="482"/>
      <c r="I334" s="482"/>
      <c r="J334" s="482"/>
      <c r="K334" s="40" t="s">
        <v>371</v>
      </c>
    </row>
    <row r="335" spans="2:11" ht="9.9499999999999993" customHeight="1"/>
    <row r="336" spans="2:11" ht="16.5" customHeight="1">
      <c r="B336" s="93">
        <v>0</v>
      </c>
      <c r="C336" s="23" t="s">
        <v>330</v>
      </c>
    </row>
    <row r="337" spans="2:11" ht="16.5" customHeight="1">
      <c r="B337" s="5" t="s">
        <v>68</v>
      </c>
      <c r="C337" s="483" t="s">
        <v>738</v>
      </c>
      <c r="D337" s="484"/>
      <c r="E337" s="485"/>
      <c r="F337" s="19" t="s">
        <v>168</v>
      </c>
      <c r="G337" s="5" t="s">
        <v>61</v>
      </c>
      <c r="H337" s="483" t="s">
        <v>107</v>
      </c>
      <c r="I337" s="485"/>
      <c r="J337" s="455" t="s">
        <v>63</v>
      </c>
      <c r="K337" s="455"/>
    </row>
    <row r="338" spans="2:11" ht="16.5" customHeight="1">
      <c r="B338" s="22" t="s">
        <v>173</v>
      </c>
      <c r="C338" s="477" t="s">
        <v>86</v>
      </c>
      <c r="D338" s="478"/>
      <c r="E338" s="479"/>
      <c r="F338" s="25">
        <v>1</v>
      </c>
      <c r="G338" s="22" t="s">
        <v>166</v>
      </c>
      <c r="H338" s="477" t="s">
        <v>86</v>
      </c>
      <c r="I338" s="479"/>
      <c r="J338" s="456"/>
      <c r="K338" s="456"/>
    </row>
    <row r="339" spans="2:11" ht="16.5" customHeight="1">
      <c r="B339" s="22" t="s">
        <v>173</v>
      </c>
      <c r="C339" s="477" t="s">
        <v>86</v>
      </c>
      <c r="D339" s="478"/>
      <c r="E339" s="479"/>
      <c r="F339" s="25" t="s">
        <v>169</v>
      </c>
      <c r="G339" s="22" t="s">
        <v>166</v>
      </c>
      <c r="H339" s="477" t="s">
        <v>86</v>
      </c>
      <c r="I339" s="479"/>
      <c r="J339" s="456"/>
      <c r="K339" s="456"/>
    </row>
    <row r="340" spans="2:11" ht="16.5" customHeight="1">
      <c r="B340" s="22" t="s">
        <v>173</v>
      </c>
      <c r="C340" s="477" t="s">
        <v>86</v>
      </c>
      <c r="D340" s="478"/>
      <c r="E340" s="479"/>
      <c r="F340" s="25" t="s">
        <v>170</v>
      </c>
      <c r="G340" s="22" t="s">
        <v>166</v>
      </c>
      <c r="H340" s="477" t="s">
        <v>86</v>
      </c>
      <c r="I340" s="479"/>
      <c r="J340" s="456"/>
      <c r="K340" s="456"/>
    </row>
    <row r="341" spans="2:11" ht="16.5" customHeight="1">
      <c r="B341" s="22" t="s">
        <v>173</v>
      </c>
      <c r="C341" s="477" t="s">
        <v>86</v>
      </c>
      <c r="D341" s="478"/>
      <c r="E341" s="479"/>
      <c r="F341" s="25" t="s">
        <v>171</v>
      </c>
      <c r="G341" s="22" t="s">
        <v>174</v>
      </c>
      <c r="H341" s="477" t="s">
        <v>86</v>
      </c>
      <c r="I341" s="479"/>
      <c r="J341" s="456"/>
      <c r="K341" s="456"/>
    </row>
    <row r="342" spans="2:11" ht="16.5" customHeight="1">
      <c r="B342" s="22" t="s">
        <v>173</v>
      </c>
      <c r="C342" s="477" t="s">
        <v>86</v>
      </c>
      <c r="D342" s="478"/>
      <c r="E342" s="479"/>
      <c r="F342" s="25" t="s">
        <v>172</v>
      </c>
      <c r="G342" s="22" t="s">
        <v>174</v>
      </c>
      <c r="H342" s="477" t="s">
        <v>86</v>
      </c>
      <c r="I342" s="479"/>
      <c r="J342" s="456"/>
      <c r="K342" s="456"/>
    </row>
    <row r="343" spans="2:11" ht="16.5" customHeight="1">
      <c r="B343" s="22" t="s">
        <v>173</v>
      </c>
      <c r="C343" s="477" t="s">
        <v>86</v>
      </c>
      <c r="D343" s="478"/>
      <c r="E343" s="479"/>
      <c r="F343" s="25">
        <v>4</v>
      </c>
      <c r="G343" s="22" t="s">
        <v>166</v>
      </c>
      <c r="H343" s="477" t="s">
        <v>86</v>
      </c>
      <c r="I343" s="479"/>
      <c r="J343" s="456"/>
      <c r="K343" s="456"/>
    </row>
    <row r="344" spans="2:11" ht="9.9499999999999993" customHeight="1"/>
    <row r="345" spans="2:11" ht="16.5" customHeight="1">
      <c r="B345" s="4" t="s">
        <v>925</v>
      </c>
      <c r="C345" s="4"/>
      <c r="D345" s="29"/>
      <c r="E345" s="29"/>
      <c r="F345" s="29"/>
      <c r="G345" s="29"/>
      <c r="H345" s="29"/>
      <c r="I345" s="29"/>
      <c r="J345" s="29"/>
      <c r="K345" s="29"/>
    </row>
    <row r="346" spans="2:11" ht="26.1" customHeight="1">
      <c r="B346" s="586" t="s">
        <v>179</v>
      </c>
      <c r="C346" s="492"/>
      <c r="D346" s="492"/>
      <c r="E346" s="492"/>
      <c r="F346" s="492"/>
      <c r="G346" s="492"/>
      <c r="H346" s="492"/>
      <c r="I346" s="492"/>
      <c r="J346" s="492"/>
      <c r="K346" s="493"/>
    </row>
    <row r="347" spans="2:11" ht="9.9499999999999993" customHeight="1"/>
  </sheetData>
  <mergeCells count="422">
    <mergeCell ref="A1:L3"/>
    <mergeCell ref="C5:D5"/>
    <mergeCell ref="I5:J5"/>
    <mergeCell ref="C8:D8"/>
    <mergeCell ref="F8:G8"/>
    <mergeCell ref="C9:G9"/>
    <mergeCell ref="I9:J9"/>
    <mergeCell ref="C11:G11"/>
    <mergeCell ref="C12:G12"/>
    <mergeCell ref="H12:J12"/>
    <mergeCell ref="B13:B16"/>
    <mergeCell ref="C13:G13"/>
    <mergeCell ref="H13:J13"/>
    <mergeCell ref="C14:G14"/>
    <mergeCell ref="H14:J14"/>
    <mergeCell ref="C15:G15"/>
    <mergeCell ref="H15:J15"/>
    <mergeCell ref="C16:G16"/>
    <mergeCell ref="H16:J16"/>
    <mergeCell ref="B27:K27"/>
    <mergeCell ref="B28:K28"/>
    <mergeCell ref="B30:K30"/>
    <mergeCell ref="B33:K33"/>
    <mergeCell ref="B34:E34"/>
    <mergeCell ref="G34:H34"/>
    <mergeCell ref="J34:K34"/>
    <mergeCell ref="H20:J20"/>
    <mergeCell ref="C21:G21"/>
    <mergeCell ref="H21:J21"/>
    <mergeCell ref="C22:G22"/>
    <mergeCell ref="H22:J22"/>
    <mergeCell ref="C23:G23"/>
    <mergeCell ref="H23:J23"/>
    <mergeCell ref="B17:B23"/>
    <mergeCell ref="C17:G17"/>
    <mergeCell ref="H17:J17"/>
    <mergeCell ref="C18:G18"/>
    <mergeCell ref="H18:J18"/>
    <mergeCell ref="C19:G19"/>
    <mergeCell ref="H19:J19"/>
    <mergeCell ref="C20:G20"/>
    <mergeCell ref="C24:K24"/>
    <mergeCell ref="B39:E39"/>
    <mergeCell ref="G39:K39"/>
    <mergeCell ref="B40:K40"/>
    <mergeCell ref="B41:K41"/>
    <mergeCell ref="B44:K44"/>
    <mergeCell ref="B46:K46"/>
    <mergeCell ref="B35:E35"/>
    <mergeCell ref="B37:E37"/>
    <mergeCell ref="G37:K37"/>
    <mergeCell ref="B38:E38"/>
    <mergeCell ref="G38:K38"/>
    <mergeCell ref="B36:E36"/>
    <mergeCell ref="C52:D52"/>
    <mergeCell ref="E52:F52"/>
    <mergeCell ref="G52:H52"/>
    <mergeCell ref="C53:D53"/>
    <mergeCell ref="E53:F53"/>
    <mergeCell ref="G53:H53"/>
    <mergeCell ref="C47:D47"/>
    <mergeCell ref="E47:K47"/>
    <mergeCell ref="C48:D48"/>
    <mergeCell ref="E48:K48"/>
    <mergeCell ref="B49:K49"/>
    <mergeCell ref="B51:K51"/>
    <mergeCell ref="C54:D54"/>
    <mergeCell ref="E54:F54"/>
    <mergeCell ref="G54:H54"/>
    <mergeCell ref="B55:K55"/>
    <mergeCell ref="B57:K57"/>
    <mergeCell ref="B58:C58"/>
    <mergeCell ref="D58:E58"/>
    <mergeCell ref="F58:G58"/>
    <mergeCell ref="H58:I58"/>
    <mergeCell ref="J58:K58"/>
    <mergeCell ref="B62:K62"/>
    <mergeCell ref="B63:C63"/>
    <mergeCell ref="D63:E63"/>
    <mergeCell ref="F63:G63"/>
    <mergeCell ref="H63:I63"/>
    <mergeCell ref="J63:K63"/>
    <mergeCell ref="B59:C59"/>
    <mergeCell ref="D59:E59"/>
    <mergeCell ref="F59:G59"/>
    <mergeCell ref="H59:I59"/>
    <mergeCell ref="J59:K59"/>
    <mergeCell ref="B60:C60"/>
    <mergeCell ref="D60:E60"/>
    <mergeCell ref="F60:G60"/>
    <mergeCell ref="H60:I60"/>
    <mergeCell ref="J60:K60"/>
    <mergeCell ref="B64:C64"/>
    <mergeCell ref="D64:E64"/>
    <mergeCell ref="F64:G64"/>
    <mergeCell ref="H64:I64"/>
    <mergeCell ref="J64:K64"/>
    <mergeCell ref="B65:C65"/>
    <mergeCell ref="D65:E65"/>
    <mergeCell ref="F65:G65"/>
    <mergeCell ref="H65:I65"/>
    <mergeCell ref="J65:K65"/>
    <mergeCell ref="B66:K66"/>
    <mergeCell ref="B67:K67"/>
    <mergeCell ref="B68:E68"/>
    <mergeCell ref="F68:I68"/>
    <mergeCell ref="J68:K68"/>
    <mergeCell ref="B69:C69"/>
    <mergeCell ref="D69:E69"/>
    <mergeCell ref="F69:G69"/>
    <mergeCell ref="H69:I69"/>
    <mergeCell ref="B74:K74"/>
    <mergeCell ref="C76:F76"/>
    <mergeCell ref="H76:K76"/>
    <mergeCell ref="C78:D78"/>
    <mergeCell ref="E78:F78"/>
    <mergeCell ref="C79:D79"/>
    <mergeCell ref="E79:F79"/>
    <mergeCell ref="B70:C70"/>
    <mergeCell ref="D70:E70"/>
    <mergeCell ref="F70:G70"/>
    <mergeCell ref="H70:I70"/>
    <mergeCell ref="B71:C71"/>
    <mergeCell ref="D71:E71"/>
    <mergeCell ref="F71:G71"/>
    <mergeCell ref="H71:I71"/>
    <mergeCell ref="B83:C83"/>
    <mergeCell ref="D83:E83"/>
    <mergeCell ref="B85:C85"/>
    <mergeCell ref="C86:K86"/>
    <mergeCell ref="B89:K89"/>
    <mergeCell ref="B81:C81"/>
    <mergeCell ref="D81:E81"/>
    <mergeCell ref="B82:C82"/>
    <mergeCell ref="D82:E82"/>
    <mergeCell ref="B96:C96"/>
    <mergeCell ref="D96:E96"/>
    <mergeCell ref="B97:C97"/>
    <mergeCell ref="D97:E97"/>
    <mergeCell ref="C91:F91"/>
    <mergeCell ref="H91:K91"/>
    <mergeCell ref="C93:D93"/>
    <mergeCell ref="E93:F93"/>
    <mergeCell ref="C94:D94"/>
    <mergeCell ref="E94:F94"/>
    <mergeCell ref="C106:F106"/>
    <mergeCell ref="H106:K106"/>
    <mergeCell ref="C108:D108"/>
    <mergeCell ref="E108:F108"/>
    <mergeCell ref="C109:D109"/>
    <mergeCell ref="E109:F109"/>
    <mergeCell ref="B98:C98"/>
    <mergeCell ref="D98:E98"/>
    <mergeCell ref="B100:C100"/>
    <mergeCell ref="C101:K101"/>
    <mergeCell ref="B104:K104"/>
    <mergeCell ref="B113:C113"/>
    <mergeCell ref="D113:E113"/>
    <mergeCell ref="B115:C115"/>
    <mergeCell ref="C116:K116"/>
    <mergeCell ref="B118:K118"/>
    <mergeCell ref="B111:C111"/>
    <mergeCell ref="D111:E111"/>
    <mergeCell ref="B112:C112"/>
    <mergeCell ref="D112:E112"/>
    <mergeCell ref="B125:C125"/>
    <mergeCell ref="D125:E125"/>
    <mergeCell ref="B126:C126"/>
    <mergeCell ref="D126:E126"/>
    <mergeCell ref="C120:F120"/>
    <mergeCell ref="H120:K120"/>
    <mergeCell ref="C122:D122"/>
    <mergeCell ref="E122:F122"/>
    <mergeCell ref="C123:D123"/>
    <mergeCell ref="E123:F123"/>
    <mergeCell ref="C135:F135"/>
    <mergeCell ref="H135:K135"/>
    <mergeCell ref="C137:D137"/>
    <mergeCell ref="E137:F137"/>
    <mergeCell ref="C138:D138"/>
    <mergeCell ref="E138:F138"/>
    <mergeCell ref="B127:C127"/>
    <mergeCell ref="D127:E127"/>
    <mergeCell ref="B129:C129"/>
    <mergeCell ref="C130:K130"/>
    <mergeCell ref="B133:K133"/>
    <mergeCell ref="B142:C142"/>
    <mergeCell ref="D142:E142"/>
    <mergeCell ref="B144:K144"/>
    <mergeCell ref="B145:J145"/>
    <mergeCell ref="C148:E148"/>
    <mergeCell ref="J148:K148"/>
    <mergeCell ref="B140:C140"/>
    <mergeCell ref="D140:E140"/>
    <mergeCell ref="B141:C141"/>
    <mergeCell ref="D141:E141"/>
    <mergeCell ref="B154:K154"/>
    <mergeCell ref="B157:K157"/>
    <mergeCell ref="C159:F159"/>
    <mergeCell ref="H159:K159"/>
    <mergeCell ref="C161:D161"/>
    <mergeCell ref="E161:F161"/>
    <mergeCell ref="C149:E149"/>
    <mergeCell ref="J149:K149"/>
    <mergeCell ref="C150:E150"/>
    <mergeCell ref="J150:K150"/>
    <mergeCell ref="C151:E151"/>
    <mergeCell ref="J151:K151"/>
    <mergeCell ref="B166:C166"/>
    <mergeCell ref="D166:E166"/>
    <mergeCell ref="B168:K168"/>
    <mergeCell ref="B169:J169"/>
    <mergeCell ref="C172:F172"/>
    <mergeCell ref="J172:K172"/>
    <mergeCell ref="C162:D162"/>
    <mergeCell ref="E162:F162"/>
    <mergeCell ref="B164:C164"/>
    <mergeCell ref="D164:E164"/>
    <mergeCell ref="B165:C165"/>
    <mergeCell ref="D165:E165"/>
    <mergeCell ref="C176:F176"/>
    <mergeCell ref="J176:K176"/>
    <mergeCell ref="B179:K179"/>
    <mergeCell ref="B189:K189"/>
    <mergeCell ref="B192:K192"/>
    <mergeCell ref="C194:F194"/>
    <mergeCell ref="H194:K194"/>
    <mergeCell ref="C173:F173"/>
    <mergeCell ref="J173:K173"/>
    <mergeCell ref="C174:F174"/>
    <mergeCell ref="J174:K174"/>
    <mergeCell ref="C175:F175"/>
    <mergeCell ref="J175:K175"/>
    <mergeCell ref="C182:F182"/>
    <mergeCell ref="G182:H182"/>
    <mergeCell ref="J182:K182"/>
    <mergeCell ref="C183:F183"/>
    <mergeCell ref="G183:H183"/>
    <mergeCell ref="J183:K183"/>
    <mergeCell ref="C184:F184"/>
    <mergeCell ref="G184:H184"/>
    <mergeCell ref="J184:K184"/>
    <mergeCell ref="C185:F185"/>
    <mergeCell ref="G185:H185"/>
    <mergeCell ref="B200:C200"/>
    <mergeCell ref="D200:E200"/>
    <mergeCell ref="B201:C201"/>
    <mergeCell ref="D201:E201"/>
    <mergeCell ref="C196:D196"/>
    <mergeCell ref="E196:F196"/>
    <mergeCell ref="C197:D197"/>
    <mergeCell ref="E197:F197"/>
    <mergeCell ref="B199:C199"/>
    <mergeCell ref="D199:E199"/>
    <mergeCell ref="C211:F211"/>
    <mergeCell ref="J211:K211"/>
    <mergeCell ref="C212:F212"/>
    <mergeCell ref="J212:K212"/>
    <mergeCell ref="C215:F215"/>
    <mergeCell ref="J215:K215"/>
    <mergeCell ref="B203:K203"/>
    <mergeCell ref="B204:J204"/>
    <mergeCell ref="C207:F207"/>
    <mergeCell ref="J207:K207"/>
    <mergeCell ref="C208:F208"/>
    <mergeCell ref="J208:K208"/>
    <mergeCell ref="C226:D226"/>
    <mergeCell ref="E226:F226"/>
    <mergeCell ref="C227:D227"/>
    <mergeCell ref="E227:F227"/>
    <mergeCell ref="B229:C229"/>
    <mergeCell ref="D229:E229"/>
    <mergeCell ref="C216:F216"/>
    <mergeCell ref="J216:K216"/>
    <mergeCell ref="B219:K219"/>
    <mergeCell ref="B222:K222"/>
    <mergeCell ref="C224:F224"/>
    <mergeCell ref="H224:K224"/>
    <mergeCell ref="B233:K233"/>
    <mergeCell ref="B234:J234"/>
    <mergeCell ref="C237:F237"/>
    <mergeCell ref="J237:K237"/>
    <mergeCell ref="C238:F238"/>
    <mergeCell ref="J238:K238"/>
    <mergeCell ref="B230:C230"/>
    <mergeCell ref="D230:E230"/>
    <mergeCell ref="B231:C231"/>
    <mergeCell ref="D231:E231"/>
    <mergeCell ref="C244:F244"/>
    <mergeCell ref="J244:K244"/>
    <mergeCell ref="C247:F247"/>
    <mergeCell ref="J247:K247"/>
    <mergeCell ref="C248:F248"/>
    <mergeCell ref="J248:K248"/>
    <mergeCell ref="C239:F239"/>
    <mergeCell ref="J239:K239"/>
    <mergeCell ref="C240:F240"/>
    <mergeCell ref="J240:K240"/>
    <mergeCell ref="C243:F243"/>
    <mergeCell ref="J243:K243"/>
    <mergeCell ref="C258:F258"/>
    <mergeCell ref="H258:K258"/>
    <mergeCell ref="C260:D260"/>
    <mergeCell ref="E260:F260"/>
    <mergeCell ref="C261:D261"/>
    <mergeCell ref="E261:F261"/>
    <mergeCell ref="C249:F249"/>
    <mergeCell ref="J249:K249"/>
    <mergeCell ref="C250:F250"/>
    <mergeCell ref="J250:K250"/>
    <mergeCell ref="B253:K253"/>
    <mergeCell ref="B256:K256"/>
    <mergeCell ref="D265:E265"/>
    <mergeCell ref="B267:K267"/>
    <mergeCell ref="B268:J268"/>
    <mergeCell ref="C271:E271"/>
    <mergeCell ref="H271:I271"/>
    <mergeCell ref="J271:K271"/>
    <mergeCell ref="B263:C263"/>
    <mergeCell ref="D263:E263"/>
    <mergeCell ref="B264:C264"/>
    <mergeCell ref="D264:E264"/>
    <mergeCell ref="C298:F298"/>
    <mergeCell ref="H298:K298"/>
    <mergeCell ref="C300:D300"/>
    <mergeCell ref="E300:F300"/>
    <mergeCell ref="C301:D301"/>
    <mergeCell ref="E301:F301"/>
    <mergeCell ref="C280:E280"/>
    <mergeCell ref="H280:I280"/>
    <mergeCell ref="J280:K280"/>
    <mergeCell ref="B283:K283"/>
    <mergeCell ref="B293:K293"/>
    <mergeCell ref="B296:K296"/>
    <mergeCell ref="C289:F289"/>
    <mergeCell ref="G289:H289"/>
    <mergeCell ref="J289:K289"/>
    <mergeCell ref="B290:K290"/>
    <mergeCell ref="B305:C305"/>
    <mergeCell ref="D305:E305"/>
    <mergeCell ref="B308:J308"/>
    <mergeCell ref="C313:E313"/>
    <mergeCell ref="H313:I313"/>
    <mergeCell ref="J313:K313"/>
    <mergeCell ref="B303:C303"/>
    <mergeCell ref="D303:E303"/>
    <mergeCell ref="B304:C304"/>
    <mergeCell ref="D304:E304"/>
    <mergeCell ref="B307:J307"/>
    <mergeCell ref="B309:J309"/>
    <mergeCell ref="B310:J310"/>
    <mergeCell ref="C316:E316"/>
    <mergeCell ref="H316:I316"/>
    <mergeCell ref="J316:K316"/>
    <mergeCell ref="B319:K319"/>
    <mergeCell ref="B322:K322"/>
    <mergeCell ref="C324:F324"/>
    <mergeCell ref="H324:K324"/>
    <mergeCell ref="C314:E314"/>
    <mergeCell ref="H314:I314"/>
    <mergeCell ref="J314:K314"/>
    <mergeCell ref="C315:E315"/>
    <mergeCell ref="H315:I315"/>
    <mergeCell ref="J315:K315"/>
    <mergeCell ref="B330:C330"/>
    <mergeCell ref="D330:E330"/>
    <mergeCell ref="B331:C331"/>
    <mergeCell ref="D331:E331"/>
    <mergeCell ref="C326:D326"/>
    <mergeCell ref="E326:F326"/>
    <mergeCell ref="C327:D327"/>
    <mergeCell ref="E327:F327"/>
    <mergeCell ref="B329:C329"/>
    <mergeCell ref="D329:E329"/>
    <mergeCell ref="C339:E339"/>
    <mergeCell ref="H339:I339"/>
    <mergeCell ref="J339:K339"/>
    <mergeCell ref="C340:E340"/>
    <mergeCell ref="H340:I340"/>
    <mergeCell ref="J340:K340"/>
    <mergeCell ref="B333:K333"/>
    <mergeCell ref="B334:J334"/>
    <mergeCell ref="C337:E337"/>
    <mergeCell ref="H337:I337"/>
    <mergeCell ref="J337:K337"/>
    <mergeCell ref="C338:E338"/>
    <mergeCell ref="H338:I338"/>
    <mergeCell ref="J338:K338"/>
    <mergeCell ref="C343:E343"/>
    <mergeCell ref="H343:I343"/>
    <mergeCell ref="J343:K343"/>
    <mergeCell ref="B346:K346"/>
    <mergeCell ref="C341:E341"/>
    <mergeCell ref="H341:I341"/>
    <mergeCell ref="J341:K341"/>
    <mergeCell ref="C342:E342"/>
    <mergeCell ref="H342:I342"/>
    <mergeCell ref="J342:K342"/>
    <mergeCell ref="J185:K185"/>
    <mergeCell ref="B186:K186"/>
    <mergeCell ref="C286:F286"/>
    <mergeCell ref="G286:H286"/>
    <mergeCell ref="J286:K286"/>
    <mergeCell ref="C287:F287"/>
    <mergeCell ref="G287:H287"/>
    <mergeCell ref="J287:K287"/>
    <mergeCell ref="C288:F288"/>
    <mergeCell ref="G288:H288"/>
    <mergeCell ref="J288:K288"/>
    <mergeCell ref="C276:E276"/>
    <mergeCell ref="H276:I276"/>
    <mergeCell ref="J276:K276"/>
    <mergeCell ref="C279:E279"/>
    <mergeCell ref="H279:I279"/>
    <mergeCell ref="J279:K279"/>
    <mergeCell ref="C272:E272"/>
    <mergeCell ref="H272:I272"/>
    <mergeCell ref="J272:K272"/>
    <mergeCell ref="C275:E275"/>
    <mergeCell ref="H275:I275"/>
    <mergeCell ref="J275:K275"/>
    <mergeCell ref="B265:C265"/>
  </mergeCells>
  <phoneticPr fontId="3" type="noConversion"/>
  <dataValidations count="33">
    <dataValidation type="list" allowBlank="1" showInputMessage="1" showErrorMessage="1" sqref="G39:K39" xr:uid="{3A95D6C9-C583-4065-9D2C-16770B550A92}">
      <formula1>"구성품 이원화, 기술 변경, 기술 파생"</formula1>
    </dataValidation>
    <dataValidation type="list" allowBlank="1" showInputMessage="1" showErrorMessage="1" sqref="C173:F176 D181:F181 D285:F285" xr:uid="{E1DDF4CF-67F9-4E45-B318-C2E558889BB5}">
      <formula1>"전  면, 후  면, 우측면, 좌측면"</formula1>
    </dataValidation>
    <dataValidation type="list" allowBlank="1" showInputMessage="1" showErrorMessage="1" sqref="B70:C71 F70:G71" xr:uid="{2BD4D452-9D93-4CA1-B35A-900781EF1D0E}">
      <formula1>OFFSET($B$58, 1, 0, ROWS(Total_Config)-1)</formula1>
    </dataValidation>
    <dataValidation type="list" allowBlank="1" showInputMessage="1" sqref="K70:K71" xr:uid="{DA1D8F1D-83F5-491A-92DA-D48ADAEB9E93}">
      <formula1>"차폐, 비차폐"</formula1>
    </dataValidation>
    <dataValidation type="list" allowBlank="1" showInputMessage="1" showErrorMessage="1" sqref="I53:J54" xr:uid="{6575AD16-F7C2-49C2-BE12-C47EF20743B1}">
      <formula1>"Yes, No"</formula1>
    </dataValidation>
    <dataValidation type="list" allowBlank="1" showInputMessage="1" sqref="K13:K23" xr:uid="{BEA39A00-9309-4F61-9CAC-66AADE7DA135}">
      <formula1>"주1), 주2), 주3), 주4), 주5), 주6), 주7), 주8), 주9), 주10)"</formula1>
    </dataValidation>
    <dataValidation type="list" allowBlank="1" showInputMessage="1" sqref="C272:E272" xr:uid="{93943044-347B-4142-8B7A-2B5205AD6F00}">
      <formula1>"주 전원 포트"</formula1>
    </dataValidation>
    <dataValidation type="list" allowBlank="1" showInputMessage="1" sqref="C276:E276" xr:uid="{9CAEACCE-3ACF-498F-9EEF-C78BBE46E464}">
      <formula1>"해당무, 주 전원 포트, 직류 전원 입력 포트, DC 입력 포트"</formula1>
    </dataValidation>
    <dataValidation type="list" allowBlank="1" showInputMessage="1" sqref="C280:E280" xr:uid="{997867E3-030A-4C66-A135-B6C74668C0F6}">
      <formula1>"해당무, LAN, RJ 45, HDMI, DVI"</formula1>
    </dataValidation>
    <dataValidation type="list" allowBlank="1" showInputMessage="1" showErrorMessage="1" sqref="G272 G276 G280 G341:G342 G173:G176 G181 G285" xr:uid="{CD081CAF-44D4-4257-B7C0-7B2F1591E0E7}">
      <formula1>"CT/CR (A)"</formula1>
    </dataValidation>
    <dataValidation type="list" allowBlank="1" showInputMessage="1" sqref="F272 F276" xr:uid="{DFD6A3FE-0576-4F4C-811F-8188720A417A}">
      <formula1>"해당무, CDN M2, CDN M3,  CDN M4, ,  CDN M5,  EM CLAMP"</formula1>
    </dataValidation>
    <dataValidation type="list" allowBlank="1" showInputMessage="1" sqref="F280" xr:uid="{286954ED-47AF-4EE7-89BF-35317AFCB5E8}">
      <formula1>"해당무, CDN T8, CDN T4,  CDN T2, EM CLAMP, BCI CLAMP"</formula1>
    </dataValidation>
    <dataValidation type="list" allowBlank="1" showInputMessage="1" sqref="H272:I272 H276:I276 H280:I280 H173:I176 H181:I181 H285:I285" xr:uid="{B0C12E4D-16C1-4785-971A-7D783993FBCC}">
      <formula1>"CT/CR (A), 해당무"</formula1>
    </dataValidation>
    <dataValidation type="list" allowBlank="1" showInputMessage="1" sqref="H149:H151" xr:uid="{96CA91C7-7749-46EF-8D89-7B918E936A31}">
      <formula1>"TT/TR (A), TT/TR (B), 해당무"</formula1>
    </dataValidation>
    <dataValidation type="list" allowBlank="1" showInputMessage="1" sqref="I149:I151" xr:uid="{39084661-F9F8-4BF8-B5F7-AAB2B4A232CB}">
      <formula1>"-, 주1), 주2), 주3), 주4), 주5)"</formula1>
    </dataValidation>
    <dataValidation type="list" allowBlank="1" showInputMessage="1" showErrorMessage="1" sqref="G208 G212 G216 G238:G240 G244 G248:G250 G338:G340 G343 G314:G315 G149:G151" xr:uid="{64990A3F-92F0-4A0C-8FBB-2D17A1DE7A81}">
      <formula1>"TT/TR (B)"</formula1>
    </dataValidation>
    <dataValidation type="list" allowBlank="1" showInputMessage="1" sqref="C208:F208" xr:uid="{7CF855B5-42D5-4955-881C-3DA5FFBC4A76}">
      <formula1>"N - L1, N - L1 - PE, L1 - L2 - L3, L1 - L2 - L3 - N, L1 - L2 - L3 - PE, L1 - L2 - L3 - N - PE"</formula1>
    </dataValidation>
    <dataValidation type="list" allowBlank="1" showInputMessage="1" sqref="C212:F212" xr:uid="{EA198B26-FC85-4065-9235-FD8BBBCD4086}">
      <formula1>"DC (+) - DC (-), DC (+) - DC (-) - PE, 해당무"</formula1>
    </dataValidation>
    <dataValidation type="list" allowBlank="1" showInputMessage="1" sqref="C216:F216" xr:uid="{0BD95F02-6B9B-47CB-9CE8-9F1A1A256D7C}">
      <formula1>"LAN, RJ45, HDMI, DP, 해당무, 해당무 주1), 해당무 주2), 해당무 주3)"</formula1>
    </dataValidation>
    <dataValidation type="list" allowBlank="1" showInputMessage="1" sqref="H208:I208 H212:I212 H216:I216 H238:I240 H244:I244 H248:I250" xr:uid="{D3CDC415-DF74-42C5-869B-B356C3FFF515}">
      <formula1>"TT/TR (A), TT/TR (B) 주1), TT/TR (B) 주2), TT/TR (B) 주3), 해당무"</formula1>
    </dataValidation>
    <dataValidation type="list" allowBlank="1" showInputMessage="1" showErrorMessage="1" sqref="H338:I340 H343:I343" xr:uid="{99FC9C90-417D-4009-A9EB-576AB6A4BFF3}">
      <formula1>"해당무, TT/TR (A), TT/TR (B), TT/TR (B) 주1),  TT/TR (B) 주2),  TT/TR (B) 주3)"</formula1>
    </dataValidation>
    <dataValidation type="list" allowBlank="1" showInputMessage="1" showErrorMessage="1" sqref="H341:I342" xr:uid="{E23F1B6C-BF0A-418B-B60F-7C2C6C0751AB}">
      <formula1>"해당무, CT/CR (A)"</formula1>
    </dataValidation>
    <dataValidation type="list" allowBlank="1" showInputMessage="1" showErrorMessage="1" sqref="G316" xr:uid="{37457743-2B6C-4D4C-AB45-2AC5A939FAFE}">
      <formula1>"TT/TR (B), TT/TR (C)"</formula1>
    </dataValidation>
    <dataValidation type="list" allowBlank="1" showInputMessage="1" sqref="H314:I316" xr:uid="{0DAC3143-9DC6-4887-914B-C89F57B8F9C3}">
      <formula1>"해당무, TT/TR (A), TT/TR (B), TT/TR (B) 주1), TT/TR (B) 주2), TT/TR (B) 주3)"</formula1>
    </dataValidation>
    <dataValidation type="list" allowBlank="1" showInputMessage="1" showErrorMessage="1" sqref="C11:G11" xr:uid="{FA7A7621-3E5A-4855-84EE-322FAAB9B801}">
      <formula1>$O$12:$O$22</formula1>
    </dataValidation>
    <dataValidation type="list" allowBlank="1" showInputMessage="1" sqref="I34 D43 B147 B171 B178 B206 B210 B214 B236 B242 B246 B270 B274 B278 B312 B336 K304:K305 K264:K265 K230:K231 K200:K201 K165:K166 K141:K142 K126:K127 K112:K113 K97:K98 K82:K83 B282 K330:K331 B285 B181 H35:H36 F34:F39 J35:J36" xr:uid="{62D0D5AA-0313-424B-B6DB-9D9947A2FBE9}">
      <formula1>"1, TRUE, 0, FALSE,"</formula1>
    </dataValidation>
    <dataValidation type="list" allowBlank="1" showInputMessage="1" sqref="B130 B116 B101 B86" xr:uid="{DAE3FA2E-D050-48F8-9230-EB85AC310A06}">
      <formula1>INDEX(OPERATING_MODE, 0, 1)</formula1>
    </dataValidation>
    <dataValidation type="list" allowBlank="1" showInputMessage="1" sqref="G79:H79 G94:H94 G109:H109 G123:H123 G138:H138 G162:H162 G197:H197 G227:H227 G261:H261 G301:H301 G327:H327" xr:uid="{E5E7FC0D-8EB8-441B-BD44-84F45E9E6DF8}">
      <formula1>"00:00, 01:00, 02:00, 03:00, 04:00, 05:00, 06:00, 07:00, 08:00, 09:00, 10:00, 11:00, 12:00, 13:00, 14:00, 15:00, 16:00, 17:00, 18:00, 19:00, 20:00, 21:00, 22:00, 23:00, 24:00"</formula1>
    </dataValidation>
    <dataValidation type="list" allowBlank="1" showInputMessage="1" sqref="C338:E343" xr:uid="{3D59E4A2-7664-4A39-B61A-6A50CFE62E37}">
      <formula1>"해당무, 12 V, 24 V"</formula1>
    </dataValidation>
    <dataValidation type="list" allowBlank="1" showInputMessage="1" sqref="K308:K310" xr:uid="{6F517B6E-A114-40BB-8755-7A9C6019EF5B}">
      <formula1>"TT/TR (B), TT/TR (C)"</formula1>
    </dataValidation>
    <dataValidation type="list" allowBlank="1" showInputMessage="1" showErrorMessage="1" sqref="I5:J5" xr:uid="{21856ED9-59A4-40B4-A0F9-0A89479A4579}">
      <formula1>tester_list</formula1>
    </dataValidation>
    <dataValidation type="list" allowBlank="1" showInputMessage="1" showErrorMessage="1" sqref="I9:J9" xr:uid="{1D09A4F3-0A9B-4246-BB88-31A78135A4B3}">
      <formula1>reviewer_list</formula1>
    </dataValidation>
    <dataValidation type="list" allowBlank="1" showInputMessage="1" showErrorMessage="1" sqref="C76:F76 C91:F91 C106:F106 C120:F120 C135:F135 C159:F159 C194:F194 C224:F224 C258:F258 C298:F298 C324:F324" xr:uid="{D40B23FA-43DC-44CD-B042-6C346B579B57}">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&amp;LRDS-EM-107(01)250912&amp;C&amp;P / &amp;N&amp;R(주)디티앤씨 (Dt&amp;&amp;C Co., Ltd.)</oddFooter>
  </headerFooter>
  <rowBreaks count="12" manualBreakCount="12">
    <brk id="45" max="16383" man="1"/>
    <brk id="56" max="16383" man="1"/>
    <brk id="72" max="16383" man="1"/>
    <brk id="102" max="16383" man="1"/>
    <brk id="131" max="16383" man="1"/>
    <brk id="155" max="16383" man="1"/>
    <brk id="190" max="16383" man="1"/>
    <brk id="220" max="16383" man="1"/>
    <brk id="254" max="16383" man="1"/>
    <brk id="294" max="16383" man="1"/>
    <brk id="320" max="16383" man="1"/>
    <brk id="29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33794"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3795"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33796"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3797"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33798"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33799"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33800"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33801"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33802" r:id="rId13" name="DIP">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3803" r:id="rId14" name="CTI">
              <controlPr defaultSize="0" autoFill="0" autoLine="0" autoPict="0" altText="">
                <anchor moveWithCells="1">
                  <from>
                    <xdr:col>2</xdr:col>
                    <xdr:colOff>0</xdr:colOff>
                    <xdr:row>22</xdr:row>
                    <xdr:rowOff>0</xdr:rowOff>
                  </from>
                  <to>
                    <xdr:col>4</xdr:col>
                    <xdr:colOff>638175</xdr:colOff>
                    <xdr:row>22</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12</vt:i4>
      </vt:variant>
      <vt:variant>
        <vt:lpstr>이름 지정된 범위</vt:lpstr>
      </vt:variant>
      <vt:variant>
        <vt:i4>3374</vt:i4>
      </vt:variant>
    </vt:vector>
  </HeadingPairs>
  <TitlesOfParts>
    <vt:vector size="3386" baseType="lpstr">
      <vt:lpstr>Main</vt:lpstr>
      <vt:lpstr>Layout</vt:lpstr>
      <vt:lpstr>Version</vt:lpstr>
      <vt:lpstr>DB</vt:lpstr>
      <vt:lpstr>KS C 9832 KS C 9835</vt:lpstr>
      <vt:lpstr>EN 55032 EN 55035</vt:lpstr>
      <vt:lpstr>EN IEC 55014-1 EN IEC 55014-2</vt:lpstr>
      <vt:lpstr>FCC Part 15 Subpart B</vt:lpstr>
      <vt:lpstr>KS C 9800-3</vt:lpstr>
      <vt:lpstr>KS C IEC 60947-1</vt:lpstr>
      <vt:lpstr>KS C IEC 60947-4-1</vt:lpstr>
      <vt:lpstr>KS C IEC 60947-2</vt:lpstr>
      <vt:lpstr>'EN IEC 55014-1 EN IEC 55014-2'!AECE_CHECK</vt:lpstr>
      <vt:lpstr>'KS C 9800-3'!AECE_CHECK</vt:lpstr>
      <vt:lpstr>'KS C 9814-1 KS C 9814-2'!AECE_CHECK</vt:lpstr>
      <vt:lpstr>'KS C 9814-1 KS C 9814-2 (2)'!AECE_CHECK</vt:lpstr>
      <vt:lpstr>'KS X 3143 KS C 9814-2'!AECE_CHECK</vt:lpstr>
      <vt:lpstr>'EN IEC 55014-1 EN IEC 55014-2'!AECE_COMMENTS</vt:lpstr>
      <vt:lpstr>'KS C 9800-3'!AECE_COMMENTS</vt:lpstr>
      <vt:lpstr>'KS C 9814-1 KS C 9814-2'!AECE_COMMENTS</vt:lpstr>
      <vt:lpstr>'KS C 9814-1 KS C 9814-2 (2)'!AECE_COMMENTS</vt:lpstr>
      <vt:lpstr>'KS X 3143 KS C 9814-2'!AECE_COMMENTS</vt:lpstr>
      <vt:lpstr>'EN IEC 55014-1 EN IEC 55014-2'!AECE_ENV</vt:lpstr>
      <vt:lpstr>'KS C 9800-3'!AECE_ENV</vt:lpstr>
      <vt:lpstr>'KS C 9814-1 KS C 9814-2'!AECE_ENV</vt:lpstr>
      <vt:lpstr>'KS C 9814-1 KS C 9814-2 (2)'!AECE_ENV</vt:lpstr>
      <vt:lpstr>'KS X 3143 KS C 9814-2'!AECE_ENV</vt:lpstr>
      <vt:lpstr>'EN IEC 55014-1 EN IEC 55014-2'!AECE_INSTRUMENTS</vt:lpstr>
      <vt:lpstr>'KS C 9800-3'!AECE_INSTRUMENTS</vt:lpstr>
      <vt:lpstr>'KS C 9814-1 KS C 9814-2'!AECE_INSTRUMENTS</vt:lpstr>
      <vt:lpstr>'KS C 9814-1 KS C 9814-2 (2)'!AECE_INSTRUMENTS</vt:lpstr>
      <vt:lpstr>'KS X 3143 KS C 9814-2'!AECE_INSTRUMENTS</vt:lpstr>
      <vt:lpstr>'EN IEC 55014-1 EN IEC 55014-2'!AECE_LOCATION</vt:lpstr>
      <vt:lpstr>'KS C 9800-3'!AECE_LOCATION</vt:lpstr>
      <vt:lpstr>'KS C 9814-1 KS C 9814-2'!AECE_LOCATION</vt:lpstr>
      <vt:lpstr>'KS C 9814-1 KS C 9814-2 (2)'!AECE_LOCATION</vt:lpstr>
      <vt:lpstr>'KS X 3143 KS C 9814-2'!AECE_LOCATION</vt:lpstr>
      <vt:lpstr>'EN IEC 55014-1 EN IEC 55014-2'!AECE_Remarks</vt:lpstr>
      <vt:lpstr>'KS C 9800-3'!AECE_Remarks</vt:lpstr>
      <vt:lpstr>'KS C 9814-1 KS C 9814-2'!AECE_Remarks</vt:lpstr>
      <vt:lpstr>'KS C 9814-1 KS C 9814-2 (2)'!AECE_Remarks</vt:lpstr>
      <vt:lpstr>'KS X 3143 KS C 9814-2'!AECE_Remarks</vt:lpstr>
      <vt:lpstr>'EN 301 489-1'!Applicant</vt:lpstr>
      <vt:lpstr>'EN 55032 EN 55035'!Applicant</vt:lpstr>
      <vt:lpstr>'EN 60601-1-2'!Applicant</vt:lpstr>
      <vt:lpstr>'EN IEC 55014-1 EN IEC 55014-2'!Applicant</vt:lpstr>
      <vt:lpstr>'FCC Part 15 Subpart B'!Applicant</vt:lpstr>
      <vt:lpstr>'KN 50 KN 51'!Applicant</vt:lpstr>
      <vt:lpstr>'KN 61131-2'!Applicant</vt:lpstr>
      <vt:lpstr>'KS B ISO 8102-1 KS B ISO 8102-2'!Applicant</vt:lpstr>
      <vt:lpstr>'KS C 3369'!Applicant</vt:lpstr>
      <vt:lpstr>'KS C 9610-6-3 KS C 9610-6-1'!Applicant</vt:lpstr>
      <vt:lpstr>'KS C 9610-6-4 KS C 9610-6-2'!Applicant</vt:lpstr>
      <vt:lpstr>'KS C 9800-3'!Applicant</vt:lpstr>
      <vt:lpstr>'KS C 9814-1 KS C 9814-2'!Applicant</vt:lpstr>
      <vt:lpstr>'KS C 9814-1 KS C 9814-2 (2)'!Applicant</vt:lpstr>
      <vt:lpstr>'KS C 9815 KS C 9547'!Applicant</vt:lpstr>
      <vt:lpstr>'KS C 9832 KS C 9835'!Applicant</vt:lpstr>
      <vt:lpstr>'KS C 9992'!Applicant</vt:lpstr>
      <vt:lpstr>'KS C IEC 60255-26'!Applicant</vt:lpstr>
      <vt:lpstr>'KS C IEC 60947-1'!Applicant</vt:lpstr>
      <vt:lpstr>'KS C IEC 60947-2'!Applicant</vt:lpstr>
      <vt:lpstr>'KS C IEC 60947-4-1'!Applicant</vt:lpstr>
      <vt:lpstr>'KS X 3124'!Applicant</vt:lpstr>
      <vt:lpstr>'KS X 3124 KS X NEW'!Applicant</vt:lpstr>
      <vt:lpstr>'KS X 3143 KS C 9814-2'!Applicant</vt:lpstr>
      <vt:lpstr>'Marine DNVGL'!Applicant</vt:lpstr>
      <vt:lpstr>'EN IEC 55014-1 EN IEC 55014-2'!CAT_1</vt:lpstr>
      <vt:lpstr>'KS B ISO 8102-1 KS B ISO 8102-2'!CAT_1</vt:lpstr>
      <vt:lpstr>'KS C 9800-3'!CAT_1</vt:lpstr>
      <vt:lpstr>'KS C 9814-1 KS C 9814-2'!CAT_1</vt:lpstr>
      <vt:lpstr>'KS C 9814-1 KS C 9814-2 (2)'!CAT_1</vt:lpstr>
      <vt:lpstr>'KS C 9815 KS C 9547'!CAT_1</vt:lpstr>
      <vt:lpstr>'KS C 9992'!CAT_1</vt:lpstr>
      <vt:lpstr>'KS X 3124'!CAT_1</vt:lpstr>
      <vt:lpstr>'KS X 3143 KS C 9814-2'!CAT_1</vt:lpstr>
      <vt:lpstr>'EN IEC 55014-1 EN IEC 55014-2'!CAT_2</vt:lpstr>
      <vt:lpstr>'KS B ISO 8102-1 KS B ISO 8102-2'!CAT_2</vt:lpstr>
      <vt:lpstr>'KS C 9800-3'!CAT_2</vt:lpstr>
      <vt:lpstr>'KS C 9814-1 KS C 9814-2'!CAT_2</vt:lpstr>
      <vt:lpstr>'KS C 9814-1 KS C 9814-2 (2)'!CAT_2</vt:lpstr>
      <vt:lpstr>'KS C 9815 KS C 9547'!CAT_2</vt:lpstr>
      <vt:lpstr>'KS X 3124'!CAT_2</vt:lpstr>
      <vt:lpstr>'KS X 3143 KS C 9814-2'!CAT_2</vt:lpstr>
      <vt:lpstr>'EN IEC 55014-1 EN IEC 55014-2'!CAT_3</vt:lpstr>
      <vt:lpstr>'KS C 9800-3'!CAT_3</vt:lpstr>
      <vt:lpstr>'KS C 9814-1 KS C 9814-2'!CAT_3</vt:lpstr>
      <vt:lpstr>'KS C 9814-1 KS C 9814-2 (2)'!CAT_3</vt:lpstr>
      <vt:lpstr>'KS C 9815 KS C 9547'!CAT_3</vt:lpstr>
      <vt:lpstr>'KS X 3124'!CAT_3</vt:lpstr>
      <vt:lpstr>'KS X 3143 KS C 9814-2'!CAT_3</vt:lpstr>
      <vt:lpstr>'EN IEC 55014-1 EN IEC 55014-2'!CAT_4</vt:lpstr>
      <vt:lpstr>'KS C 9800-3'!CAT_4</vt:lpstr>
      <vt:lpstr>'KS C 9814-1 KS C 9814-2'!CAT_4</vt:lpstr>
      <vt:lpstr>'KS C 9814-1 KS C 9814-2 (2)'!CAT_4</vt:lpstr>
      <vt:lpstr>'KS C 9815 KS C 9547'!CAT_4</vt:lpstr>
      <vt:lpstr>'KS X 3143 KS C 9814-2'!CAT_4</vt:lpstr>
      <vt:lpstr>'EN IEC 55014-1 EN IEC 55014-2'!CAT_5</vt:lpstr>
      <vt:lpstr>'KS C 9814-1 KS C 9814-2'!CAT_5</vt:lpstr>
      <vt:lpstr>'KS C 9814-1 KS C 9814-2 (2)'!CAT_5</vt:lpstr>
      <vt:lpstr>'KS C 9815 KS C 9547'!CAT_5</vt:lpstr>
      <vt:lpstr>'KS X 3143 KS C 9814-2'!CAT_5</vt:lpstr>
      <vt:lpstr>'KN 50 KN 51'!CAT_A</vt:lpstr>
      <vt:lpstr>'KN 61131-2'!CAT_A</vt:lpstr>
      <vt:lpstr>'KN 50 KN 51'!CAT_B</vt:lpstr>
      <vt:lpstr>'KN 61131-2'!CAT_B</vt:lpstr>
      <vt:lpstr>'KN 50 KN 51'!CAT_C</vt:lpstr>
      <vt:lpstr>'KN 61131-2'!CAT_C</vt:lpstr>
      <vt:lpstr>'KN 50 KN 51'!CAT_D</vt:lpstr>
      <vt:lpstr>'KN 50 KN 51'!CAT_E</vt:lpstr>
      <vt:lpstr>'KS X 3124 KS X NEW'!CAT_EST</vt:lpstr>
      <vt:lpstr>'KN 50 KN 51'!CAT_I</vt:lpstr>
      <vt:lpstr>'KN 50 KN 51'!CAT_T</vt:lpstr>
      <vt:lpstr>'KS C 9832 KS C 9835'!CDVE_BASE</vt:lpstr>
      <vt:lpstr>'EN 55032 EN 55035'!CDVE_CHECK</vt:lpstr>
      <vt:lpstr>'EN 60601-1-2'!CDVE_CHECK</vt:lpstr>
      <vt:lpstr>'FCC Part 15 Subpart B'!CDVE_CHECK</vt:lpstr>
      <vt:lpstr>'KS C 9832 KS C 9835'!CDVE_CHECK</vt:lpstr>
      <vt:lpstr>'EN 55032 EN 55035'!CDVE_COMMENTS</vt:lpstr>
      <vt:lpstr>'EN 60601-1-2'!CDVE_COMMENTS</vt:lpstr>
      <vt:lpstr>'FCC Part 15 Subpart B'!CDVE_COMMENTS</vt:lpstr>
      <vt:lpstr>'KS C 9832 KS C 9835'!CDVE_COMMENTS</vt:lpstr>
      <vt:lpstr>'EN 55032 EN 55035'!CDVE_ENV</vt:lpstr>
      <vt:lpstr>'EN 60601-1-2'!CDVE_ENV</vt:lpstr>
      <vt:lpstr>'FCC Part 15 Subpart B'!CDVE_ENV</vt:lpstr>
      <vt:lpstr>'KS C 9832 KS C 9835'!CDVE_ENV</vt:lpstr>
      <vt:lpstr>'EN 55032 EN 55035'!CDVE_INSTRUMENTS</vt:lpstr>
      <vt:lpstr>'EN 60601-1-2'!CDVE_INSTRUMENTS</vt:lpstr>
      <vt:lpstr>'FCC Part 15 Subpart B'!CDVE_INSTRUMENTS</vt:lpstr>
      <vt:lpstr>'KS C 9832 KS C 9835'!CDVE_INSTRUMENTS</vt:lpstr>
      <vt:lpstr>'EN 55032 EN 55035'!CDVE_LOCATION</vt:lpstr>
      <vt:lpstr>'EN 60601-1-2'!CDVE_LOCATION</vt:lpstr>
      <vt:lpstr>'FCC Part 15 Subpart B'!CDVE_LOCATION</vt:lpstr>
      <vt:lpstr>'KS C 9832 KS C 9835'!CDVE_LOCATION</vt:lpstr>
      <vt:lpstr>'EN 55032 EN 55035'!CDVE_method_1</vt:lpstr>
      <vt:lpstr>'EN 60601-1-2'!CDVE_method_1</vt:lpstr>
      <vt:lpstr>'EN 55032 EN 55035'!CDVE_method_2</vt:lpstr>
      <vt:lpstr>'EN 60601-1-2'!CDVE_method_2</vt:lpstr>
      <vt:lpstr>'EN 55032 EN 55035'!CDVE_Remarks</vt:lpstr>
      <vt:lpstr>'EN 60601-1-2'!CDVE_Remarks</vt:lpstr>
      <vt:lpstr>'FCC Part 15 Subpart B'!CDVE_Remarks</vt:lpstr>
      <vt:lpstr>'KS C 9832 KS C 9835'!CDVE_Remarks</vt:lpstr>
      <vt:lpstr>'KS C 9832 KS C 9835'!CE_BASE</vt:lpstr>
      <vt:lpstr>'EN 301 489-1'!CE_CHECK</vt:lpstr>
      <vt:lpstr>'EN 55032 EN 55035'!CE_CHECK</vt:lpstr>
      <vt:lpstr>'EN 60601-1-2'!CE_CHECK</vt:lpstr>
      <vt:lpstr>'EN IEC 55014-1 EN IEC 55014-2'!CE_CHECK</vt:lpstr>
      <vt:lpstr>'FCC Part 15 Subpart B'!CE_CHECK</vt:lpstr>
      <vt:lpstr>'KN 50 KN 51'!CE_CHECK</vt:lpstr>
      <vt:lpstr>'KN 61131-2'!CE_CHECK</vt:lpstr>
      <vt:lpstr>'KS B ISO 8102-1 KS B ISO 8102-2'!CE_CHECK</vt:lpstr>
      <vt:lpstr>'KS C 9610-6-3 KS C 9610-6-1'!CE_CHECK</vt:lpstr>
      <vt:lpstr>'KS C 9610-6-4 KS C 9610-6-2'!CE_CHECK</vt:lpstr>
      <vt:lpstr>'KS C 9800-3'!CE_CHECK</vt:lpstr>
      <vt:lpstr>'KS C 9814-1 KS C 9814-2'!CE_CHECK</vt:lpstr>
      <vt:lpstr>'KS C 9814-1 KS C 9814-2 (2)'!CE_CHECK</vt:lpstr>
      <vt:lpstr>'KS C 9815 KS C 9547'!CE_CHECK</vt:lpstr>
      <vt:lpstr>'KS C 9832 KS C 9835'!CE_CHECK</vt:lpstr>
      <vt:lpstr>'KS C 9992'!CE_CHECK</vt:lpstr>
      <vt:lpstr>'KS C IEC 60255-26'!CE_CHECK</vt:lpstr>
      <vt:lpstr>'KS C IEC 60947-1'!CE_CHECK</vt:lpstr>
      <vt:lpstr>'KS C IEC 60947-2'!CE_CHECK</vt:lpstr>
      <vt:lpstr>'KS C IEC 60947-4-1'!CE_CHECK</vt:lpstr>
      <vt:lpstr>'KS X 3124'!CE_CHECK</vt:lpstr>
      <vt:lpstr>'KS X 3124 KS X NEW'!CE_CHECK</vt:lpstr>
      <vt:lpstr>'KS X 3143 KS C 9814-2'!CE_CHECK</vt:lpstr>
      <vt:lpstr>'Marine DNVGL'!CE_CHECK</vt:lpstr>
      <vt:lpstr>'EN 301 489-1'!CE_COMMENTS</vt:lpstr>
      <vt:lpstr>'EN 55032 EN 55035'!CE_COMMENTS</vt:lpstr>
      <vt:lpstr>'EN 60601-1-2'!CE_COMMENTS</vt:lpstr>
      <vt:lpstr>'EN IEC 55014-1 EN IEC 55014-2'!CE_COMMENTS</vt:lpstr>
      <vt:lpstr>'FCC Part 15 Subpart B'!CE_COMMENTS</vt:lpstr>
      <vt:lpstr>'KN 50 KN 51'!CE_COMMENTS</vt:lpstr>
      <vt:lpstr>'KN 61131-2'!CE_COMMENTS</vt:lpstr>
      <vt:lpstr>'KS B ISO 8102-1 KS B ISO 8102-2'!CE_COMMENTS</vt:lpstr>
      <vt:lpstr>'KS C 9610-6-3 KS C 9610-6-1'!CE_COMMENTS</vt:lpstr>
      <vt:lpstr>'KS C 9610-6-4 KS C 9610-6-2'!CE_COMMENTS</vt:lpstr>
      <vt:lpstr>'KS C 9800-3'!CE_COMMENTS</vt:lpstr>
      <vt:lpstr>'KS C 9814-1 KS C 9814-2'!CE_COMMENTS</vt:lpstr>
      <vt:lpstr>'KS C 9814-1 KS C 9814-2 (2)'!CE_COMMENTS</vt:lpstr>
      <vt:lpstr>'KS C 9815 KS C 9547'!CE_COMMENTS</vt:lpstr>
      <vt:lpstr>'KS C 9832 KS C 9835'!CE_COMMENTS</vt:lpstr>
      <vt:lpstr>'KS C 9992'!CE_COMMENTS</vt:lpstr>
      <vt:lpstr>'KS C IEC 60255-26'!CE_COMMENTS</vt:lpstr>
      <vt:lpstr>'KS C IEC 60947-1'!CE_COMMENTS</vt:lpstr>
      <vt:lpstr>'KS C IEC 60947-2'!CE_COMMENTS</vt:lpstr>
      <vt:lpstr>'KS C IEC 60947-4-1'!CE_COMMENTS</vt:lpstr>
      <vt:lpstr>'KS X 3124'!CE_COMMENTS</vt:lpstr>
      <vt:lpstr>'KS X 3124 KS X NEW'!CE_COMMENTS</vt:lpstr>
      <vt:lpstr>'KS X 3143 KS C 9814-2'!CE_COMMENTS</vt:lpstr>
      <vt:lpstr>'Marine DNVGL'!CE_COMMENTS</vt:lpstr>
      <vt:lpstr>'EN 301 489-1'!CE_ENV</vt:lpstr>
      <vt:lpstr>'EN 55032 EN 55035'!CE_ENV</vt:lpstr>
      <vt:lpstr>'EN 60601-1-2'!CE_ENV</vt:lpstr>
      <vt:lpstr>'EN IEC 55014-1 EN IEC 55014-2'!CE_ENV</vt:lpstr>
      <vt:lpstr>'FCC Part 15 Subpart B'!CE_ENV</vt:lpstr>
      <vt:lpstr>'KN 50 KN 51'!CE_ENV</vt:lpstr>
      <vt:lpstr>'KN 61131-2'!CE_ENV</vt:lpstr>
      <vt:lpstr>'KS B ISO 8102-1 KS B ISO 8102-2'!CE_ENV</vt:lpstr>
      <vt:lpstr>'KS C 9610-6-3 KS C 9610-6-1'!CE_ENV</vt:lpstr>
      <vt:lpstr>'KS C 9610-6-4 KS C 9610-6-2'!CE_ENV</vt:lpstr>
      <vt:lpstr>'KS C 9800-3'!CE_ENV</vt:lpstr>
      <vt:lpstr>'KS C 9814-1 KS C 9814-2'!CE_ENV</vt:lpstr>
      <vt:lpstr>'KS C 9814-1 KS C 9814-2 (2)'!CE_ENV</vt:lpstr>
      <vt:lpstr>'KS C 9815 KS C 9547'!CE_ENV</vt:lpstr>
      <vt:lpstr>'KS C 9832 KS C 9835'!CE_ENV</vt:lpstr>
      <vt:lpstr>'KS C 9992'!CE_ENV</vt:lpstr>
      <vt:lpstr>'KS C IEC 60255-26'!CE_ENV</vt:lpstr>
      <vt:lpstr>'KS C IEC 60947-1'!CE_ENV</vt:lpstr>
      <vt:lpstr>'KS C IEC 60947-2'!CE_ENV</vt:lpstr>
      <vt:lpstr>'KS C IEC 60947-4-1'!CE_ENV</vt:lpstr>
      <vt:lpstr>'KS X 3124'!CE_ENV</vt:lpstr>
      <vt:lpstr>'KS X 3124 KS X NEW'!CE_ENV</vt:lpstr>
      <vt:lpstr>'KS X 3143 KS C 9814-2'!CE_ENV</vt:lpstr>
      <vt:lpstr>'Marine DNVGL'!CE_ENV</vt:lpstr>
      <vt:lpstr>'EN 301 489-1'!CE_INSTRUMENTS</vt:lpstr>
      <vt:lpstr>'EN 55032 EN 55035'!CE_INSTRUMENTS</vt:lpstr>
      <vt:lpstr>'EN 60601-1-2'!CE_INSTRUMENTS</vt:lpstr>
      <vt:lpstr>'EN IEC 55014-1 EN IEC 55014-2'!CE_INSTRUMENTS</vt:lpstr>
      <vt:lpstr>'FCC Part 15 Subpart B'!CE_INSTRUMENTS</vt:lpstr>
      <vt:lpstr>'KN 50 KN 51'!CE_INSTRUMENTS</vt:lpstr>
      <vt:lpstr>'KN 61131-2'!CE_INSTRUMENTS</vt:lpstr>
      <vt:lpstr>'KS B ISO 8102-1 KS B ISO 8102-2'!CE_INSTRUMENTS</vt:lpstr>
      <vt:lpstr>'KS C 9610-6-3 KS C 9610-6-1'!CE_INSTRUMENTS</vt:lpstr>
      <vt:lpstr>'KS C 9610-6-4 KS C 9610-6-2'!CE_INSTRUMENTS</vt:lpstr>
      <vt:lpstr>'KS C 9800-3'!CE_INSTRUMENTS</vt:lpstr>
      <vt:lpstr>'KS C 9814-1 KS C 9814-2'!CE_INSTRUMENTS</vt:lpstr>
      <vt:lpstr>'KS C 9814-1 KS C 9814-2 (2)'!CE_INSTRUMENTS</vt:lpstr>
      <vt:lpstr>'KS C 9815 KS C 9547'!CE_INSTRUMENTS</vt:lpstr>
      <vt:lpstr>'KS C 9832 KS C 9835'!CE_INSTRUMENTS</vt:lpstr>
      <vt:lpstr>'KS C 9992'!CE_INSTRUMENTS</vt:lpstr>
      <vt:lpstr>'KS C IEC 60255-26'!CE_INSTRUMENTS</vt:lpstr>
      <vt:lpstr>'KS C IEC 60947-1'!CE_INSTRUMENTS</vt:lpstr>
      <vt:lpstr>'KS C IEC 60947-2'!CE_INSTRUMENTS</vt:lpstr>
      <vt:lpstr>'KS C IEC 60947-4-1'!CE_INSTRUMENTS</vt:lpstr>
      <vt:lpstr>'KS X 3124'!CE_INSTRUMENTS</vt:lpstr>
      <vt:lpstr>'KS X 3124 KS X NEW'!CE_INSTRUMENTS</vt:lpstr>
      <vt:lpstr>'KS X 3143 KS C 9814-2'!CE_INSTRUMENTS</vt:lpstr>
      <vt:lpstr>'Marine DNVGL'!CE_INSTRUMENTS</vt:lpstr>
      <vt:lpstr>'KS C 9832 KS C 9835'!CE_LOC</vt:lpstr>
      <vt:lpstr>'EN 301 489-1'!CE_LOCATION</vt:lpstr>
      <vt:lpstr>'EN 55032 EN 55035'!CE_LOCATION</vt:lpstr>
      <vt:lpstr>'EN 60601-1-2'!CE_LOCATION</vt:lpstr>
      <vt:lpstr>'EN IEC 55014-1 EN IEC 55014-2'!CE_LOCATION</vt:lpstr>
      <vt:lpstr>'FCC Part 15 Subpart B'!CE_LOCATION</vt:lpstr>
      <vt:lpstr>'KN 50 KN 51'!CE_LOCATION</vt:lpstr>
      <vt:lpstr>'KN 61131-2'!CE_LOCATION</vt:lpstr>
      <vt:lpstr>'KS B ISO 8102-1 KS B ISO 8102-2'!CE_LOCATION</vt:lpstr>
      <vt:lpstr>'KS C 9610-6-3 KS C 9610-6-1'!CE_LOCATION</vt:lpstr>
      <vt:lpstr>'KS C 9610-6-4 KS C 9610-6-2'!CE_LOCATION</vt:lpstr>
      <vt:lpstr>'KS C 9800-3'!CE_LOCATION</vt:lpstr>
      <vt:lpstr>'KS C 9814-1 KS C 9814-2'!CE_LOCATION</vt:lpstr>
      <vt:lpstr>'KS C 9814-1 KS C 9814-2 (2)'!CE_LOCATION</vt:lpstr>
      <vt:lpstr>'KS C 9815 KS C 9547'!CE_LOCATION</vt:lpstr>
      <vt:lpstr>'KS C 9832 KS C 9835'!CE_LOCATION</vt:lpstr>
      <vt:lpstr>'KS C 9992'!CE_LOCATION</vt:lpstr>
      <vt:lpstr>'KS C IEC 60255-26'!CE_LOCATION</vt:lpstr>
      <vt:lpstr>'KS C IEC 60947-1'!CE_LOCATION</vt:lpstr>
      <vt:lpstr>'KS C IEC 60947-2'!CE_LOCATION</vt:lpstr>
      <vt:lpstr>'KS C IEC 60947-4-1'!CE_LOCATION</vt:lpstr>
      <vt:lpstr>'KS X 3124'!CE_LOCATION</vt:lpstr>
      <vt:lpstr>'KS X 3124 KS X NEW'!CE_LOCATION</vt:lpstr>
      <vt:lpstr>'KS X 3143 KS C 9814-2'!CE_LOCATION</vt:lpstr>
      <vt:lpstr>'Marine DNVGL'!CE_LOCATION</vt:lpstr>
      <vt:lpstr>'EN 301 489-1'!CE_Remarks</vt:lpstr>
      <vt:lpstr>'EN 55032 EN 55035'!CE_Remarks</vt:lpstr>
      <vt:lpstr>'EN 60601-1-2'!CE_Remarks</vt:lpstr>
      <vt:lpstr>'EN IEC 55014-1 EN IEC 55014-2'!CE_Remarks</vt:lpstr>
      <vt:lpstr>'FCC Part 15 Subpart B'!CE_Remarks</vt:lpstr>
      <vt:lpstr>'KN 50 KN 51'!CE_Remarks</vt:lpstr>
      <vt:lpstr>'KN 61131-2'!CE_Remarks</vt:lpstr>
      <vt:lpstr>'KS B ISO 8102-1 KS B ISO 8102-2'!CE_Remarks</vt:lpstr>
      <vt:lpstr>'KS C 9610-6-3 KS C 9610-6-1'!CE_Remarks</vt:lpstr>
      <vt:lpstr>'KS C 9610-6-4 KS C 9610-6-2'!CE_Remarks</vt:lpstr>
      <vt:lpstr>'KS C 9800-3'!CE_Remarks</vt:lpstr>
      <vt:lpstr>'KS C 9814-1 KS C 9814-2'!CE_Remarks</vt:lpstr>
      <vt:lpstr>'KS C 9814-1 KS C 9814-2 (2)'!CE_Remarks</vt:lpstr>
      <vt:lpstr>'KS C 9815 KS C 9547'!CE_Remarks</vt:lpstr>
      <vt:lpstr>'KS C 9832 KS C 9835'!CE_Remarks</vt:lpstr>
      <vt:lpstr>'KS C 9992'!CE_Remarks</vt:lpstr>
      <vt:lpstr>'KS C IEC 60255-26'!CE_Remarks</vt:lpstr>
      <vt:lpstr>'KS C IEC 60947-1'!CE_Remarks</vt:lpstr>
      <vt:lpstr>'KS C IEC 60947-2'!CE_Remarks</vt:lpstr>
      <vt:lpstr>'KS C IEC 60947-4-1'!CE_Remarks</vt:lpstr>
      <vt:lpstr>'KS X 3124'!CE_Remarks</vt:lpstr>
      <vt:lpstr>'KS X 3124 KS X NEW'!CE_Remarks</vt:lpstr>
      <vt:lpstr>'KS X 3143 KS C 9814-2'!CE_Remarks</vt:lpstr>
      <vt:lpstr>'Marine DNVGL'!CE_Remarks</vt:lpstr>
      <vt:lpstr>'KS C 9832 KS C 9835'!CE_TITLE</vt:lpstr>
      <vt:lpstr>'EN 301 489-1'!Certi_Module</vt:lpstr>
      <vt:lpstr>'EN 55032 EN 55035'!Certi_Module</vt:lpstr>
      <vt:lpstr>'EN 60601-1-2'!Certi_Module</vt:lpstr>
      <vt:lpstr>'EN IEC 55014-1 EN IEC 55014-2'!Certi_Module</vt:lpstr>
      <vt:lpstr>'FCC Part 15 Subpart B'!Certi_Module</vt:lpstr>
      <vt:lpstr>'KN 50 KN 51'!Certi_Module</vt:lpstr>
      <vt:lpstr>'KN 61131-2'!Certi_Module</vt:lpstr>
      <vt:lpstr>'KS B ISO 8102-1 KS B ISO 8102-2'!Certi_Module</vt:lpstr>
      <vt:lpstr>'KS C 3369'!Certi_Module</vt:lpstr>
      <vt:lpstr>'KS C 9610-6-3 KS C 9610-6-1'!Certi_Module</vt:lpstr>
      <vt:lpstr>'KS C 9610-6-4 KS C 9610-6-2'!Certi_Module</vt:lpstr>
      <vt:lpstr>'KS C 9800-3'!Certi_Module</vt:lpstr>
      <vt:lpstr>'KS C 9814-1 KS C 9814-2'!Certi_Module</vt:lpstr>
      <vt:lpstr>'KS C 9814-1 KS C 9814-2 (2)'!Certi_Module</vt:lpstr>
      <vt:lpstr>'KS C 9815 KS C 9547'!Certi_Module</vt:lpstr>
      <vt:lpstr>'KS C 9832 KS C 9835'!Certi_Module</vt:lpstr>
      <vt:lpstr>'KS C 9992'!Certi_Module</vt:lpstr>
      <vt:lpstr>'KS C IEC 60255-26'!Certi_Module</vt:lpstr>
      <vt:lpstr>'KS C IEC 60947-1'!Certi_Module</vt:lpstr>
      <vt:lpstr>'KS C IEC 60947-2'!Certi_Module</vt:lpstr>
      <vt:lpstr>'KS C IEC 60947-4-1'!Certi_Module</vt:lpstr>
      <vt:lpstr>'KS X 3124'!Certi_Module</vt:lpstr>
      <vt:lpstr>'KS X 3124 KS X NEW'!Certi_Module</vt:lpstr>
      <vt:lpstr>'KS X 3143 KS C 9814-2'!Certi_Module</vt:lpstr>
      <vt:lpstr>'Marine DNVGL'!Certi_Module</vt:lpstr>
      <vt:lpstr>'EN 301 489-1'!ck_classA</vt:lpstr>
      <vt:lpstr>'EN 55032 EN 55035'!ck_classA</vt:lpstr>
      <vt:lpstr>'EN 60601-1-2'!ck_classA</vt:lpstr>
      <vt:lpstr>'FCC Part 15 Subpart B'!ck_classA</vt:lpstr>
      <vt:lpstr>'KS C 3369'!ck_classA</vt:lpstr>
      <vt:lpstr>'KS C 9832 KS C 9835'!ck_classA</vt:lpstr>
      <vt:lpstr>'KS C 9992'!ck_classA</vt:lpstr>
      <vt:lpstr>'KS C IEC 60947-4-1'!ck_classA</vt:lpstr>
      <vt:lpstr>'KS X 3124'!ck_classA</vt:lpstr>
      <vt:lpstr>'KS X 3124 KS X NEW'!ck_classA</vt:lpstr>
      <vt:lpstr>'Marine DNVGL'!ck_classA</vt:lpstr>
      <vt:lpstr>'EN 301 489-1'!ck_classB</vt:lpstr>
      <vt:lpstr>'EN 55032 EN 55035'!ck_classB</vt:lpstr>
      <vt:lpstr>'EN 60601-1-2'!ck_classB</vt:lpstr>
      <vt:lpstr>'FCC Part 15 Subpart B'!ck_classB</vt:lpstr>
      <vt:lpstr>'KS C 3369'!ck_classB</vt:lpstr>
      <vt:lpstr>'KS C 9832 KS C 9835'!ck_classB</vt:lpstr>
      <vt:lpstr>'KS C 9992'!ck_classB</vt:lpstr>
      <vt:lpstr>'KS C IEC 60947-4-1'!ck_classB</vt:lpstr>
      <vt:lpstr>'KS X 3124'!ck_classB</vt:lpstr>
      <vt:lpstr>'KS X 3124 KS X NEW'!ck_classB</vt:lpstr>
      <vt:lpstr>'Marine DNVGL'!ck_classB</vt:lpstr>
      <vt:lpstr>'EN IEC 55014-1 EN IEC 55014-2'!CLASS_CK</vt:lpstr>
      <vt:lpstr>'KS C 9800-3'!CLASS_CK</vt:lpstr>
      <vt:lpstr>'KS C 9814-1 KS C 9814-2'!CLASS_CK</vt:lpstr>
      <vt:lpstr>'KS C 9814-1 KS C 9814-2 (2)'!CLASS_CK</vt:lpstr>
      <vt:lpstr>'KS C 9815 KS C 9547'!CLASS_CK</vt:lpstr>
      <vt:lpstr>'KS C IEC 60255-26'!CLASS_CK</vt:lpstr>
      <vt:lpstr>'KS X 3143 KS C 9814-2'!CLASS_CK</vt:lpstr>
      <vt:lpstr>'EN IEC 55014-1 EN IEC 55014-2'!CLICK_CHECK</vt:lpstr>
      <vt:lpstr>'KN 50 KN 51'!CLICK_CHECK</vt:lpstr>
      <vt:lpstr>'KS B ISO 8102-1 KS B ISO 8102-2'!CLICK_CHECK</vt:lpstr>
      <vt:lpstr>'KS C 9610-6-3 KS C 9610-6-1'!CLICK_CHECK</vt:lpstr>
      <vt:lpstr>'KS C 9814-1 KS C 9814-2'!CLICK_CHECK</vt:lpstr>
      <vt:lpstr>'KS C 9814-1 KS C 9814-2 (2)'!CLICK_CHECK</vt:lpstr>
      <vt:lpstr>'EN IEC 55014-1 EN IEC 55014-2'!CLICK_COMMENTS</vt:lpstr>
      <vt:lpstr>'KN 50 KN 51'!CLICK_COMMENTS</vt:lpstr>
      <vt:lpstr>'KS B ISO 8102-1 KS B ISO 8102-2'!CLICK_COMMENTS</vt:lpstr>
      <vt:lpstr>'KS C 9610-6-3 KS C 9610-6-1'!CLICK_COMMENTS</vt:lpstr>
      <vt:lpstr>'KS C 9814-1 KS C 9814-2'!CLICK_COMMENTS</vt:lpstr>
      <vt:lpstr>'KS C 9814-1 KS C 9814-2 (2)'!CLICK_COMMENTS</vt:lpstr>
      <vt:lpstr>'EN IEC 55014-1 EN IEC 55014-2'!CLICK_ENV</vt:lpstr>
      <vt:lpstr>'KN 50 KN 51'!CLICK_ENV</vt:lpstr>
      <vt:lpstr>'KS B ISO 8102-1 KS B ISO 8102-2'!CLICK_ENV</vt:lpstr>
      <vt:lpstr>'KS C 9610-6-3 KS C 9610-6-1'!CLICK_ENV</vt:lpstr>
      <vt:lpstr>'KS C 9814-1 KS C 9814-2'!CLICK_ENV</vt:lpstr>
      <vt:lpstr>'KS C 9814-1 KS C 9814-2 (2)'!CLICK_ENV</vt:lpstr>
      <vt:lpstr>'EN IEC 55014-1 EN IEC 55014-2'!CLICK_INSTRUMENTS</vt:lpstr>
      <vt:lpstr>'KN 50 KN 51'!CLICK_INSTRUMENTS</vt:lpstr>
      <vt:lpstr>'KS B ISO 8102-1 KS B ISO 8102-2'!CLICK_INSTRUMENTS</vt:lpstr>
      <vt:lpstr>'KS C 9610-6-3 KS C 9610-6-1'!CLICK_INSTRUMENTS</vt:lpstr>
      <vt:lpstr>'KS C 9814-1 KS C 9814-2'!CLICK_INSTRUMENTS</vt:lpstr>
      <vt:lpstr>'KS C 9814-1 KS C 9814-2 (2)'!CLICK_INSTRUMENTS</vt:lpstr>
      <vt:lpstr>'EN IEC 55014-1 EN IEC 55014-2'!CLICK_LOCATION</vt:lpstr>
      <vt:lpstr>'KN 50 KN 51'!CLICK_LOCATION</vt:lpstr>
      <vt:lpstr>'KS B ISO 8102-1 KS B ISO 8102-2'!CLICK_LOCATION</vt:lpstr>
      <vt:lpstr>'KS C 9610-6-3 KS C 9610-6-1'!CLICK_LOCATION</vt:lpstr>
      <vt:lpstr>'KS C 9814-1 KS C 9814-2'!CLICK_LOCATION</vt:lpstr>
      <vt:lpstr>'KS C 9814-1 KS C 9814-2 (2)'!CLICK_LOCATION</vt:lpstr>
      <vt:lpstr>'EN IEC 55014-1 EN IEC 55014-2'!CLICK_Remarks</vt:lpstr>
      <vt:lpstr>'KS B ISO 8102-1 KS B ISO 8102-2'!CLICK_Remarks</vt:lpstr>
      <vt:lpstr>'KS C 9610-6-3 KS C 9610-6-1'!CLICK_Remarks</vt:lpstr>
      <vt:lpstr>'KS C 9814-1 KS C 9814-2'!CLICK_Remarks</vt:lpstr>
      <vt:lpstr>'KS C 9814-1 KS C 9814-2 (2)'!CLICK_Remarks</vt:lpstr>
      <vt:lpstr>'KS C 9800-3'!CN_AC</vt:lpstr>
      <vt:lpstr>'KS C 9800-3'!CN_AC_RESULT</vt:lpstr>
      <vt:lpstr>'KS C 9800-3'!CN_AC2</vt:lpstr>
      <vt:lpstr>'KS C 9800-3'!CN_AC2_RESULT</vt:lpstr>
      <vt:lpstr>'KS C 9800-3'!CN_CHECK</vt:lpstr>
      <vt:lpstr>'KS C 9800-3'!CN_COMMENTS</vt:lpstr>
      <vt:lpstr>'KS C 9800-3'!CN_ENV</vt:lpstr>
      <vt:lpstr>'KS C 9800-3'!CN_INSTRUMENTS</vt:lpstr>
      <vt:lpstr>'KS C 9800-3'!CN_LOCATION</vt:lpstr>
      <vt:lpstr>'EN 301 489-1'!CONFIG_COMMENT</vt:lpstr>
      <vt:lpstr>'EN 55032 EN 55035'!CONFIG_COMMENT</vt:lpstr>
      <vt:lpstr>'EN 60601-1-2'!CONFIG_COMMENT</vt:lpstr>
      <vt:lpstr>'FCC Part 15 Subpart B'!CONFIG_COMMENT</vt:lpstr>
      <vt:lpstr>'KN 61131-2'!CONFIG_COMMENT</vt:lpstr>
      <vt:lpstr>'KS B ISO 8102-1 KS B ISO 8102-2'!CONFIG_COMMENT</vt:lpstr>
      <vt:lpstr>'KS C 9610-6-3 KS C 9610-6-1'!CONFIG_COMMENT</vt:lpstr>
      <vt:lpstr>'KS C 9610-6-4 KS C 9610-6-2'!CONFIG_COMMENT</vt:lpstr>
      <vt:lpstr>'KS C 9832 KS C 9835'!CONFIG_COMMENT</vt:lpstr>
      <vt:lpstr>'KS C 9992'!CONFIG_COMMENT</vt:lpstr>
      <vt:lpstr>'KS C IEC 60255-26'!CONFIG_COMMENT</vt:lpstr>
      <vt:lpstr>'KS C IEC 60947-1'!CONFIG_COMMENT</vt:lpstr>
      <vt:lpstr>'KS C IEC 60947-2'!CONFIG_COMMENT</vt:lpstr>
      <vt:lpstr>'KS C IEC 60947-4-1'!CONFIG_COMMENT</vt:lpstr>
      <vt:lpstr>'Marine DNVGL'!CONFIG_COMMENT</vt:lpstr>
      <vt:lpstr>'EN 301 489-1'!Connection_Cables</vt:lpstr>
      <vt:lpstr>'EN 55032 EN 55035'!Connection_Cables</vt:lpstr>
      <vt:lpstr>'EN 60601-1-2'!Connection_Cables</vt:lpstr>
      <vt:lpstr>'EN IEC 55014-1 EN IEC 55014-2'!Connection_Cables</vt:lpstr>
      <vt:lpstr>'FCC Part 15 Subpart B'!Connection_Cables</vt:lpstr>
      <vt:lpstr>'KN 50 KN 51'!Connection_Cables</vt:lpstr>
      <vt:lpstr>'KN 61131-2'!Connection_Cables</vt:lpstr>
      <vt:lpstr>'KS B ISO 8102-1 KS B ISO 8102-2'!Connection_Cables</vt:lpstr>
      <vt:lpstr>'KS C 3369'!Connection_Cables</vt:lpstr>
      <vt:lpstr>'KS C 9610-6-3 KS C 9610-6-1'!Connection_Cables</vt:lpstr>
      <vt:lpstr>'KS C 9610-6-4 KS C 9610-6-2'!Connection_Cables</vt:lpstr>
      <vt:lpstr>'KS C 9800-3'!Connection_Cables</vt:lpstr>
      <vt:lpstr>'KS C 9814-1 KS C 9814-2'!Connection_Cables</vt:lpstr>
      <vt:lpstr>'KS C 9814-1 KS C 9814-2 (2)'!Connection_Cables</vt:lpstr>
      <vt:lpstr>'KS C 9815 KS C 9547'!Connection_Cables</vt:lpstr>
      <vt:lpstr>'KS C 9832 KS C 9835'!Connection_Cables</vt:lpstr>
      <vt:lpstr>'KS C 9992'!Connection_Cables</vt:lpstr>
      <vt:lpstr>'KS C IEC 60255-26'!Connection_Cables</vt:lpstr>
      <vt:lpstr>'KS C IEC 60947-1'!Connection_Cables</vt:lpstr>
      <vt:lpstr>'KS C IEC 60947-2'!Connection_Cables</vt:lpstr>
      <vt:lpstr>'KS C IEC 60947-4-1'!Connection_Cables</vt:lpstr>
      <vt:lpstr>'KS X 3124'!Connection_Cables</vt:lpstr>
      <vt:lpstr>'KS X 3124 KS X NEW'!Connection_Cables</vt:lpstr>
      <vt:lpstr>'KS X 3143 KS C 9814-2'!Connection_Cables</vt:lpstr>
      <vt:lpstr>'Marine DNVGL'!Connection_Cables</vt:lpstr>
      <vt:lpstr>'EN 301 489-1'!CS_AC</vt:lpstr>
      <vt:lpstr>'EN 55032 EN 55035'!CS_AC</vt:lpstr>
      <vt:lpstr>'EN 60601-1-2'!CS_AC</vt:lpstr>
      <vt:lpstr>'EN IEC 55014-1 EN IEC 55014-2'!CS_AC</vt:lpstr>
      <vt:lpstr>'KN 50 KN 51'!CS_AC</vt:lpstr>
      <vt:lpstr>'KN 61131-2'!CS_AC</vt:lpstr>
      <vt:lpstr>'KS B ISO 8102-1 KS B ISO 8102-2'!CS_AC</vt:lpstr>
      <vt:lpstr>'KS C 9610-6-3 KS C 9610-6-1'!CS_AC</vt:lpstr>
      <vt:lpstr>'KS C 9610-6-4 KS C 9610-6-2'!CS_AC</vt:lpstr>
      <vt:lpstr>'KS C 9800-3'!CS_AC</vt:lpstr>
      <vt:lpstr>'KS C 9814-1 KS C 9814-2'!CS_AC</vt:lpstr>
      <vt:lpstr>'KS C 9814-1 KS C 9814-2 (2)'!CS_AC</vt:lpstr>
      <vt:lpstr>'KS C 9815 KS C 9547'!CS_AC</vt:lpstr>
      <vt:lpstr>'KS C 9832 KS C 9835'!CS_AC</vt:lpstr>
      <vt:lpstr>'KS C 9992'!CS_AC</vt:lpstr>
      <vt:lpstr>'KS C IEC 60255-26'!CS_AC</vt:lpstr>
      <vt:lpstr>'KS C IEC 60947-1'!CS_AC</vt:lpstr>
      <vt:lpstr>'KS C IEC 60947-2'!CS_AC</vt:lpstr>
      <vt:lpstr>'KS C IEC 60947-4-1'!CS_AC</vt:lpstr>
      <vt:lpstr>'KS X 3124'!CS_AC</vt:lpstr>
      <vt:lpstr>'KS X 3124 KS X NEW'!CS_AC</vt:lpstr>
      <vt:lpstr>'KS X 3143 KS C 9814-2'!CS_AC</vt:lpstr>
      <vt:lpstr>'Marine DNVGL'!CS_AC</vt:lpstr>
      <vt:lpstr>'EN IEC 55014-1 EN IEC 55014-2'!CS_AC_CAT2</vt:lpstr>
      <vt:lpstr>'KS C 9800-3'!CS_AC_CAT2</vt:lpstr>
      <vt:lpstr>'KS C 9814-1 KS C 9814-2'!CS_AC_CAT2</vt:lpstr>
      <vt:lpstr>'KS C 9814-1 KS C 9814-2 (2)'!CS_AC_CAT2</vt:lpstr>
      <vt:lpstr>'KS C 9815 KS C 9547'!CS_AC_CAT2</vt:lpstr>
      <vt:lpstr>'KS X 3143 KS C 9814-2'!CS_AC_CAT2</vt:lpstr>
      <vt:lpstr>'EN IEC 55014-1 EN IEC 55014-2'!CS_AC_CAT4</vt:lpstr>
      <vt:lpstr>'KS C 9800-3'!CS_AC_CAT4</vt:lpstr>
      <vt:lpstr>'KS C 9814-1 KS C 9814-2'!CS_AC_CAT4</vt:lpstr>
      <vt:lpstr>'KS C 9814-1 KS C 9814-2 (2)'!CS_AC_CAT4</vt:lpstr>
      <vt:lpstr>'KS C 9815 KS C 9547'!CS_AC_CAT4</vt:lpstr>
      <vt:lpstr>'KS X 3143 KS C 9814-2'!CS_AC_CAT4</vt:lpstr>
      <vt:lpstr>'EN 301 489-1'!CS_AC_RESULT</vt:lpstr>
      <vt:lpstr>'EN 55032 EN 55035'!CS_AC_RESULT</vt:lpstr>
      <vt:lpstr>'EN 60601-1-2'!CS_AC_RESULT</vt:lpstr>
      <vt:lpstr>'EN IEC 55014-1 EN IEC 55014-2'!CS_AC_RESULT</vt:lpstr>
      <vt:lpstr>'KN 50 KN 51'!CS_AC_RESULT</vt:lpstr>
      <vt:lpstr>'KN 61131-2'!CS_AC_RESULT</vt:lpstr>
      <vt:lpstr>'KS B ISO 8102-1 KS B ISO 8102-2'!CS_AC_RESULT</vt:lpstr>
      <vt:lpstr>'KS C 9610-6-3 KS C 9610-6-1'!CS_AC_RESULT</vt:lpstr>
      <vt:lpstr>'KS C 9610-6-4 KS C 9610-6-2'!CS_AC_RESULT</vt:lpstr>
      <vt:lpstr>'KS C 9800-3'!CS_AC_RESULT</vt:lpstr>
      <vt:lpstr>'KS C 9814-1 KS C 9814-2'!CS_AC_RESULT</vt:lpstr>
      <vt:lpstr>'KS C 9814-1 KS C 9814-2 (2)'!CS_AC_RESULT</vt:lpstr>
      <vt:lpstr>'KS C 9815 KS C 9547'!CS_AC_RESULT</vt:lpstr>
      <vt:lpstr>'KS C 9832 KS C 9835'!CS_AC_RESULT</vt:lpstr>
      <vt:lpstr>'KS C 9992'!CS_AC_RESULT</vt:lpstr>
      <vt:lpstr>'KS C IEC 60255-26'!CS_AC_RESULT</vt:lpstr>
      <vt:lpstr>'KS C IEC 60947-1'!CS_AC_RESULT</vt:lpstr>
      <vt:lpstr>'KS C IEC 60947-2'!CS_AC_RESULT</vt:lpstr>
      <vt:lpstr>'KS C IEC 60947-4-1'!CS_AC_RESULT</vt:lpstr>
      <vt:lpstr>'KS X 3124'!CS_AC_RESULT</vt:lpstr>
      <vt:lpstr>'KS X 3124 KS X NEW'!CS_AC_RESULT</vt:lpstr>
      <vt:lpstr>'KS X 3143 KS C 9814-2'!CS_AC_RESULT</vt:lpstr>
      <vt:lpstr>'Marine DNVGL'!CS_AC_RESULT</vt:lpstr>
      <vt:lpstr>'KS B ISO 8102-1 KS B ISO 8102-2'!CS_AC_SAFETY</vt:lpstr>
      <vt:lpstr>'KS B ISO 8102-1 KS B ISO 8102-2'!CS_AC_SAFETY_RESULT</vt:lpstr>
      <vt:lpstr>'KN 50 KN 51'!CS_ACIO</vt:lpstr>
      <vt:lpstr>'KN 61131-2'!CS_ACIO</vt:lpstr>
      <vt:lpstr>'KN 50 KN 51'!CS_ACIO_RESULT</vt:lpstr>
      <vt:lpstr>'KN 61131-2'!CS_ACIO_RESULT</vt:lpstr>
      <vt:lpstr>'EN 55032 EN 55035'!CS_ACOUSTIC</vt:lpstr>
      <vt:lpstr>'EN 60601-1-2'!CS_ACOUSTIC</vt:lpstr>
      <vt:lpstr>'EN 55032 EN 55035'!CS_ACOUSTIC_RESULT</vt:lpstr>
      <vt:lpstr>'EN 60601-1-2'!CS_ACOUSTIC_RESULT</vt:lpstr>
      <vt:lpstr>'KN 61131-2'!CS_ACR</vt:lpstr>
      <vt:lpstr>'KN 61131-2'!CS_ACR_RESULT</vt:lpstr>
      <vt:lpstr>'KS C IEC 60255-26'!CS_ACSPOT</vt:lpstr>
      <vt:lpstr>'KS C IEC 60255-26'!CS_ACSPOT_RESULT</vt:lpstr>
      <vt:lpstr>'KS C 9832 KS C 9835'!CS_AUDIO</vt:lpstr>
      <vt:lpstr>'KS C 9832 KS C 9835'!CS_AUDIO_ELEC</vt:lpstr>
      <vt:lpstr>'KS C 9832 KS C 9835'!CS_AUDIO_OFF</vt:lpstr>
      <vt:lpstr>'KS C 9832 KS C 9835'!CS_AUDIO_ON</vt:lpstr>
      <vt:lpstr>'KS C 9832 KS C 9835'!CS_AUDIO_RESULT</vt:lpstr>
      <vt:lpstr>'KS C 9832 KS C 9835'!CS_AUDIO_SOUND</vt:lpstr>
      <vt:lpstr>'KS C 9832 KS C 9835'!CS_BASE</vt:lpstr>
      <vt:lpstr>'KN 50 KN 51'!CS_BATT</vt:lpstr>
      <vt:lpstr>'KN 50 KN 51'!CS_BATT_RESULT</vt:lpstr>
      <vt:lpstr>'EN 301 489-1'!CS_CHECK</vt:lpstr>
      <vt:lpstr>'EN 55032 EN 55035'!CS_CHECK</vt:lpstr>
      <vt:lpstr>'EN 60601-1-2'!CS_CHECK</vt:lpstr>
      <vt:lpstr>'EN IEC 55014-1 EN IEC 55014-2'!CS_CHECK</vt:lpstr>
      <vt:lpstr>'KN 50 KN 51'!CS_CHECK</vt:lpstr>
      <vt:lpstr>'KN 61131-2'!CS_CHECK</vt:lpstr>
      <vt:lpstr>'KS B ISO 8102-1 KS B ISO 8102-2'!CS_CHECK</vt:lpstr>
      <vt:lpstr>'KS C 9610-6-3 KS C 9610-6-1'!CS_CHECK</vt:lpstr>
      <vt:lpstr>'KS C 9610-6-4 KS C 9610-6-2'!CS_CHECK</vt:lpstr>
      <vt:lpstr>'KS C 9800-3'!CS_CHECK</vt:lpstr>
      <vt:lpstr>'KS C 9814-1 KS C 9814-2'!CS_CHECK</vt:lpstr>
      <vt:lpstr>'KS C 9814-1 KS C 9814-2 (2)'!CS_CHECK</vt:lpstr>
      <vt:lpstr>'KS C 9815 KS C 9547'!CS_CHECK</vt:lpstr>
      <vt:lpstr>'KS C 9832 KS C 9835'!CS_CHECK</vt:lpstr>
      <vt:lpstr>'KS C 9992'!CS_CHECK</vt:lpstr>
      <vt:lpstr>'KS C IEC 60255-26'!CS_CHECK</vt:lpstr>
      <vt:lpstr>'KS C IEC 60947-1'!CS_CHECK</vt:lpstr>
      <vt:lpstr>'KS C IEC 60947-2'!CS_CHECK</vt:lpstr>
      <vt:lpstr>'KS C IEC 60947-4-1'!CS_CHECK</vt:lpstr>
      <vt:lpstr>'KS X 3124'!CS_CHECK</vt:lpstr>
      <vt:lpstr>'KS X 3124 KS X NEW'!CS_CHECK</vt:lpstr>
      <vt:lpstr>'KS X 3143 KS C 9814-2'!CS_CHECK</vt:lpstr>
      <vt:lpstr>'Marine DNVGL'!CS_CHECK</vt:lpstr>
      <vt:lpstr>'KN 61131-2'!CS_COM</vt:lpstr>
      <vt:lpstr>'KN 61131-2'!CS_COM_RESULT</vt:lpstr>
      <vt:lpstr>'EN 301 489-1'!CS_COMMENTS</vt:lpstr>
      <vt:lpstr>'EN 55032 EN 55035'!CS_COMMENTS</vt:lpstr>
      <vt:lpstr>'EN 60601-1-2'!CS_COMMENTS</vt:lpstr>
      <vt:lpstr>'EN IEC 55014-1 EN IEC 55014-2'!CS_COMMENTS</vt:lpstr>
      <vt:lpstr>'KN 50 KN 51'!CS_COMMENTS</vt:lpstr>
      <vt:lpstr>'KN 61131-2'!CS_COMMENTS</vt:lpstr>
      <vt:lpstr>'KS B ISO 8102-1 KS B ISO 8102-2'!CS_COMMENTS</vt:lpstr>
      <vt:lpstr>'KS C 9610-6-3 KS C 9610-6-1'!CS_COMMENTS</vt:lpstr>
      <vt:lpstr>'KS C 9610-6-4 KS C 9610-6-2'!CS_COMMENTS</vt:lpstr>
      <vt:lpstr>'KS C 9800-3'!CS_COMMENTS</vt:lpstr>
      <vt:lpstr>'KS C 9814-1 KS C 9814-2'!CS_COMMENTS</vt:lpstr>
      <vt:lpstr>'KS C 9814-1 KS C 9814-2 (2)'!CS_COMMENTS</vt:lpstr>
      <vt:lpstr>'KS C 9815 KS C 9547'!CS_COMMENTS</vt:lpstr>
      <vt:lpstr>'KS C 9832 KS C 9835'!CS_COMMENTS</vt:lpstr>
      <vt:lpstr>'KS C 9992'!CS_COMMENTS</vt:lpstr>
      <vt:lpstr>'KS C IEC 60255-26'!CS_COMMENTS</vt:lpstr>
      <vt:lpstr>'KS C IEC 60947-1'!CS_COMMENTS</vt:lpstr>
      <vt:lpstr>'KS C IEC 60947-2'!CS_COMMENTS</vt:lpstr>
      <vt:lpstr>'KS C IEC 60947-4-1'!CS_COMMENTS</vt:lpstr>
      <vt:lpstr>'KS X 3124'!CS_COMMENTS</vt:lpstr>
      <vt:lpstr>'KS X 3124 KS X NEW'!CS_COMMENTS</vt:lpstr>
      <vt:lpstr>'KS X 3143 KS C 9814-2'!CS_COMMENTS</vt:lpstr>
      <vt:lpstr>'Marine DNVGL'!CS_COMMENTS</vt:lpstr>
      <vt:lpstr>'KN 50 KN 51'!CS_CONTROL</vt:lpstr>
      <vt:lpstr>'KN 50 KN 51'!CS_CONTROL_RESULT</vt:lpstr>
      <vt:lpstr>'EN 301 489-1'!CS_DC</vt:lpstr>
      <vt:lpstr>'EN 55032 EN 55035'!CS_DC</vt:lpstr>
      <vt:lpstr>'EN 60601-1-2'!CS_DC</vt:lpstr>
      <vt:lpstr>'EN IEC 55014-1 EN IEC 55014-2'!CS_DC</vt:lpstr>
      <vt:lpstr>'KN 50 KN 51'!CS_DC</vt:lpstr>
      <vt:lpstr>'KN 61131-2'!CS_DC</vt:lpstr>
      <vt:lpstr>'KS B ISO 8102-1 KS B ISO 8102-2'!CS_DC</vt:lpstr>
      <vt:lpstr>'KS C 9610-6-3 KS C 9610-6-1'!CS_DC</vt:lpstr>
      <vt:lpstr>'KS C 9610-6-4 KS C 9610-6-2'!CS_DC</vt:lpstr>
      <vt:lpstr>'KS C 9800-3'!CS_DC</vt:lpstr>
      <vt:lpstr>'KS C 9814-1 KS C 9814-2'!CS_DC</vt:lpstr>
      <vt:lpstr>'KS C 9814-1 KS C 9814-2 (2)'!CS_DC</vt:lpstr>
      <vt:lpstr>'KS C 9815 KS C 9547'!CS_DC</vt:lpstr>
      <vt:lpstr>'KS C 9832 KS C 9835'!CS_DC</vt:lpstr>
      <vt:lpstr>'KS C 9992'!CS_DC</vt:lpstr>
      <vt:lpstr>'KS C IEC 60947-1'!CS_DC</vt:lpstr>
      <vt:lpstr>'KS C IEC 60947-2'!CS_DC</vt:lpstr>
      <vt:lpstr>'KS X 3124'!CS_DC</vt:lpstr>
      <vt:lpstr>'KS X 3124 KS X NEW'!CS_DC</vt:lpstr>
      <vt:lpstr>'KS X 3143 KS C 9814-2'!CS_DC</vt:lpstr>
      <vt:lpstr>'Marine DNVGL'!CS_DC</vt:lpstr>
      <vt:lpstr>'EN IEC 55014-1 EN IEC 55014-2'!CS_DC_CAT2</vt:lpstr>
      <vt:lpstr>'KS C 9800-3'!CS_DC_CAT2</vt:lpstr>
      <vt:lpstr>'KS C 9814-1 KS C 9814-2'!CS_DC_CAT2</vt:lpstr>
      <vt:lpstr>'KS C 9814-1 KS C 9814-2 (2)'!CS_DC_CAT2</vt:lpstr>
      <vt:lpstr>'KS C 9815 KS C 9547'!CS_DC_CAT2</vt:lpstr>
      <vt:lpstr>'KS X 3143 KS C 9814-2'!CS_DC_CAT2</vt:lpstr>
      <vt:lpstr>'EN IEC 55014-1 EN IEC 55014-2'!CS_DC_CAT4</vt:lpstr>
      <vt:lpstr>'KS C 9800-3'!CS_DC_CAT4</vt:lpstr>
      <vt:lpstr>'KS C 9814-1 KS C 9814-2'!CS_DC_CAT4</vt:lpstr>
      <vt:lpstr>'KS C 9814-1 KS C 9814-2 (2)'!CS_DC_CAT4</vt:lpstr>
      <vt:lpstr>'KS C 9815 KS C 9547'!CS_DC_CAT4</vt:lpstr>
      <vt:lpstr>'KS X 3143 KS C 9814-2'!CS_DC_CAT4</vt:lpstr>
      <vt:lpstr>'EN 301 489-1'!CS_DC_RESULT</vt:lpstr>
      <vt:lpstr>'EN 55032 EN 55035'!CS_DC_RESULT</vt:lpstr>
      <vt:lpstr>'EN 60601-1-2'!CS_DC_RESULT</vt:lpstr>
      <vt:lpstr>'EN IEC 55014-1 EN IEC 55014-2'!CS_DC_RESULT</vt:lpstr>
      <vt:lpstr>'KN 50 KN 51'!CS_DC_RESULT</vt:lpstr>
      <vt:lpstr>'KN 61131-2'!CS_DC_RESULT</vt:lpstr>
      <vt:lpstr>'KS B ISO 8102-1 KS B ISO 8102-2'!CS_DC_RESULT</vt:lpstr>
      <vt:lpstr>'KS C 9610-6-3 KS C 9610-6-1'!CS_DC_RESULT</vt:lpstr>
      <vt:lpstr>'KS C 9610-6-4 KS C 9610-6-2'!CS_DC_RESULT</vt:lpstr>
      <vt:lpstr>'KS C 9800-3'!CS_DC_RESULT</vt:lpstr>
      <vt:lpstr>'KS C 9814-1 KS C 9814-2'!CS_DC_RESULT</vt:lpstr>
      <vt:lpstr>'KS C 9814-1 KS C 9814-2 (2)'!CS_DC_RESULT</vt:lpstr>
      <vt:lpstr>'KS C 9815 KS C 9547'!CS_DC_RESULT</vt:lpstr>
      <vt:lpstr>'KS C 9832 KS C 9835'!CS_DC_RESULT</vt:lpstr>
      <vt:lpstr>'KS C 9992'!CS_DC_RESULT</vt:lpstr>
      <vt:lpstr>'KS C IEC 60947-1'!CS_DC_RESULT</vt:lpstr>
      <vt:lpstr>'KS C IEC 60947-2'!CS_DC_RESULT</vt:lpstr>
      <vt:lpstr>'KS X 3124'!CS_DC_RESULT</vt:lpstr>
      <vt:lpstr>'KS X 3124 KS X NEW'!CS_DC_RESULT</vt:lpstr>
      <vt:lpstr>'KS X 3143 KS C 9814-2'!CS_DC_RESULT</vt:lpstr>
      <vt:lpstr>'Marine DNVGL'!CS_DC_RESULT</vt:lpstr>
      <vt:lpstr>'KS B ISO 8102-1 KS B ISO 8102-2'!CS_DC_SAFETY</vt:lpstr>
      <vt:lpstr>'KS B ISO 8102-1 KS B ISO 8102-2'!CS_DC_SAFETY_RESULT</vt:lpstr>
      <vt:lpstr>'KN 50 KN 51'!CS_DCIO</vt:lpstr>
      <vt:lpstr>'KN 61131-2'!CS_DCIO</vt:lpstr>
      <vt:lpstr>'KN 50 KN 51'!CS_DCIO_RESULT</vt:lpstr>
      <vt:lpstr>'KN 61131-2'!CS_DCIO_RESULT</vt:lpstr>
      <vt:lpstr>'KN 61131-2'!CS_DCR</vt:lpstr>
      <vt:lpstr>'KN 61131-2'!CS_DCR_RESULT</vt:lpstr>
      <vt:lpstr>'EN 301 489-1'!CS_ENV</vt:lpstr>
      <vt:lpstr>'EN 55032 EN 55035'!CS_ENV</vt:lpstr>
      <vt:lpstr>'EN 60601-1-2'!CS_ENV</vt:lpstr>
      <vt:lpstr>'EN IEC 55014-1 EN IEC 55014-2'!CS_ENV</vt:lpstr>
      <vt:lpstr>'KN 50 KN 51'!CS_ENV</vt:lpstr>
      <vt:lpstr>'KN 61131-2'!CS_ENV</vt:lpstr>
      <vt:lpstr>'KS B ISO 8102-1 KS B ISO 8102-2'!CS_ENV</vt:lpstr>
      <vt:lpstr>'KS C 9610-6-3 KS C 9610-6-1'!CS_ENV</vt:lpstr>
      <vt:lpstr>'KS C 9610-6-4 KS C 9610-6-2'!CS_ENV</vt:lpstr>
      <vt:lpstr>'KS C 9800-3'!CS_ENV</vt:lpstr>
      <vt:lpstr>'KS C 9814-1 KS C 9814-2'!CS_ENV</vt:lpstr>
      <vt:lpstr>'KS C 9814-1 KS C 9814-2 (2)'!CS_ENV</vt:lpstr>
      <vt:lpstr>'KS C 9815 KS C 9547'!CS_ENV</vt:lpstr>
      <vt:lpstr>'KS C 9832 KS C 9835'!CS_ENV</vt:lpstr>
      <vt:lpstr>'KS C 9992'!CS_ENV</vt:lpstr>
      <vt:lpstr>'KS C IEC 60255-26'!CS_ENV</vt:lpstr>
      <vt:lpstr>'KS C IEC 60947-1'!CS_ENV</vt:lpstr>
      <vt:lpstr>'KS C IEC 60947-2'!CS_ENV</vt:lpstr>
      <vt:lpstr>'KS C IEC 60947-4-1'!CS_ENV</vt:lpstr>
      <vt:lpstr>'KS X 3124'!CS_ENV</vt:lpstr>
      <vt:lpstr>'KS X 3124 KS X NEW'!CS_ENV</vt:lpstr>
      <vt:lpstr>'KS X 3143 KS C 9814-2'!CS_ENV</vt:lpstr>
      <vt:lpstr>'Marine DNVGL'!CS_ENV</vt:lpstr>
      <vt:lpstr>'KS C 9832 KS C 9835'!CS_FREQUENCY</vt:lpstr>
      <vt:lpstr>'KS C 9832 KS C 9835'!CS_FREQUENCY_RESULT</vt:lpstr>
      <vt:lpstr>'EN 301 489-1'!CS_INSTRUMENTS</vt:lpstr>
      <vt:lpstr>'EN 55032 EN 55035'!CS_INSTRUMENTS</vt:lpstr>
      <vt:lpstr>'EN 60601-1-2'!CS_INSTRUMENTS</vt:lpstr>
      <vt:lpstr>'EN IEC 55014-1 EN IEC 55014-2'!CS_INSTRUMENTS</vt:lpstr>
      <vt:lpstr>'KN 50 KN 51'!CS_INSTRUMENTS</vt:lpstr>
      <vt:lpstr>'KN 61131-2'!CS_INSTRUMENTS</vt:lpstr>
      <vt:lpstr>'KS B ISO 8102-1 KS B ISO 8102-2'!CS_INSTRUMENTS</vt:lpstr>
      <vt:lpstr>'KS C 9610-6-3 KS C 9610-6-1'!CS_INSTRUMENTS</vt:lpstr>
      <vt:lpstr>'KS C 9610-6-4 KS C 9610-6-2'!CS_INSTRUMENTS</vt:lpstr>
      <vt:lpstr>'KS C 9800-3'!CS_INSTRUMENTS</vt:lpstr>
      <vt:lpstr>'KS C 9814-1 KS C 9814-2'!CS_INSTRUMENTS</vt:lpstr>
      <vt:lpstr>'KS C 9814-1 KS C 9814-2 (2)'!CS_INSTRUMENTS</vt:lpstr>
      <vt:lpstr>'KS C 9815 KS C 9547'!CS_INSTRUMENTS</vt:lpstr>
      <vt:lpstr>'KS C 9832 KS C 9835'!CS_INSTRUMENTS</vt:lpstr>
      <vt:lpstr>'KS C 9992'!CS_INSTRUMENTS</vt:lpstr>
      <vt:lpstr>'KS C IEC 60255-26'!CS_INSTRUMENTS</vt:lpstr>
      <vt:lpstr>'KS C IEC 60947-1'!CS_INSTRUMENTS</vt:lpstr>
      <vt:lpstr>'KS C IEC 60947-2'!CS_INSTRUMENTS</vt:lpstr>
      <vt:lpstr>'KS C IEC 60947-4-1'!CS_INSTRUMENTS</vt:lpstr>
      <vt:lpstr>'KS X 3124'!CS_INSTRUMENTS</vt:lpstr>
      <vt:lpstr>'KS X 3124 KS X NEW'!CS_INSTRUMENTS</vt:lpstr>
      <vt:lpstr>'KS X 3143 KS C 9814-2'!CS_INSTRUMENTS</vt:lpstr>
      <vt:lpstr>'Marine DNVGL'!CS_INSTRUMENTS</vt:lpstr>
      <vt:lpstr>'KN 50 KN 51'!CS_IO</vt:lpstr>
      <vt:lpstr>'KS C IEC 60255-26'!CS_IO</vt:lpstr>
      <vt:lpstr>'KN 50 KN 51'!CS_IO_RESULT</vt:lpstr>
      <vt:lpstr>'KS C IEC 60255-26'!CS_IO_RESULT</vt:lpstr>
      <vt:lpstr>'KS C IEC 60255-26'!CS_IOSPOT</vt:lpstr>
      <vt:lpstr>'KS C IEC 60255-26'!CS_IOSPOT_RESULT</vt:lpstr>
      <vt:lpstr>'EN 301 489-1'!CS_LOCATION</vt:lpstr>
      <vt:lpstr>'EN 55032 EN 55035'!CS_LOCATION</vt:lpstr>
      <vt:lpstr>'EN 60601-1-2'!CS_LOCATION</vt:lpstr>
      <vt:lpstr>'EN IEC 55014-1 EN IEC 55014-2'!CS_LOCATION</vt:lpstr>
      <vt:lpstr>'KN 50 KN 51'!CS_LOCATION</vt:lpstr>
      <vt:lpstr>'KN 61131-2'!CS_LOCATION</vt:lpstr>
      <vt:lpstr>'KS B ISO 8102-1 KS B ISO 8102-2'!CS_LOCATION</vt:lpstr>
      <vt:lpstr>'KS C 9610-6-3 KS C 9610-6-1'!CS_LOCATION</vt:lpstr>
      <vt:lpstr>'KS C 9610-6-4 KS C 9610-6-2'!CS_LOCATION</vt:lpstr>
      <vt:lpstr>'KS C 9800-3'!CS_LOCATION</vt:lpstr>
      <vt:lpstr>'KS C 9814-1 KS C 9814-2'!CS_LOCATION</vt:lpstr>
      <vt:lpstr>'KS C 9814-1 KS C 9814-2 (2)'!CS_LOCATION</vt:lpstr>
      <vt:lpstr>'KS C 9815 KS C 9547'!CS_LOCATION</vt:lpstr>
      <vt:lpstr>'KS C 9832 KS C 9835'!CS_LOCATION</vt:lpstr>
      <vt:lpstr>'KS C 9992'!CS_LOCATION</vt:lpstr>
      <vt:lpstr>'KS C IEC 60255-26'!CS_LOCATION</vt:lpstr>
      <vt:lpstr>'KS C IEC 60947-1'!CS_LOCATION</vt:lpstr>
      <vt:lpstr>'KS C IEC 60947-2'!CS_LOCATION</vt:lpstr>
      <vt:lpstr>'KS C IEC 60947-4-1'!CS_LOCATION</vt:lpstr>
      <vt:lpstr>'KS X 3124'!CS_LOCATION</vt:lpstr>
      <vt:lpstr>'KS X 3124 KS X NEW'!CS_LOCATION</vt:lpstr>
      <vt:lpstr>'KS X 3143 KS C 9814-2'!CS_LOCATION</vt:lpstr>
      <vt:lpstr>'Marine DNVGL'!CS_LOCATION</vt:lpstr>
      <vt:lpstr>'KS B ISO 8102-1 KS B ISO 8102-2'!CS_MONITOR</vt:lpstr>
      <vt:lpstr>'KS B ISO 8102-1 KS B ISO 8102-2'!CS_MONITOR_RESULT</vt:lpstr>
      <vt:lpstr>'KS B ISO 8102-1 KS B ISO 8102-2'!CS_MONITOR_SAFETY</vt:lpstr>
      <vt:lpstr>'KS B ISO 8102-1 KS B ISO 8102-2'!CS_MONITOR_SAFETY_RESULT</vt:lpstr>
      <vt:lpstr>'KS C 9832 KS C 9835'!CS_OffEar_L0</vt:lpstr>
      <vt:lpstr>'KS C 9832 KS C 9835'!CS_OffEar_L1</vt:lpstr>
      <vt:lpstr>'KS C 9832 KS C 9835'!CS_OffEar_Result</vt:lpstr>
      <vt:lpstr>'KS C 9832 KS C 9835'!CS_OnEar_L0</vt:lpstr>
      <vt:lpstr>'EN 55032 EN 55035'!CS_OnEar_L1</vt:lpstr>
      <vt:lpstr>'EN 60601-1-2'!CS_OnEar_L1</vt:lpstr>
      <vt:lpstr>'KS C 9832 KS C 9835'!CS_OnEar_L1</vt:lpstr>
      <vt:lpstr>'KS C 9832 KS C 9835'!CS_OnEar_Result</vt:lpstr>
      <vt:lpstr>'KS C IEC 60255-26'!CS_PE</vt:lpstr>
      <vt:lpstr>'KS C IEC 60255-26'!CS_PE_RESULT</vt:lpstr>
      <vt:lpstr>'KN 50 KN 51'!CS_PE1</vt:lpstr>
      <vt:lpstr>'KN 50 KN 51'!CS_PE1_RESULT</vt:lpstr>
      <vt:lpstr>'KN 50 KN 51'!CS_PE2</vt:lpstr>
      <vt:lpstr>'KN 50 KN 51'!CS_PE2_RESULT</vt:lpstr>
      <vt:lpstr>'KS C IEC 60255-26'!CS_PESPOT</vt:lpstr>
      <vt:lpstr>'KS C IEC 60255-26'!CS_PESPOT_RESULT</vt:lpstr>
      <vt:lpstr>'EN 301 489-1'!CS_Remarks</vt:lpstr>
      <vt:lpstr>'EN 55032 EN 55035'!CS_Remarks</vt:lpstr>
      <vt:lpstr>'EN 60601-1-2'!CS_Remarks</vt:lpstr>
      <vt:lpstr>'EN IEC 55014-1 EN IEC 55014-2'!CS_Remarks</vt:lpstr>
      <vt:lpstr>'KN 50 KN 51'!CS_Remarks</vt:lpstr>
      <vt:lpstr>'KN 61131-2'!CS_Remarks</vt:lpstr>
      <vt:lpstr>'KS B ISO 8102-1 KS B ISO 8102-2'!CS_Remarks</vt:lpstr>
      <vt:lpstr>'KS C 9610-6-3 KS C 9610-6-1'!CS_Remarks</vt:lpstr>
      <vt:lpstr>'KS C 9610-6-4 KS C 9610-6-2'!CS_Remarks</vt:lpstr>
      <vt:lpstr>'KS C 9800-3'!CS_Remarks</vt:lpstr>
      <vt:lpstr>'KS C 9814-1 KS C 9814-2'!CS_Remarks</vt:lpstr>
      <vt:lpstr>'KS C 9814-1 KS C 9814-2 (2)'!CS_Remarks</vt:lpstr>
      <vt:lpstr>'KS C 9815 KS C 9547'!CS_Remarks</vt:lpstr>
      <vt:lpstr>'KS C 9832 KS C 9835'!CS_Remarks</vt:lpstr>
      <vt:lpstr>'KS C 9992'!CS_Remarks</vt:lpstr>
      <vt:lpstr>'KS C IEC 60255-26'!CS_Remarks</vt:lpstr>
      <vt:lpstr>'KS C IEC 60947-1'!CS_Remarks</vt:lpstr>
      <vt:lpstr>'KS C IEC 60947-2'!CS_Remarks</vt:lpstr>
      <vt:lpstr>'KS C IEC 60947-4-1'!CS_Remarks</vt:lpstr>
      <vt:lpstr>'KS X 3124'!CS_Remarks</vt:lpstr>
      <vt:lpstr>'KS X 3124 KS X NEW'!CS_Remarks</vt:lpstr>
      <vt:lpstr>'KS X 3143 KS C 9814-2'!CS_Remarks</vt:lpstr>
      <vt:lpstr>'Marine DNVGL'!CS_Remarks</vt:lpstr>
      <vt:lpstr>'KN 61131-2'!CS_SHIELD</vt:lpstr>
      <vt:lpstr>'KN 61131-2'!CS_SHIELD_RESULT</vt:lpstr>
      <vt:lpstr>'EN 301 489-1'!CS_SIGNAL</vt:lpstr>
      <vt:lpstr>'EN 55032 EN 55035'!CS_SIGNAL</vt:lpstr>
      <vt:lpstr>'EN 60601-1-2'!CS_SIGNAL</vt:lpstr>
      <vt:lpstr>'EN IEC 55014-1 EN IEC 55014-2'!CS_SIGNAL</vt:lpstr>
      <vt:lpstr>'KS B ISO 8102-1 KS B ISO 8102-2'!CS_SIGNAL</vt:lpstr>
      <vt:lpstr>'KS C 9610-6-3 KS C 9610-6-1'!CS_SIGNAL</vt:lpstr>
      <vt:lpstr>'KS C 9610-6-4 KS C 9610-6-2'!CS_SIGNAL</vt:lpstr>
      <vt:lpstr>'KS C 9800-3'!CS_SIGNAL</vt:lpstr>
      <vt:lpstr>'KS C 9814-1 KS C 9814-2'!CS_SIGNAL</vt:lpstr>
      <vt:lpstr>'KS C 9814-1 KS C 9814-2 (2)'!CS_SIGNAL</vt:lpstr>
      <vt:lpstr>'KS C 9815 KS C 9547'!CS_SIGNAL</vt:lpstr>
      <vt:lpstr>'KS C 9832 KS C 9835'!CS_SIGNAL</vt:lpstr>
      <vt:lpstr>'KS C 9992'!CS_SIGNAL</vt:lpstr>
      <vt:lpstr>'KS C IEC 60947-1'!CS_SIGNAL</vt:lpstr>
      <vt:lpstr>'KS C IEC 60947-2'!CS_SIGNAL</vt:lpstr>
      <vt:lpstr>'KS C IEC 60947-4-1'!CS_SIGNAL</vt:lpstr>
      <vt:lpstr>'KS X 3124'!CS_SIGNAL</vt:lpstr>
      <vt:lpstr>'KS X 3124 KS X NEW'!CS_SIGNAL</vt:lpstr>
      <vt:lpstr>'KS X 3143 KS C 9814-2'!CS_SIGNAL</vt:lpstr>
      <vt:lpstr>'Marine DNVGL'!CS_SIGNAL</vt:lpstr>
      <vt:lpstr>'EN IEC 55014-1 EN IEC 55014-2'!CS_SIGNAL_CAT2</vt:lpstr>
      <vt:lpstr>'KS C 9800-3'!CS_SIGNAL_CAT2</vt:lpstr>
      <vt:lpstr>'KS C 9814-1 KS C 9814-2'!CS_SIGNAL_CAT2</vt:lpstr>
      <vt:lpstr>'KS C 9814-1 KS C 9814-2 (2)'!CS_SIGNAL_CAT2</vt:lpstr>
      <vt:lpstr>'KS C 9815 KS C 9547'!CS_SIGNAL_CAT2</vt:lpstr>
      <vt:lpstr>'KS X 3143 KS C 9814-2'!CS_SIGNAL_CAT2</vt:lpstr>
      <vt:lpstr>'EN IEC 55014-1 EN IEC 55014-2'!CS_SIGNAL_CAT4</vt:lpstr>
      <vt:lpstr>'KS C 9800-3'!CS_SIGNAL_CAT4</vt:lpstr>
      <vt:lpstr>'KS C 9814-1 KS C 9814-2'!CS_SIGNAL_CAT4</vt:lpstr>
      <vt:lpstr>'KS C 9814-1 KS C 9814-2 (2)'!CS_SIGNAL_CAT4</vt:lpstr>
      <vt:lpstr>'KS C 9815 KS C 9547'!CS_SIGNAL_CAT4</vt:lpstr>
      <vt:lpstr>'KS X 3143 KS C 9814-2'!CS_SIGNAL_CAT4</vt:lpstr>
      <vt:lpstr>'EN 301 489-1'!CS_SIGNAL_RESULT</vt:lpstr>
      <vt:lpstr>'EN 55032 EN 55035'!CS_SIGNAL_RESULT</vt:lpstr>
      <vt:lpstr>'EN 60601-1-2'!CS_SIGNAL_RESULT</vt:lpstr>
      <vt:lpstr>'EN IEC 55014-1 EN IEC 55014-2'!CS_SIGNAL_RESULT</vt:lpstr>
      <vt:lpstr>'KS B ISO 8102-1 KS B ISO 8102-2'!CS_SIGNAL_RESULT</vt:lpstr>
      <vt:lpstr>'KS C 9610-6-3 KS C 9610-6-1'!CS_SIGNAL_RESULT</vt:lpstr>
      <vt:lpstr>'KS C 9610-6-4 KS C 9610-6-2'!CS_SIGNAL_RESULT</vt:lpstr>
      <vt:lpstr>'KS C 9800-3'!CS_SIGNAL_RESULT</vt:lpstr>
      <vt:lpstr>'KS C 9814-1 KS C 9814-2'!CS_SIGNAL_RESULT</vt:lpstr>
      <vt:lpstr>'KS C 9814-1 KS C 9814-2 (2)'!CS_SIGNAL_RESULT</vt:lpstr>
      <vt:lpstr>'KS C 9815 KS C 9547'!CS_SIGNAL_RESULT</vt:lpstr>
      <vt:lpstr>'KS C 9832 KS C 9835'!CS_SIGNAL_RESULT</vt:lpstr>
      <vt:lpstr>'KS C 9992'!CS_SIGNAL_RESULT</vt:lpstr>
      <vt:lpstr>'KS C IEC 60947-1'!CS_SIGNAL_RESULT</vt:lpstr>
      <vt:lpstr>'KS C IEC 60947-2'!CS_SIGNAL_RESULT</vt:lpstr>
      <vt:lpstr>'KS C IEC 60947-4-1'!CS_SIGNAL_RESULT</vt:lpstr>
      <vt:lpstr>'KS X 3124'!CS_SIGNAL_RESULT</vt:lpstr>
      <vt:lpstr>'KS X 3124 KS X NEW'!CS_SIGNAL_RESULT</vt:lpstr>
      <vt:lpstr>'KS X 3143 KS C 9814-2'!CS_SIGNAL_RESULT</vt:lpstr>
      <vt:lpstr>'Marine DNVGL'!CS_SIGNAL_RESULT</vt:lpstr>
      <vt:lpstr>'KS B ISO 8102-1 KS B ISO 8102-2'!CS_SIGNAL_SAFETY</vt:lpstr>
      <vt:lpstr>'KS B ISO 8102-1 KS B ISO 8102-2'!CS_SIGNAL_SAFETY_RESULT</vt:lpstr>
      <vt:lpstr>'KN 50 KN 51'!CS_SIGNAL1</vt:lpstr>
      <vt:lpstr>'KN 50 KN 51'!CS_SIGNAL1_RESULT</vt:lpstr>
      <vt:lpstr>'KN 50 KN 51'!CS_SIGNAL2</vt:lpstr>
      <vt:lpstr>'KN 50 KN 51'!CS_SIGNAL2_RESULT</vt:lpstr>
      <vt:lpstr>'KS X 3124'!CS_SINAD</vt:lpstr>
      <vt:lpstr>'KS X 3124'!CS_SINAD_COMMENTS</vt:lpstr>
      <vt:lpstr>'KS X 3124'!CS_SINAD_RESULT</vt:lpstr>
      <vt:lpstr>'KS C 9832 KS C 9835'!CS_SOUND_LEVEL</vt:lpstr>
      <vt:lpstr>'KS C 9832 KS C 9835'!CS_TEL</vt:lpstr>
      <vt:lpstr>'KS C IEC 60255-26'!CS_TEL</vt:lpstr>
      <vt:lpstr>'KS C 9832 KS C 9835'!CS_TEL_A</vt:lpstr>
      <vt:lpstr>'KS C 9832 KS C 9835'!CS_TEL_B</vt:lpstr>
      <vt:lpstr>'KS C 9832 KS C 9835'!CS_TEL_RESULT</vt:lpstr>
      <vt:lpstr>'KS C IEC 60255-26'!CS_TEL_RESULT</vt:lpstr>
      <vt:lpstr>'KS C IEC 60255-26'!CS_TELSPOT</vt:lpstr>
      <vt:lpstr>'KS C IEC 60255-26'!CS_TELSPOT_RESULT</vt:lpstr>
      <vt:lpstr>'KS X 3124'!CS_WCDMA</vt:lpstr>
      <vt:lpstr>'KS X 3124'!CS_WCDMA_COMMENT</vt:lpstr>
      <vt:lpstr>'EN 301 489-1'!CTI_CHECK</vt:lpstr>
      <vt:lpstr>'KS X 3124'!CTI_CHECK</vt:lpstr>
      <vt:lpstr>'KS X 3124 KS X NEW'!CTI_CHECK</vt:lpstr>
      <vt:lpstr>'EN 301 489-1'!CTI_COMMENTS</vt:lpstr>
      <vt:lpstr>'KS X 3124'!CTI_COMMENTS</vt:lpstr>
      <vt:lpstr>'KS X 3124 KS X NEW'!CTI_COMMENTS</vt:lpstr>
      <vt:lpstr>'EN 301 489-1'!CTI_DC</vt:lpstr>
      <vt:lpstr>'KS X 3124'!CTI_DC</vt:lpstr>
      <vt:lpstr>'KS X 3124 KS X NEW'!CTI_DC</vt:lpstr>
      <vt:lpstr>'EN 301 489-1'!CTI_DC_RESULT</vt:lpstr>
      <vt:lpstr>'KS X 3124'!CTI_DC_RESULT</vt:lpstr>
      <vt:lpstr>'KS X 3124 KS X NEW'!CTI_DC_RESULT</vt:lpstr>
      <vt:lpstr>'EN 301 489-1'!CTI_ENV</vt:lpstr>
      <vt:lpstr>'KS X 3124'!CTI_ENV</vt:lpstr>
      <vt:lpstr>'KS X 3124 KS X NEW'!CTI_ENV</vt:lpstr>
      <vt:lpstr>'EN 301 489-1'!CTI_INSTRUMENTS</vt:lpstr>
      <vt:lpstr>'KS X 3124'!CTI_INSTRUMENTS</vt:lpstr>
      <vt:lpstr>'KS X 3124 KS X NEW'!CTI_INSTRUMENTS</vt:lpstr>
      <vt:lpstr>'EN 301 489-1'!CTI_LOCATION</vt:lpstr>
      <vt:lpstr>'KS X 3124'!CTI_LOCATION</vt:lpstr>
      <vt:lpstr>'KS X 3124 KS X NEW'!CTI_LOCATION</vt:lpstr>
      <vt:lpstr>'EN 301 489-1'!CTI_Remarks</vt:lpstr>
      <vt:lpstr>'KS X 3124'!CTI_Remarks</vt:lpstr>
      <vt:lpstr>'KS X 3124 KS X NEW'!CTI_Remarks</vt:lpstr>
      <vt:lpstr>'KS C 9800-3'!CUR_1</vt:lpstr>
      <vt:lpstr>'KS C 9800-3'!CUR_2</vt:lpstr>
      <vt:lpstr>'KS C 9800-3'!CUR_3</vt:lpstr>
      <vt:lpstr>'EN IEC 55014-1 EN IEC 55014-2'!DCPE</vt:lpstr>
      <vt:lpstr>'KS C 9814-1 KS C 9814-2'!DCPE</vt:lpstr>
      <vt:lpstr>'KS C 9814-1 KS C 9814-2 (2)'!DCPE</vt:lpstr>
      <vt:lpstr>'KS C 9815 KS C 9547'!DCPE</vt:lpstr>
      <vt:lpstr>'KS X 3143 KS C 9814-2'!DCPE</vt:lpstr>
      <vt:lpstr>'FCC Part 15 Subpart B'!DEVICE_TYPE</vt:lpstr>
      <vt:lpstr>'EN 301 489-1'!DIP_50</vt:lpstr>
      <vt:lpstr>'EN 55032 EN 55035'!DIP_50</vt:lpstr>
      <vt:lpstr>'EN 60601-1-2'!DIP_50</vt:lpstr>
      <vt:lpstr>'EN IEC 55014-1 EN IEC 55014-2'!DIP_50</vt:lpstr>
      <vt:lpstr>'EN 301 489-1'!DIP_50_RESULT</vt:lpstr>
      <vt:lpstr>'EN 55032 EN 55035'!DIP_50_RESULT</vt:lpstr>
      <vt:lpstr>'EN 60601-1-2'!DIP_50_RESULT</vt:lpstr>
      <vt:lpstr>'EN IEC 55014-1 EN IEC 55014-2'!DIP_50_RESULT</vt:lpstr>
      <vt:lpstr>'EN 301 489-1'!DIP_60</vt:lpstr>
      <vt:lpstr>'EN 55032 EN 55035'!DIP_60</vt:lpstr>
      <vt:lpstr>'EN 60601-1-2'!DIP_60</vt:lpstr>
      <vt:lpstr>'EN IEC 55014-1 EN IEC 55014-2'!DIP_60</vt:lpstr>
      <vt:lpstr>'EN 301 489-1'!DIP_60_RESULT</vt:lpstr>
      <vt:lpstr>'EN 55032 EN 55035'!DIP_60_RESULT</vt:lpstr>
      <vt:lpstr>'EN 60601-1-2'!DIP_60_RESULT</vt:lpstr>
      <vt:lpstr>'EN IEC 55014-1 EN IEC 55014-2'!DIP_60_RESULT</vt:lpstr>
      <vt:lpstr>'KN 61131-2'!DIP_AC</vt:lpstr>
      <vt:lpstr>'KS C 9610-6-3 KS C 9610-6-1'!DIP_AC</vt:lpstr>
      <vt:lpstr>'KS C 9610-6-4 KS C 9610-6-2'!DIP_AC</vt:lpstr>
      <vt:lpstr>'KS C 9800-3'!DIP_AC</vt:lpstr>
      <vt:lpstr>'KS C 9814-1 KS C 9814-2'!DIP_AC</vt:lpstr>
      <vt:lpstr>'KS C 9814-1 KS C 9814-2 (2)'!DIP_AC</vt:lpstr>
      <vt:lpstr>'KS C 9815 KS C 9547'!DIP_AC</vt:lpstr>
      <vt:lpstr>'KS C 9832 KS C 9835'!DIP_AC</vt:lpstr>
      <vt:lpstr>'KS C IEC 60255-26'!DIP_AC</vt:lpstr>
      <vt:lpstr>'KS X 3124'!DIP_AC</vt:lpstr>
      <vt:lpstr>'KS X 3124 KS X NEW'!DIP_AC</vt:lpstr>
      <vt:lpstr>'KS X 3143 KS C 9814-2'!DIP_AC</vt:lpstr>
      <vt:lpstr>'KS B ISO 8102-1 KS B ISO 8102-2'!DIP_AC_GENERAL</vt:lpstr>
      <vt:lpstr>'KS B ISO 8102-1 KS B ISO 8102-2'!DIP_AC_GENERAL_RESULT</vt:lpstr>
      <vt:lpstr>'KN 61131-2'!DIP_AC_RESULT</vt:lpstr>
      <vt:lpstr>'KS C 9610-6-3 KS C 9610-6-1'!DIP_AC_RESULT</vt:lpstr>
      <vt:lpstr>'KS C 9610-6-4 KS C 9610-6-2'!DIP_AC_RESULT</vt:lpstr>
      <vt:lpstr>'KS C 9800-3'!DIP_AC_RESULT</vt:lpstr>
      <vt:lpstr>'KS C 9814-1 KS C 9814-2'!DIP_AC_RESULT</vt:lpstr>
      <vt:lpstr>'KS C 9814-1 KS C 9814-2 (2)'!DIP_AC_RESULT</vt:lpstr>
      <vt:lpstr>'KS C 9815 KS C 9547'!DIP_AC_RESULT</vt:lpstr>
      <vt:lpstr>'KS C 9832 KS C 9835'!DIP_AC_RESULT</vt:lpstr>
      <vt:lpstr>'KS C IEC 60255-26'!DIP_AC_RESULT</vt:lpstr>
      <vt:lpstr>'KS X 3124'!DIP_AC_RESULT</vt:lpstr>
      <vt:lpstr>'KS X 3124 KS X NEW'!DIP_AC_RESULT</vt:lpstr>
      <vt:lpstr>'KS X 3143 KS C 9814-2'!DIP_AC_RESULT</vt:lpstr>
      <vt:lpstr>'KS B ISO 8102-1 KS B ISO 8102-2'!DIP_AC_SAFETY</vt:lpstr>
      <vt:lpstr>'KS B ISO 8102-1 KS B ISO 8102-2'!DIP_AC_SAFETY_RESULT</vt:lpstr>
      <vt:lpstr>'KS C 9800-3'!DIP_AC2</vt:lpstr>
      <vt:lpstr>'KS C 9800-3'!DIP_AC2_RESULT</vt:lpstr>
      <vt:lpstr>'KS C 9832 KS C 9835'!DIP_BASE</vt:lpstr>
      <vt:lpstr>'EN 301 489-1'!DIP_BATTERY</vt:lpstr>
      <vt:lpstr>'KS X 3124'!DIP_BATTERY</vt:lpstr>
      <vt:lpstr>'KS X 3124 KS X NEW'!DIP_BATTERY</vt:lpstr>
      <vt:lpstr>'EN 301 489-1'!DIP_CHECK</vt:lpstr>
      <vt:lpstr>'EN 55032 EN 55035'!DIP_CHECK</vt:lpstr>
      <vt:lpstr>'EN 60601-1-2'!DIP_CHECK</vt:lpstr>
      <vt:lpstr>'EN IEC 55014-1 EN IEC 55014-2'!DIP_CHECK</vt:lpstr>
      <vt:lpstr>'KN 61131-2'!DIP_CHECK</vt:lpstr>
      <vt:lpstr>'KS B ISO 8102-1 KS B ISO 8102-2'!DIP_CHECK</vt:lpstr>
      <vt:lpstr>'KS C 9610-6-3 KS C 9610-6-1'!DIP_CHECK</vt:lpstr>
      <vt:lpstr>'KS C 9610-6-4 KS C 9610-6-2'!DIP_CHECK</vt:lpstr>
      <vt:lpstr>'KS C 9800-3'!DIP_CHECK</vt:lpstr>
      <vt:lpstr>'KS C 9814-1 KS C 9814-2'!DIP_CHECK</vt:lpstr>
      <vt:lpstr>'KS C 9814-1 KS C 9814-2 (2)'!DIP_CHECK</vt:lpstr>
      <vt:lpstr>'KS C 9815 KS C 9547'!DIP_CHECK</vt:lpstr>
      <vt:lpstr>'KS C 9832 KS C 9835'!DIP_CHECK</vt:lpstr>
      <vt:lpstr>'KS C IEC 60255-26'!DIP_CHECK</vt:lpstr>
      <vt:lpstr>'KS C IEC 60947-1'!DIP_CHECK</vt:lpstr>
      <vt:lpstr>'KS X 3124'!DIP_CHECK</vt:lpstr>
      <vt:lpstr>'KS X 3124 KS X NEW'!DIP_CHECK</vt:lpstr>
      <vt:lpstr>'KS X 3143 KS C 9814-2'!DIP_CHECK</vt:lpstr>
      <vt:lpstr>'KS C IEC 60947-1'!DIP_CLASS2</vt:lpstr>
      <vt:lpstr>'KS C IEC 60947-1'!DIP_CLASS2_RESULT</vt:lpstr>
      <vt:lpstr>'KS C IEC 60947-1'!DIP_CLASS3</vt:lpstr>
      <vt:lpstr>'KS C IEC 60947-1'!DIP_CLASS3_RESULT</vt:lpstr>
      <vt:lpstr>'EN 301 489-1'!DIP_COMMENTS</vt:lpstr>
      <vt:lpstr>'EN 55032 EN 55035'!DIP_COMMENTS</vt:lpstr>
      <vt:lpstr>'EN 60601-1-2'!DIP_COMMENTS</vt:lpstr>
      <vt:lpstr>'EN IEC 55014-1 EN IEC 55014-2'!DIP_COMMENTS</vt:lpstr>
      <vt:lpstr>'KN 61131-2'!DIP_COMMENTS</vt:lpstr>
      <vt:lpstr>'KS B ISO 8102-1 KS B ISO 8102-2'!DIP_COMMENTS</vt:lpstr>
      <vt:lpstr>'KS C 9610-6-3 KS C 9610-6-1'!DIP_COMMENTS</vt:lpstr>
      <vt:lpstr>'KS C 9610-6-4 KS C 9610-6-2'!DIP_COMMENTS</vt:lpstr>
      <vt:lpstr>'KS C 9800-3'!DIP_COMMENTS</vt:lpstr>
      <vt:lpstr>'KS C 9814-1 KS C 9814-2'!DIP_COMMENTS</vt:lpstr>
      <vt:lpstr>'KS C 9814-1 KS C 9814-2 (2)'!DIP_COMMENTS</vt:lpstr>
      <vt:lpstr>'KS C 9815 KS C 9547'!DIP_COMMENTS</vt:lpstr>
      <vt:lpstr>'KS C 9832 KS C 9835'!DIP_COMMENTS</vt:lpstr>
      <vt:lpstr>'KS C IEC 60255-26'!DIP_COMMENTS</vt:lpstr>
      <vt:lpstr>'KS C IEC 60947-1'!DIP_COMMENTS</vt:lpstr>
      <vt:lpstr>'KS X 3124'!DIP_COMMENTS</vt:lpstr>
      <vt:lpstr>'KS X 3124 KS X NEW'!DIP_COMMENTS</vt:lpstr>
      <vt:lpstr>'KS X 3143 KS C 9814-2'!DIP_COMMENTS</vt:lpstr>
      <vt:lpstr>'KS C IEC 60255-26'!DIP_DC</vt:lpstr>
      <vt:lpstr>'KS C IEC 60255-26'!DIP_DC_RESULT</vt:lpstr>
      <vt:lpstr>'EN 301 489-1'!DIP_ENV</vt:lpstr>
      <vt:lpstr>'EN 55032 EN 55035'!DIP_ENV</vt:lpstr>
      <vt:lpstr>'EN 60601-1-2'!DIP_ENV</vt:lpstr>
      <vt:lpstr>'EN IEC 55014-1 EN IEC 55014-2'!DIP_ENV</vt:lpstr>
      <vt:lpstr>'KN 61131-2'!DIP_ENV</vt:lpstr>
      <vt:lpstr>'KS B ISO 8102-1 KS B ISO 8102-2'!DIP_ENV</vt:lpstr>
      <vt:lpstr>'KS C 9610-6-3 KS C 9610-6-1'!DIP_ENV</vt:lpstr>
      <vt:lpstr>'KS C 9610-6-4 KS C 9610-6-2'!DIP_ENV</vt:lpstr>
      <vt:lpstr>'KS C 9800-3'!DIP_ENV</vt:lpstr>
      <vt:lpstr>'KS C 9814-1 KS C 9814-2'!DIP_ENV</vt:lpstr>
      <vt:lpstr>'KS C 9814-1 KS C 9814-2 (2)'!DIP_ENV</vt:lpstr>
      <vt:lpstr>'KS C 9815 KS C 9547'!DIP_ENV</vt:lpstr>
      <vt:lpstr>'KS C 9832 KS C 9835'!DIP_ENV</vt:lpstr>
      <vt:lpstr>'KS C IEC 60255-26'!DIP_ENV</vt:lpstr>
      <vt:lpstr>'KS C IEC 60947-1'!DIP_ENV</vt:lpstr>
      <vt:lpstr>'KS X 3124'!DIP_ENV</vt:lpstr>
      <vt:lpstr>'KS X 3124 KS X NEW'!DIP_ENV</vt:lpstr>
      <vt:lpstr>'KS X 3143 KS C 9814-2'!DIP_ENV</vt:lpstr>
      <vt:lpstr>'EN 301 489-1'!DIP_INSTRUMENTS</vt:lpstr>
      <vt:lpstr>'EN 55032 EN 55035'!DIP_INSTRUMENTS</vt:lpstr>
      <vt:lpstr>'EN 60601-1-2'!DIP_INSTRUMENTS</vt:lpstr>
      <vt:lpstr>'EN IEC 55014-1 EN IEC 55014-2'!DIP_INSTRUMENTS</vt:lpstr>
      <vt:lpstr>'KN 61131-2'!DIP_INSTRUMENTS</vt:lpstr>
      <vt:lpstr>'KS B ISO 8102-1 KS B ISO 8102-2'!DIP_INSTRUMENTS</vt:lpstr>
      <vt:lpstr>'KS C 9610-6-3 KS C 9610-6-1'!DIP_INSTRUMENTS</vt:lpstr>
      <vt:lpstr>'KS C 9610-6-4 KS C 9610-6-2'!DIP_INSTRUMENTS</vt:lpstr>
      <vt:lpstr>'KS C 9800-3'!DIP_INSTRUMENTS</vt:lpstr>
      <vt:lpstr>'KS C 9814-1 KS C 9814-2'!DIP_INSTRUMENTS</vt:lpstr>
      <vt:lpstr>'KS C 9814-1 KS C 9814-2 (2)'!DIP_INSTRUMENTS</vt:lpstr>
      <vt:lpstr>'KS C 9815 KS C 9547'!DIP_INSTRUMENTS</vt:lpstr>
      <vt:lpstr>'KS C 9832 KS C 9835'!DIP_INSTRUMENTS</vt:lpstr>
      <vt:lpstr>'KS C IEC 60255-26'!DIP_INSTRUMENTS</vt:lpstr>
      <vt:lpstr>'KS C IEC 60947-1'!DIP_INSTRUMENTS</vt:lpstr>
      <vt:lpstr>'KS X 3124'!DIP_INSTRUMENTS</vt:lpstr>
      <vt:lpstr>'KS X 3124 KS X NEW'!DIP_INSTRUMENTS</vt:lpstr>
      <vt:lpstr>'KS X 3143 KS C 9814-2'!DIP_INSTRUMENTS</vt:lpstr>
      <vt:lpstr>'EN 301 489-1'!DIP_LOCATION</vt:lpstr>
      <vt:lpstr>'EN 55032 EN 55035'!DIP_LOCATION</vt:lpstr>
      <vt:lpstr>'EN 60601-1-2'!DIP_LOCATION</vt:lpstr>
      <vt:lpstr>'EN IEC 55014-1 EN IEC 55014-2'!DIP_LOCATION</vt:lpstr>
      <vt:lpstr>'KN 61131-2'!DIP_LOCATION</vt:lpstr>
      <vt:lpstr>'KS B ISO 8102-1 KS B ISO 8102-2'!DIP_LOCATION</vt:lpstr>
      <vt:lpstr>'KS C 9610-6-3 KS C 9610-6-1'!DIP_LOCATION</vt:lpstr>
      <vt:lpstr>'KS C 9610-6-4 KS C 9610-6-2'!DIP_LOCATION</vt:lpstr>
      <vt:lpstr>'KS C 9800-3'!DIP_LOCATION</vt:lpstr>
      <vt:lpstr>'KS C 9814-1 KS C 9814-2'!DIP_LOCATION</vt:lpstr>
      <vt:lpstr>'KS C 9814-1 KS C 9814-2 (2)'!DIP_LOCATION</vt:lpstr>
      <vt:lpstr>'KS C 9815 KS C 9547'!DIP_LOCATION</vt:lpstr>
      <vt:lpstr>'KS C 9832 KS C 9835'!DIP_LOCATION</vt:lpstr>
      <vt:lpstr>'KS C IEC 60255-26'!DIP_LOCATION</vt:lpstr>
      <vt:lpstr>'KS C IEC 60947-1'!DIP_LOCATION</vt:lpstr>
      <vt:lpstr>'KS X 3124'!DIP_LOCATION</vt:lpstr>
      <vt:lpstr>'KS X 3124 KS X NEW'!DIP_LOCATION</vt:lpstr>
      <vt:lpstr>'KS X 3143 KS C 9814-2'!DIP_LOCATION</vt:lpstr>
      <vt:lpstr>'EN 301 489-1'!DIP_Remarks</vt:lpstr>
      <vt:lpstr>'EN 55032 EN 55035'!DIP_Remarks</vt:lpstr>
      <vt:lpstr>'EN 60601-1-2'!DIP_Remarks</vt:lpstr>
      <vt:lpstr>'EN IEC 55014-1 EN IEC 55014-2'!DIP_Remarks</vt:lpstr>
      <vt:lpstr>'KN 61131-2'!DIP_Remarks</vt:lpstr>
      <vt:lpstr>'KS B ISO 8102-1 KS B ISO 8102-2'!DIP_Remarks</vt:lpstr>
      <vt:lpstr>'KS C 9610-6-3 KS C 9610-6-1'!DIP_Remarks</vt:lpstr>
      <vt:lpstr>'KS C 9610-6-4 KS C 9610-6-2'!DIP_Remarks</vt:lpstr>
      <vt:lpstr>'KS C 9800-3'!DIP_Remarks</vt:lpstr>
      <vt:lpstr>'KS C 9814-1 KS C 9814-2'!DIP_Remarks</vt:lpstr>
      <vt:lpstr>'KS C 9814-1 KS C 9814-2 (2)'!DIP_Remarks</vt:lpstr>
      <vt:lpstr>'KS C 9815 KS C 9547'!DIP_Remarks</vt:lpstr>
      <vt:lpstr>'KS C 9832 KS C 9835'!DIP_Remarks</vt:lpstr>
      <vt:lpstr>'KS C IEC 60255-26'!DIP_Remarks</vt:lpstr>
      <vt:lpstr>'KS C IEC 60947-1'!DIP_Remarks</vt:lpstr>
      <vt:lpstr>'KS X 3124'!DIP_Remarks</vt:lpstr>
      <vt:lpstr>'KS X 3124 KS X NEW'!DIP_Remarks</vt:lpstr>
      <vt:lpstr>'KS X 3143 KS C 9814-2'!DIP_Remarks</vt:lpstr>
      <vt:lpstr>'KN 61131-2'!DOW_AC</vt:lpstr>
      <vt:lpstr>'KS C IEC 60255-26'!DOW_AC</vt:lpstr>
      <vt:lpstr>'KN 61131-2'!DOW_AC_RESULT</vt:lpstr>
      <vt:lpstr>'KS C IEC 60255-26'!DOW_AC_RESULT</vt:lpstr>
      <vt:lpstr>'KN 61131-2'!DOW_ACIO</vt:lpstr>
      <vt:lpstr>'KN 61131-2'!DOW_ACIO_RESULT</vt:lpstr>
      <vt:lpstr>'KN 50 KN 51'!DOW_CHECK</vt:lpstr>
      <vt:lpstr>'KN 61131-2'!DOW_CHECK</vt:lpstr>
      <vt:lpstr>'KS C IEC 60255-26'!DOW_CHECK</vt:lpstr>
      <vt:lpstr>'KN 61131-2'!DOW_COM</vt:lpstr>
      <vt:lpstr>'KN 61131-2'!DOW_COM_RESULT</vt:lpstr>
      <vt:lpstr>'KN 50 KN 51'!DOW_COMMENTS</vt:lpstr>
      <vt:lpstr>'KN 61131-2'!DOW_COMMENTS</vt:lpstr>
      <vt:lpstr>'KS C IEC 60255-26'!DOW_COMMENTS</vt:lpstr>
      <vt:lpstr>'KN 50 KN 51'!DOW_CONTROL</vt:lpstr>
      <vt:lpstr>'KN 50 KN 51'!DOW_CONTROL_RESULT</vt:lpstr>
      <vt:lpstr>'KN 61131-2'!DOW_DC</vt:lpstr>
      <vt:lpstr>'KN 61131-2'!DOW_DC_RESULT</vt:lpstr>
      <vt:lpstr>'KN 61131-2'!DOW_DCIO</vt:lpstr>
      <vt:lpstr>'KN 61131-2'!DOW_DCIO_RESULT</vt:lpstr>
      <vt:lpstr>'KN 50 KN 51'!DOW_ENV</vt:lpstr>
      <vt:lpstr>'KN 61131-2'!DOW_ENV</vt:lpstr>
      <vt:lpstr>'KS C IEC 60255-26'!DOW_ENV</vt:lpstr>
      <vt:lpstr>'KN 50 KN 51'!DOW_INSTRUMENTS</vt:lpstr>
      <vt:lpstr>'KN 61131-2'!DOW_INSTRUMENTS</vt:lpstr>
      <vt:lpstr>'KS C IEC 60255-26'!DOW_INSTRUMENTS</vt:lpstr>
      <vt:lpstr>'KS C IEC 60255-26'!DOW_IO</vt:lpstr>
      <vt:lpstr>'KS C IEC 60255-26'!DOW_IO_RESULT</vt:lpstr>
      <vt:lpstr>'KN 50 KN 51'!DOW_LOCATION</vt:lpstr>
      <vt:lpstr>'KN 61131-2'!DOW_LOCATION</vt:lpstr>
      <vt:lpstr>'KS C IEC 60255-26'!DOW_LOCATION</vt:lpstr>
      <vt:lpstr>'KN 50 KN 51'!DOW_Remarks</vt:lpstr>
      <vt:lpstr>'KN 61131-2'!DOW_Remarks</vt:lpstr>
      <vt:lpstr>'KN 61131-2'!DOW_SHIELD</vt:lpstr>
      <vt:lpstr>'KN 61131-2'!DOW_SHIELD_RESULT</vt:lpstr>
      <vt:lpstr>'KS C IEC 60255-26'!DOW_TEL</vt:lpstr>
      <vt:lpstr>'KS C IEC 60255-26'!DOW_TEL_RESULT</vt:lpstr>
      <vt:lpstr>'EN IEC 55014-1 EN IEC 55014-2'!DP_CHECK</vt:lpstr>
      <vt:lpstr>'KS C 9814-1 KS C 9814-2'!DP_CHECK</vt:lpstr>
      <vt:lpstr>'KS C 9814-1 KS C 9814-2 (2)'!DP_CHECK</vt:lpstr>
      <vt:lpstr>'EN IEC 55014-1 EN IEC 55014-2'!DP_COMMENTS</vt:lpstr>
      <vt:lpstr>'KS C 9814-1 KS C 9814-2'!DP_COMMENTS</vt:lpstr>
      <vt:lpstr>'KS C 9814-1 KS C 9814-2 (2)'!DP_COMMENTS</vt:lpstr>
      <vt:lpstr>'EN IEC 55014-1 EN IEC 55014-2'!DP_ENV</vt:lpstr>
      <vt:lpstr>'KS C 9814-1 KS C 9814-2'!DP_ENV</vt:lpstr>
      <vt:lpstr>'KS C 9814-1 KS C 9814-2 (2)'!DP_ENV</vt:lpstr>
      <vt:lpstr>'EN IEC 55014-1 EN IEC 55014-2'!DP_INSTRUMENTS</vt:lpstr>
      <vt:lpstr>'KS C 9814-1 KS C 9814-2'!DP_INSTRUMENTS</vt:lpstr>
      <vt:lpstr>'KS C 9814-1 KS C 9814-2 (2)'!DP_INSTRUMENTS</vt:lpstr>
      <vt:lpstr>'EN IEC 55014-1 EN IEC 55014-2'!DP_LOCATION</vt:lpstr>
      <vt:lpstr>'KS C 9814-1 KS C 9814-2'!DP_LOCATION</vt:lpstr>
      <vt:lpstr>'KS C 9814-1 KS C 9814-2 (2)'!DP_LOCATION</vt:lpstr>
      <vt:lpstr>'EN IEC 55014-1 EN IEC 55014-2'!DP_Remarks</vt:lpstr>
      <vt:lpstr>'KS C 9814-1 KS C 9814-2'!DP_Remarks</vt:lpstr>
      <vt:lpstr>'KS C 9814-1 KS C 9814-2 (2)'!DP_Remarks</vt:lpstr>
      <vt:lpstr>'EN 301 489-1'!EFT_AC</vt:lpstr>
      <vt:lpstr>'EN 55032 EN 55035'!EFT_AC</vt:lpstr>
      <vt:lpstr>'EN 60601-1-2'!EFT_AC</vt:lpstr>
      <vt:lpstr>'EN IEC 55014-1 EN IEC 55014-2'!EFT_AC</vt:lpstr>
      <vt:lpstr>'KN 50 KN 51'!EFT_AC</vt:lpstr>
      <vt:lpstr>'KN 61131-2'!EFT_AC</vt:lpstr>
      <vt:lpstr>'KS B ISO 8102-1 KS B ISO 8102-2'!EFT_AC</vt:lpstr>
      <vt:lpstr>'KS C 9610-6-3 KS C 9610-6-1'!EFT_AC</vt:lpstr>
      <vt:lpstr>'KS C 9610-6-4 KS C 9610-6-2'!EFT_AC</vt:lpstr>
      <vt:lpstr>'KS C 9800-3'!EFT_AC</vt:lpstr>
      <vt:lpstr>'KS C 9814-1 KS C 9814-2'!EFT_AC</vt:lpstr>
      <vt:lpstr>'KS C 9814-1 KS C 9814-2 (2)'!EFT_AC</vt:lpstr>
      <vt:lpstr>'KS C 9815 KS C 9547'!EFT_AC</vt:lpstr>
      <vt:lpstr>'KS C 9832 KS C 9835'!EFT_AC</vt:lpstr>
      <vt:lpstr>'KS C 9992'!EFT_AC</vt:lpstr>
      <vt:lpstr>'KS C IEC 60255-26'!EFT_AC</vt:lpstr>
      <vt:lpstr>'KS C IEC 60947-1'!EFT_AC</vt:lpstr>
      <vt:lpstr>'KS C IEC 60947-2'!EFT_AC</vt:lpstr>
      <vt:lpstr>'KS C IEC 60947-4-1'!EFT_AC</vt:lpstr>
      <vt:lpstr>'KS X 3124'!EFT_AC</vt:lpstr>
      <vt:lpstr>'KS X 3124 KS X NEW'!EFT_AC</vt:lpstr>
      <vt:lpstr>'KS X 3143 KS C 9814-2'!EFT_AC</vt:lpstr>
      <vt:lpstr>'Marine DNVGL'!EFT_AC</vt:lpstr>
      <vt:lpstr>'EN 301 489-1'!EFT_AC_RESULT</vt:lpstr>
      <vt:lpstr>'EN 55032 EN 55035'!EFT_AC_RESULT</vt:lpstr>
      <vt:lpstr>'EN 60601-1-2'!EFT_AC_RESULT</vt:lpstr>
      <vt:lpstr>'EN IEC 55014-1 EN IEC 55014-2'!EFT_AC_RESULT</vt:lpstr>
      <vt:lpstr>'KN 50 KN 51'!EFT_AC_RESULT</vt:lpstr>
      <vt:lpstr>'KN 61131-2'!EFT_AC_RESULT</vt:lpstr>
      <vt:lpstr>'KS B ISO 8102-1 KS B ISO 8102-2'!EFT_AC_RESULT</vt:lpstr>
      <vt:lpstr>'KS C 9610-6-3 KS C 9610-6-1'!EFT_AC_RESULT</vt:lpstr>
      <vt:lpstr>'KS C 9610-6-4 KS C 9610-6-2'!EFT_AC_RESULT</vt:lpstr>
      <vt:lpstr>'KS C 9800-3'!EFT_AC_RESULT</vt:lpstr>
      <vt:lpstr>'KS C 9814-1 KS C 9814-2'!EFT_AC_RESULT</vt:lpstr>
      <vt:lpstr>'KS C 9814-1 KS C 9814-2 (2)'!EFT_AC_RESULT</vt:lpstr>
      <vt:lpstr>'KS C 9815 KS C 9547'!EFT_AC_RESULT</vt:lpstr>
      <vt:lpstr>'KS C 9832 KS C 9835'!EFT_AC_RESULT</vt:lpstr>
      <vt:lpstr>'KS C 9992'!EFT_AC_RESULT</vt:lpstr>
      <vt:lpstr>'KS C IEC 60255-26'!EFT_AC_RESULT</vt:lpstr>
      <vt:lpstr>'KS C IEC 60947-1'!EFT_AC_RESULT</vt:lpstr>
      <vt:lpstr>'KS C IEC 60947-2'!EFT_AC_RESULT</vt:lpstr>
      <vt:lpstr>'KS C IEC 60947-4-1'!EFT_AC_RESULT</vt:lpstr>
      <vt:lpstr>'KS X 3124'!EFT_AC_RESULT</vt:lpstr>
      <vt:lpstr>'KS X 3124 KS X NEW'!EFT_AC_RESULT</vt:lpstr>
      <vt:lpstr>'KS X 3143 KS C 9814-2'!EFT_AC_RESULT</vt:lpstr>
      <vt:lpstr>'Marine DNVGL'!EFT_AC_RESULT</vt:lpstr>
      <vt:lpstr>'KS B ISO 8102-1 KS B ISO 8102-2'!EFT_AC_SAFETY</vt:lpstr>
      <vt:lpstr>'KS B ISO 8102-1 KS B ISO 8102-2'!EFT_AC_SAFETY_RESULT</vt:lpstr>
      <vt:lpstr>'KN 50 KN 51'!EFT_ACIO</vt:lpstr>
      <vt:lpstr>'KN 61131-2'!EFT_ACIO</vt:lpstr>
      <vt:lpstr>'KN 50 KN 51'!EFT_ACIO_RESULT</vt:lpstr>
      <vt:lpstr>'KN 61131-2'!EFT_ACIO_RESULT</vt:lpstr>
      <vt:lpstr>'KN 61131-2'!EFT_ACR</vt:lpstr>
      <vt:lpstr>'KN 61131-2'!EFT_ACR_RESULT</vt:lpstr>
      <vt:lpstr>'KS C 9832 KS C 9835'!EFT_BASE</vt:lpstr>
      <vt:lpstr>'KN 50 KN 51'!EFT_BATT</vt:lpstr>
      <vt:lpstr>'KN 50 KN 51'!EFT_BATT_RESULT</vt:lpstr>
      <vt:lpstr>'EN 301 489-1'!EFT_CHECK</vt:lpstr>
      <vt:lpstr>'EN 55032 EN 55035'!EFT_CHECK</vt:lpstr>
      <vt:lpstr>'EN 60601-1-2'!EFT_CHECK</vt:lpstr>
      <vt:lpstr>'EN IEC 55014-1 EN IEC 55014-2'!EFT_CHECK</vt:lpstr>
      <vt:lpstr>'KN 50 KN 51'!EFT_CHECK</vt:lpstr>
      <vt:lpstr>'KN 61131-2'!EFT_CHECK</vt:lpstr>
      <vt:lpstr>'KS B ISO 8102-1 KS B ISO 8102-2'!EFT_CHECK</vt:lpstr>
      <vt:lpstr>'KS C 9610-6-3 KS C 9610-6-1'!EFT_CHECK</vt:lpstr>
      <vt:lpstr>'KS C 9610-6-4 KS C 9610-6-2'!EFT_CHECK</vt:lpstr>
      <vt:lpstr>'KS C 9800-3'!EFT_CHECK</vt:lpstr>
      <vt:lpstr>'KS C 9814-1 KS C 9814-2'!EFT_CHECK</vt:lpstr>
      <vt:lpstr>'KS C 9814-1 KS C 9814-2 (2)'!EFT_CHECK</vt:lpstr>
      <vt:lpstr>'KS C 9815 KS C 9547'!EFT_CHECK</vt:lpstr>
      <vt:lpstr>'KS C 9832 KS C 9835'!EFT_CHECK</vt:lpstr>
      <vt:lpstr>'KS C 9992'!EFT_CHECK</vt:lpstr>
      <vt:lpstr>'KS C IEC 60255-26'!EFT_CHECK</vt:lpstr>
      <vt:lpstr>'KS C IEC 60947-1'!EFT_CHECK</vt:lpstr>
      <vt:lpstr>'KS C IEC 60947-2'!EFT_CHECK</vt:lpstr>
      <vt:lpstr>'KS C IEC 60947-4-1'!EFT_CHECK</vt:lpstr>
      <vt:lpstr>'KS X 3124'!EFT_CHECK</vt:lpstr>
      <vt:lpstr>'KS X 3124 KS X NEW'!EFT_CHECK</vt:lpstr>
      <vt:lpstr>'KS X 3143 KS C 9814-2'!EFT_CHECK</vt:lpstr>
      <vt:lpstr>'Marine DNVGL'!EFT_CHECK</vt:lpstr>
      <vt:lpstr>'KN 61131-2'!EFT_COM</vt:lpstr>
      <vt:lpstr>'KN 61131-2'!EFT_COM_RESULT</vt:lpstr>
      <vt:lpstr>'EN 301 489-1'!EFT_COMMENTS</vt:lpstr>
      <vt:lpstr>'EN 55032 EN 55035'!EFT_COMMENTS</vt:lpstr>
      <vt:lpstr>'EN 60601-1-2'!EFT_COMMENTS</vt:lpstr>
      <vt:lpstr>'EN IEC 55014-1 EN IEC 55014-2'!EFT_COMMENTS</vt:lpstr>
      <vt:lpstr>'KN 50 KN 51'!EFT_COMMENTS</vt:lpstr>
      <vt:lpstr>'KN 61131-2'!EFT_COMMENTS</vt:lpstr>
      <vt:lpstr>'KS B ISO 8102-1 KS B ISO 8102-2'!EFT_COMMENTS</vt:lpstr>
      <vt:lpstr>'KS C 9610-6-3 KS C 9610-6-1'!EFT_COMMENTS</vt:lpstr>
      <vt:lpstr>'KS C 9610-6-4 KS C 9610-6-2'!EFT_COMMENTS</vt:lpstr>
      <vt:lpstr>'KS C 9800-3'!EFT_COMMENTS</vt:lpstr>
      <vt:lpstr>'KS C 9814-1 KS C 9814-2'!EFT_COMMENTS</vt:lpstr>
      <vt:lpstr>'KS C 9814-1 KS C 9814-2 (2)'!EFT_COMMENTS</vt:lpstr>
      <vt:lpstr>'KS C 9815 KS C 9547'!EFT_COMMENTS</vt:lpstr>
      <vt:lpstr>'KS C 9832 KS C 9835'!EFT_COMMENTS</vt:lpstr>
      <vt:lpstr>'KS C 9992'!EFT_COMMENTS</vt:lpstr>
      <vt:lpstr>'KS C IEC 60255-26'!EFT_COMMENTS</vt:lpstr>
      <vt:lpstr>'KS C IEC 60947-1'!EFT_COMMENTS</vt:lpstr>
      <vt:lpstr>'KS C IEC 60947-2'!EFT_COMMENTS</vt:lpstr>
      <vt:lpstr>'KS C IEC 60947-4-1'!EFT_COMMENTS</vt:lpstr>
      <vt:lpstr>'KS X 3124'!EFT_COMMENTS</vt:lpstr>
      <vt:lpstr>'KS X 3124 KS X NEW'!EFT_COMMENTS</vt:lpstr>
      <vt:lpstr>'KS X 3143 KS C 9814-2'!EFT_COMMENTS</vt:lpstr>
      <vt:lpstr>'Marine DNVGL'!EFT_COMMENTS</vt:lpstr>
      <vt:lpstr>'KN 50 KN 51'!EFT_CONTROL</vt:lpstr>
      <vt:lpstr>'KN 50 KN 51'!EFT_CONTROL_RESULT</vt:lpstr>
      <vt:lpstr>'EN 301 489-1'!EFT_DC</vt:lpstr>
      <vt:lpstr>'EN 55032 EN 55035'!EFT_DC</vt:lpstr>
      <vt:lpstr>'EN 60601-1-2'!EFT_DC</vt:lpstr>
      <vt:lpstr>'EN IEC 55014-1 EN IEC 55014-2'!EFT_DC</vt:lpstr>
      <vt:lpstr>'KN 50 KN 51'!EFT_DC</vt:lpstr>
      <vt:lpstr>'KN 61131-2'!EFT_DC</vt:lpstr>
      <vt:lpstr>'KS B ISO 8102-1 KS B ISO 8102-2'!EFT_DC</vt:lpstr>
      <vt:lpstr>'KS C 9610-6-3 KS C 9610-6-1'!EFT_DC</vt:lpstr>
      <vt:lpstr>'KS C 9610-6-4 KS C 9610-6-2'!EFT_DC</vt:lpstr>
      <vt:lpstr>'KS C 9800-3'!EFT_DC</vt:lpstr>
      <vt:lpstr>'KS C 9814-1 KS C 9814-2'!EFT_DC</vt:lpstr>
      <vt:lpstr>'KS C 9814-1 KS C 9814-2 (2)'!EFT_DC</vt:lpstr>
      <vt:lpstr>'KS C 9815 KS C 9547'!EFT_DC</vt:lpstr>
      <vt:lpstr>'KS C 9832 KS C 9835'!EFT_DC</vt:lpstr>
      <vt:lpstr>'KS C 9992'!EFT_DC</vt:lpstr>
      <vt:lpstr>'KS C IEC 60947-1'!EFT_DC</vt:lpstr>
      <vt:lpstr>'KS C IEC 60947-2'!EFT_DC</vt:lpstr>
      <vt:lpstr>'KS X 3124'!EFT_DC</vt:lpstr>
      <vt:lpstr>'KS X 3124 KS X NEW'!EFT_DC</vt:lpstr>
      <vt:lpstr>'KS X 3143 KS C 9814-2'!EFT_DC</vt:lpstr>
      <vt:lpstr>'Marine DNVGL'!EFT_DC</vt:lpstr>
      <vt:lpstr>'EN 301 489-1'!EFT_DC_RESULT</vt:lpstr>
      <vt:lpstr>'EN 55032 EN 55035'!EFT_DC_RESULT</vt:lpstr>
      <vt:lpstr>'EN 60601-1-2'!EFT_DC_RESULT</vt:lpstr>
      <vt:lpstr>'EN IEC 55014-1 EN IEC 55014-2'!EFT_DC_RESULT</vt:lpstr>
      <vt:lpstr>'KN 50 KN 51'!EFT_DC_RESULT</vt:lpstr>
      <vt:lpstr>'KN 61131-2'!EFT_DC_RESULT</vt:lpstr>
      <vt:lpstr>'KS B ISO 8102-1 KS B ISO 8102-2'!EFT_DC_RESULT</vt:lpstr>
      <vt:lpstr>'KS C 9610-6-3 KS C 9610-6-1'!EFT_DC_RESULT</vt:lpstr>
      <vt:lpstr>'KS C 9610-6-4 KS C 9610-6-2'!EFT_DC_RESULT</vt:lpstr>
      <vt:lpstr>'KS C 9800-3'!EFT_DC_RESULT</vt:lpstr>
      <vt:lpstr>'KS C 9814-1 KS C 9814-2'!EFT_DC_RESULT</vt:lpstr>
      <vt:lpstr>'KS C 9814-1 KS C 9814-2 (2)'!EFT_DC_RESULT</vt:lpstr>
      <vt:lpstr>'KS C 9815 KS C 9547'!EFT_DC_RESULT</vt:lpstr>
      <vt:lpstr>'KS C 9832 KS C 9835'!EFT_DC_RESULT</vt:lpstr>
      <vt:lpstr>'KS C 9992'!EFT_DC_RESULT</vt:lpstr>
      <vt:lpstr>'KS C IEC 60947-1'!EFT_DC_RESULT</vt:lpstr>
      <vt:lpstr>'KS C IEC 60947-2'!EFT_DC_RESULT</vt:lpstr>
      <vt:lpstr>'KS X 3124'!EFT_DC_RESULT</vt:lpstr>
      <vt:lpstr>'KS X 3124 KS X NEW'!EFT_DC_RESULT</vt:lpstr>
      <vt:lpstr>'KS X 3143 KS C 9814-2'!EFT_DC_RESULT</vt:lpstr>
      <vt:lpstr>'Marine DNVGL'!EFT_DC_RESULT</vt:lpstr>
      <vt:lpstr>'KS B ISO 8102-1 KS B ISO 8102-2'!EFT_DC_SAFETY</vt:lpstr>
      <vt:lpstr>'KS B ISO 8102-1 KS B ISO 8102-2'!EFT_DC_SAFETY_RESULT</vt:lpstr>
      <vt:lpstr>'KN 50 KN 51'!EFT_DCIO</vt:lpstr>
      <vt:lpstr>'KN 61131-2'!EFT_DCIO</vt:lpstr>
      <vt:lpstr>'KN 50 KN 51'!EFT_DCIO_RESULT</vt:lpstr>
      <vt:lpstr>'KN 61131-2'!EFT_DCIO_RESULT</vt:lpstr>
      <vt:lpstr>'KN 61131-2'!EFT_DCR</vt:lpstr>
      <vt:lpstr>'KN 61131-2'!EFT_DCR_RESULT</vt:lpstr>
      <vt:lpstr>'EN 301 489-1'!EFT_ENV</vt:lpstr>
      <vt:lpstr>'EN 55032 EN 55035'!EFT_ENV</vt:lpstr>
      <vt:lpstr>'EN 60601-1-2'!EFT_ENV</vt:lpstr>
      <vt:lpstr>'EN IEC 55014-1 EN IEC 55014-2'!EFT_ENV</vt:lpstr>
      <vt:lpstr>'KN 50 KN 51'!EFT_ENV</vt:lpstr>
      <vt:lpstr>'KN 61131-2'!EFT_ENV</vt:lpstr>
      <vt:lpstr>'KS B ISO 8102-1 KS B ISO 8102-2'!EFT_ENV</vt:lpstr>
      <vt:lpstr>'KS C 9610-6-3 KS C 9610-6-1'!EFT_ENV</vt:lpstr>
      <vt:lpstr>'KS C 9610-6-4 KS C 9610-6-2'!EFT_ENV</vt:lpstr>
      <vt:lpstr>'KS C 9800-3'!EFT_ENV</vt:lpstr>
      <vt:lpstr>'KS C 9814-1 KS C 9814-2'!EFT_ENV</vt:lpstr>
      <vt:lpstr>'KS C 9814-1 KS C 9814-2 (2)'!EFT_ENV</vt:lpstr>
      <vt:lpstr>'KS C 9815 KS C 9547'!EFT_ENV</vt:lpstr>
      <vt:lpstr>'KS C 9832 KS C 9835'!EFT_ENV</vt:lpstr>
      <vt:lpstr>'KS C 9992'!EFT_ENV</vt:lpstr>
      <vt:lpstr>'KS C IEC 60255-26'!EFT_ENV</vt:lpstr>
      <vt:lpstr>'KS C IEC 60947-1'!EFT_ENV</vt:lpstr>
      <vt:lpstr>'KS C IEC 60947-2'!EFT_ENV</vt:lpstr>
      <vt:lpstr>'KS C IEC 60947-4-1'!EFT_ENV</vt:lpstr>
      <vt:lpstr>'KS X 3124'!EFT_ENV</vt:lpstr>
      <vt:lpstr>'KS X 3124 KS X NEW'!EFT_ENV</vt:lpstr>
      <vt:lpstr>'KS X 3143 KS C 9814-2'!EFT_ENV</vt:lpstr>
      <vt:lpstr>'Marine DNVGL'!EFT_ENV</vt:lpstr>
      <vt:lpstr>'EN 301 489-1'!EFT_INSTRUMENTS</vt:lpstr>
      <vt:lpstr>'EN 55032 EN 55035'!EFT_INSTRUMENTS</vt:lpstr>
      <vt:lpstr>'EN 60601-1-2'!EFT_INSTRUMENTS</vt:lpstr>
      <vt:lpstr>'EN IEC 55014-1 EN IEC 55014-2'!EFT_INSTRUMENTS</vt:lpstr>
      <vt:lpstr>'KN 50 KN 51'!EFT_INSTRUMENTS</vt:lpstr>
      <vt:lpstr>'KN 61131-2'!EFT_INSTRUMENTS</vt:lpstr>
      <vt:lpstr>'KS B ISO 8102-1 KS B ISO 8102-2'!EFT_INSTRUMENTS</vt:lpstr>
      <vt:lpstr>'KS C 9610-6-3 KS C 9610-6-1'!EFT_INSTRUMENTS</vt:lpstr>
      <vt:lpstr>'KS C 9610-6-4 KS C 9610-6-2'!EFT_INSTRUMENTS</vt:lpstr>
      <vt:lpstr>'KS C 9800-3'!EFT_INSTRUMENTS</vt:lpstr>
      <vt:lpstr>'KS C 9814-1 KS C 9814-2'!EFT_INSTRUMENTS</vt:lpstr>
      <vt:lpstr>'KS C 9814-1 KS C 9814-2 (2)'!EFT_INSTRUMENTS</vt:lpstr>
      <vt:lpstr>'KS C 9815 KS C 9547'!EFT_INSTRUMENTS</vt:lpstr>
      <vt:lpstr>'KS C 9832 KS C 9835'!EFT_INSTRUMENTS</vt:lpstr>
      <vt:lpstr>'KS C 9992'!EFT_INSTRUMENTS</vt:lpstr>
      <vt:lpstr>'KS C IEC 60255-26'!EFT_INSTRUMENTS</vt:lpstr>
      <vt:lpstr>'KS C IEC 60947-1'!EFT_INSTRUMENTS</vt:lpstr>
      <vt:lpstr>'KS C IEC 60947-2'!EFT_INSTRUMENTS</vt:lpstr>
      <vt:lpstr>'KS C IEC 60947-4-1'!EFT_INSTRUMENTS</vt:lpstr>
      <vt:lpstr>'KS X 3124'!EFT_INSTRUMENTS</vt:lpstr>
      <vt:lpstr>'KS X 3124 KS X NEW'!EFT_INSTRUMENTS</vt:lpstr>
      <vt:lpstr>'KS X 3143 KS C 9814-2'!EFT_INSTRUMENTS</vt:lpstr>
      <vt:lpstr>'Marine DNVGL'!EFT_INSTRUMENTS</vt:lpstr>
      <vt:lpstr>'KN 50 KN 51'!EFT_IO</vt:lpstr>
      <vt:lpstr>'KS C IEC 60255-26'!EFT_IO</vt:lpstr>
      <vt:lpstr>'KN 50 KN 51'!EFT_IO_RESULT</vt:lpstr>
      <vt:lpstr>'KS C IEC 60255-26'!EFT_IO_RESULT</vt:lpstr>
      <vt:lpstr>'EN 301 489-1'!EFT_LOCATION</vt:lpstr>
      <vt:lpstr>'EN 55032 EN 55035'!EFT_LOCATION</vt:lpstr>
      <vt:lpstr>'EN 60601-1-2'!EFT_LOCATION</vt:lpstr>
      <vt:lpstr>'EN IEC 55014-1 EN IEC 55014-2'!EFT_LOCATION</vt:lpstr>
      <vt:lpstr>'KN 50 KN 51'!EFT_LOCATION</vt:lpstr>
      <vt:lpstr>'KN 61131-2'!EFT_LOCATION</vt:lpstr>
      <vt:lpstr>'KS B ISO 8102-1 KS B ISO 8102-2'!EFT_LOCATION</vt:lpstr>
      <vt:lpstr>'KS C 9610-6-3 KS C 9610-6-1'!EFT_LOCATION</vt:lpstr>
      <vt:lpstr>'KS C 9610-6-4 KS C 9610-6-2'!EFT_LOCATION</vt:lpstr>
      <vt:lpstr>'KS C 9800-3'!EFT_LOCATION</vt:lpstr>
      <vt:lpstr>'KS C 9814-1 KS C 9814-2'!EFT_LOCATION</vt:lpstr>
      <vt:lpstr>'KS C 9814-1 KS C 9814-2 (2)'!EFT_LOCATION</vt:lpstr>
      <vt:lpstr>'KS C 9815 KS C 9547'!EFT_LOCATION</vt:lpstr>
      <vt:lpstr>'KS C 9832 KS C 9835'!EFT_LOCATION</vt:lpstr>
      <vt:lpstr>'KS C 9992'!EFT_LOCATION</vt:lpstr>
      <vt:lpstr>'KS C IEC 60255-26'!EFT_LOCATION</vt:lpstr>
      <vt:lpstr>'KS C IEC 60947-1'!EFT_LOCATION</vt:lpstr>
      <vt:lpstr>'KS C IEC 60947-2'!EFT_LOCATION</vt:lpstr>
      <vt:lpstr>'KS C IEC 60947-4-1'!EFT_LOCATION</vt:lpstr>
      <vt:lpstr>'KS X 3124'!EFT_LOCATION</vt:lpstr>
      <vt:lpstr>'KS X 3124 KS X NEW'!EFT_LOCATION</vt:lpstr>
      <vt:lpstr>'KS X 3143 KS C 9814-2'!EFT_LOCATION</vt:lpstr>
      <vt:lpstr>'Marine DNVGL'!EFT_LOCATION</vt:lpstr>
      <vt:lpstr>'KS B ISO 8102-1 KS B ISO 8102-2'!EFT_MONITOR</vt:lpstr>
      <vt:lpstr>'KS B ISO 8102-1 KS B ISO 8102-2'!EFT_MONITOR_RESULT</vt:lpstr>
      <vt:lpstr>'KS B ISO 8102-1 KS B ISO 8102-2'!EFT_MONITOR_SAFETY</vt:lpstr>
      <vt:lpstr>'KS B ISO 8102-1 KS B ISO 8102-2'!EFT_MONITOR_SAFETY_RESULT</vt:lpstr>
      <vt:lpstr>'KS C IEC 60255-26'!EFT_PE</vt:lpstr>
      <vt:lpstr>'KS C IEC 60255-26'!EFT_PE_RESULT</vt:lpstr>
      <vt:lpstr>'KN 50 KN 51'!EFT_PE1</vt:lpstr>
      <vt:lpstr>'KN 50 KN 51'!EFT_PE1_RESULT</vt:lpstr>
      <vt:lpstr>'KN 50 KN 51'!EFT_PE2</vt:lpstr>
      <vt:lpstr>'KN 50 KN 51'!EFT_PE2_RESULT</vt:lpstr>
      <vt:lpstr>'EN 301 489-1'!EFT_Remarks</vt:lpstr>
      <vt:lpstr>'EN 55032 EN 55035'!EFT_Remarks</vt:lpstr>
      <vt:lpstr>'EN 60601-1-2'!EFT_Remarks</vt:lpstr>
      <vt:lpstr>'EN IEC 55014-1 EN IEC 55014-2'!EFT_Remarks</vt:lpstr>
      <vt:lpstr>'KN 50 KN 51'!EFT_Remarks</vt:lpstr>
      <vt:lpstr>'KN 61131-2'!EFT_Remarks</vt:lpstr>
      <vt:lpstr>'KS B ISO 8102-1 KS B ISO 8102-2'!EFT_Remarks</vt:lpstr>
      <vt:lpstr>'KS C 3369'!EFT_Remarks</vt:lpstr>
      <vt:lpstr>'KS C 9610-6-3 KS C 9610-6-1'!EFT_Remarks</vt:lpstr>
      <vt:lpstr>'KS C 9610-6-4 KS C 9610-6-2'!EFT_Remarks</vt:lpstr>
      <vt:lpstr>'KS C 9800-3'!EFT_Remarks</vt:lpstr>
      <vt:lpstr>'KS C 9814-1 KS C 9814-2'!EFT_Remarks</vt:lpstr>
      <vt:lpstr>'KS C 9814-1 KS C 9814-2 (2)'!EFT_Remarks</vt:lpstr>
      <vt:lpstr>'KS C 9815 KS C 9547'!EFT_Remarks</vt:lpstr>
      <vt:lpstr>'KS C 9832 KS C 9835'!EFT_Remarks</vt:lpstr>
      <vt:lpstr>'KS C 9992'!EFT_Remarks</vt:lpstr>
      <vt:lpstr>'KS C IEC 60255-26'!EFT_Remarks</vt:lpstr>
      <vt:lpstr>'KS C IEC 60947-1'!EFT_Remarks</vt:lpstr>
      <vt:lpstr>'KS C IEC 60947-2'!EFT_Remarks</vt:lpstr>
      <vt:lpstr>'KS C IEC 60947-4-1'!EFT_Remarks</vt:lpstr>
      <vt:lpstr>'KS X 3124'!EFT_Remarks</vt:lpstr>
      <vt:lpstr>'KS X 3124 KS X NEW'!EFT_Remarks</vt:lpstr>
      <vt:lpstr>'KS X 3143 KS C 9814-2'!EFT_Remarks</vt:lpstr>
      <vt:lpstr>'Marine DNVGL'!EFT_Remarks</vt:lpstr>
      <vt:lpstr>'KN 61131-2'!EFT_SHIELD</vt:lpstr>
      <vt:lpstr>'KN 61131-2'!EFT_SHIELD_RESULT</vt:lpstr>
      <vt:lpstr>'EN 301 489-1'!EFT_SIGNAL</vt:lpstr>
      <vt:lpstr>'EN 55032 EN 55035'!EFT_SIGNAL</vt:lpstr>
      <vt:lpstr>'EN 60601-1-2'!EFT_SIGNAL</vt:lpstr>
      <vt:lpstr>'EN IEC 55014-1 EN IEC 55014-2'!EFT_SIGNAL</vt:lpstr>
      <vt:lpstr>'KS B ISO 8102-1 KS B ISO 8102-2'!EFT_SIGNAL</vt:lpstr>
      <vt:lpstr>'KS C 9610-6-3 KS C 9610-6-1'!EFT_SIGNAL</vt:lpstr>
      <vt:lpstr>'KS C 9610-6-4 KS C 9610-6-2'!EFT_SIGNAL</vt:lpstr>
      <vt:lpstr>'KS C 9800-3'!EFT_SIGNAL</vt:lpstr>
      <vt:lpstr>'KS C 9814-1 KS C 9814-2'!EFT_SIGNAL</vt:lpstr>
      <vt:lpstr>'KS C 9814-1 KS C 9814-2 (2)'!EFT_SIGNAL</vt:lpstr>
      <vt:lpstr>'KS C 9815 KS C 9547'!EFT_SIGNAL</vt:lpstr>
      <vt:lpstr>'KS C 9832 KS C 9835'!EFT_SIGNAL</vt:lpstr>
      <vt:lpstr>'KS C 9992'!EFT_SIGNAL</vt:lpstr>
      <vt:lpstr>'KS C IEC 60947-1'!EFT_SIGNAL</vt:lpstr>
      <vt:lpstr>'KS C IEC 60947-2'!EFT_SIGNAL</vt:lpstr>
      <vt:lpstr>'KS C IEC 60947-4-1'!EFT_SIGNAL</vt:lpstr>
      <vt:lpstr>'KS X 3124'!EFT_SIGNAL</vt:lpstr>
      <vt:lpstr>'KS X 3124 KS X NEW'!EFT_SIGNAL</vt:lpstr>
      <vt:lpstr>'KS X 3143 KS C 9814-2'!EFT_SIGNAL</vt:lpstr>
      <vt:lpstr>'Marine DNVGL'!EFT_SIGNAL</vt:lpstr>
      <vt:lpstr>'EN 301 489-1'!EFT_SIGNAL_RESULT</vt:lpstr>
      <vt:lpstr>'EN 55032 EN 55035'!EFT_SIGNAL_RESULT</vt:lpstr>
      <vt:lpstr>'EN 60601-1-2'!EFT_SIGNAL_RESULT</vt:lpstr>
      <vt:lpstr>'EN IEC 55014-1 EN IEC 55014-2'!EFT_SIGNAL_RESULT</vt:lpstr>
      <vt:lpstr>'KS B ISO 8102-1 KS B ISO 8102-2'!EFT_SIGNAL_RESULT</vt:lpstr>
      <vt:lpstr>'KS C 9610-6-3 KS C 9610-6-1'!EFT_SIGNAL_RESULT</vt:lpstr>
      <vt:lpstr>'KS C 9610-6-4 KS C 9610-6-2'!EFT_SIGNAL_RESULT</vt:lpstr>
      <vt:lpstr>'KS C 9800-3'!EFT_SIGNAL_RESULT</vt:lpstr>
      <vt:lpstr>'KS C 9814-1 KS C 9814-2'!EFT_SIGNAL_RESULT</vt:lpstr>
      <vt:lpstr>'KS C 9814-1 KS C 9814-2 (2)'!EFT_SIGNAL_RESULT</vt:lpstr>
      <vt:lpstr>'KS C 9815 KS C 9547'!EFT_SIGNAL_RESULT</vt:lpstr>
      <vt:lpstr>'KS C 9832 KS C 9835'!EFT_SIGNAL_RESULT</vt:lpstr>
      <vt:lpstr>'KS C 9992'!EFT_SIGNAL_RESULT</vt:lpstr>
      <vt:lpstr>'KS C IEC 60947-1'!EFT_SIGNAL_RESULT</vt:lpstr>
      <vt:lpstr>'KS C IEC 60947-2'!EFT_SIGNAL_RESULT</vt:lpstr>
      <vt:lpstr>'KS C IEC 60947-4-1'!EFT_SIGNAL_RESULT</vt:lpstr>
      <vt:lpstr>'KS X 3124'!EFT_SIGNAL_RESULT</vt:lpstr>
      <vt:lpstr>'KS X 3124 KS X NEW'!EFT_SIGNAL_RESULT</vt:lpstr>
      <vt:lpstr>'KS X 3143 KS C 9814-2'!EFT_SIGNAL_RESULT</vt:lpstr>
      <vt:lpstr>'Marine DNVGL'!EFT_SIGNAL_RESULT</vt:lpstr>
      <vt:lpstr>'KS B ISO 8102-1 KS B ISO 8102-2'!EFT_SIGNAL_SAFETY</vt:lpstr>
      <vt:lpstr>'KS B ISO 8102-1 KS B ISO 8102-2'!EFT_SIGNAL_SAFETY_RESULT</vt:lpstr>
      <vt:lpstr>'KN 50 KN 51'!EFT_SIGNAL1</vt:lpstr>
      <vt:lpstr>'KN 50 KN 51'!EFT_SIGNAL1_RESULT</vt:lpstr>
      <vt:lpstr>'KN 50 KN 51'!EFT_SIGNAL2</vt:lpstr>
      <vt:lpstr>'KN 50 KN 51'!EFT_SIGNAL2_RESULT</vt:lpstr>
      <vt:lpstr>'KS C IEC 60255-26'!EFT_TEL</vt:lpstr>
      <vt:lpstr>'KS C IEC 60255-26'!EFT_TEL_RESULT</vt:lpstr>
      <vt:lpstr>'KS C 3369'!EMC_SUMMARY</vt:lpstr>
      <vt:lpstr>'KS C 3369'!EMF_COMMENTS</vt:lpstr>
      <vt:lpstr>'KS C 3369'!EMF_ENCLOSURE</vt:lpstr>
      <vt:lpstr>'KS C 3369'!EMF_ENCLOSURE_RESULT</vt:lpstr>
      <vt:lpstr>'KS C 3369'!EMF_ENV</vt:lpstr>
      <vt:lpstr>'KS C 3369'!EMF_INSTRUMENTS</vt:lpstr>
      <vt:lpstr>'KS C 3369'!EMF_LOCATION</vt:lpstr>
      <vt:lpstr>'KS C 3369'!EMF_Remarks</vt:lpstr>
      <vt:lpstr>'KS C 3369'!EMF1_CHECK</vt:lpstr>
      <vt:lpstr>'KS C 3369'!EMF2_CHECK</vt:lpstr>
      <vt:lpstr>'KS C 3369'!EMF3_CHECK</vt:lpstr>
      <vt:lpstr>'KS C 9800-3'!ENV_1</vt:lpstr>
      <vt:lpstr>'KS C 9800-3'!ENV_2</vt:lpstr>
      <vt:lpstr>Layout!eqName</vt:lpstr>
      <vt:lpstr>'KS C 9832 KS C 9835'!ESD_BASE</vt:lpstr>
      <vt:lpstr>'EN 301 489-1'!ESD_CHECK</vt:lpstr>
      <vt:lpstr>'EN 55032 EN 55035'!ESD_CHECK</vt:lpstr>
      <vt:lpstr>'EN 60601-1-2'!ESD_CHECK</vt:lpstr>
      <vt:lpstr>'EN IEC 55014-1 EN IEC 55014-2'!ESD_CHECK</vt:lpstr>
      <vt:lpstr>'KN 50 KN 51'!ESD_CHECK</vt:lpstr>
      <vt:lpstr>'KN 61131-2'!ESD_CHECK</vt:lpstr>
      <vt:lpstr>'KS B ISO 8102-1 KS B ISO 8102-2'!ESD_CHECK</vt:lpstr>
      <vt:lpstr>'KS C 9610-6-3 KS C 9610-6-1'!ESD_CHECK</vt:lpstr>
      <vt:lpstr>'KS C 9610-6-4 KS C 9610-6-2'!ESD_CHECK</vt:lpstr>
      <vt:lpstr>'KS C 9800-3'!ESD_CHECK</vt:lpstr>
      <vt:lpstr>'KS C 9814-1 KS C 9814-2'!ESD_CHECK</vt:lpstr>
      <vt:lpstr>'KS C 9814-1 KS C 9814-2 (2)'!ESD_CHECK</vt:lpstr>
      <vt:lpstr>'KS C 9815 KS C 9547'!ESD_CHECK</vt:lpstr>
      <vt:lpstr>'KS C 9832 KS C 9835'!ESD_CHECK</vt:lpstr>
      <vt:lpstr>'KS C 9992'!ESD_CHECK</vt:lpstr>
      <vt:lpstr>'KS C IEC 60255-26'!ESD_CHECK</vt:lpstr>
      <vt:lpstr>'KS C IEC 60947-1'!ESD_CHECK</vt:lpstr>
      <vt:lpstr>'KS C IEC 60947-2'!ESD_CHECK</vt:lpstr>
      <vt:lpstr>'KS C IEC 60947-4-1'!ESD_CHECK</vt:lpstr>
      <vt:lpstr>'KS X 3124'!ESD_CHECK</vt:lpstr>
      <vt:lpstr>'KS X 3124 KS X NEW'!ESD_CHECK</vt:lpstr>
      <vt:lpstr>'KS X 3143 KS C 9814-2'!ESD_CHECK</vt:lpstr>
      <vt:lpstr>'Marine DNVGL'!ESD_CHECK</vt:lpstr>
      <vt:lpstr>'EN 301 489-1'!ESD_COMMENTS</vt:lpstr>
      <vt:lpstr>'EN 55032 EN 55035'!ESD_COMMENTS</vt:lpstr>
      <vt:lpstr>'EN 60601-1-2'!ESD_COMMENTS</vt:lpstr>
      <vt:lpstr>'EN IEC 55014-1 EN IEC 55014-2'!ESD_COMMENTS</vt:lpstr>
      <vt:lpstr>'KN 50 KN 51'!ESD_COMMENTS</vt:lpstr>
      <vt:lpstr>'KN 61131-2'!ESD_COMMENTS</vt:lpstr>
      <vt:lpstr>'KS B ISO 8102-1 KS B ISO 8102-2'!ESD_COMMENTS</vt:lpstr>
      <vt:lpstr>'KS C 9610-6-3 KS C 9610-6-1'!ESD_COMMENTS</vt:lpstr>
      <vt:lpstr>'KS C 9610-6-4 KS C 9610-6-2'!ESD_COMMENTS</vt:lpstr>
      <vt:lpstr>'KS C 9800-3'!ESD_COMMENTS</vt:lpstr>
      <vt:lpstr>'KS C 9814-1 KS C 9814-2'!ESD_COMMENTS</vt:lpstr>
      <vt:lpstr>'KS C 9814-1 KS C 9814-2 (2)'!ESD_COMMENTS</vt:lpstr>
      <vt:lpstr>'KS C 9815 KS C 9547'!ESD_COMMENTS</vt:lpstr>
      <vt:lpstr>'KS C 9832 KS C 9835'!ESD_COMMENTS</vt:lpstr>
      <vt:lpstr>'KS C 9992'!ESD_COMMENTS</vt:lpstr>
      <vt:lpstr>'KS C IEC 60255-26'!ESD_COMMENTS</vt:lpstr>
      <vt:lpstr>'KS C IEC 60947-1'!ESD_COMMENTS</vt:lpstr>
      <vt:lpstr>'KS C IEC 60947-2'!ESD_COMMENTS</vt:lpstr>
      <vt:lpstr>'KS C IEC 60947-4-1'!ESD_COMMENTS</vt:lpstr>
      <vt:lpstr>'KS X 3124'!ESD_COMMENTS</vt:lpstr>
      <vt:lpstr>'KS X 3124 KS X NEW'!ESD_COMMENTS</vt:lpstr>
      <vt:lpstr>'KS X 3143 KS C 9814-2'!ESD_COMMENTS</vt:lpstr>
      <vt:lpstr>'Marine DNVGL'!ESD_COMMENTS</vt:lpstr>
      <vt:lpstr>'EN 301 489-1'!ESD_ENCLOSURE</vt:lpstr>
      <vt:lpstr>'EN 55032 EN 55035'!ESD_ENCLOSURE</vt:lpstr>
      <vt:lpstr>'EN 60601-1-2'!ESD_ENCLOSURE</vt:lpstr>
      <vt:lpstr>'EN IEC 55014-1 EN IEC 55014-2'!ESD_ENCLOSURE</vt:lpstr>
      <vt:lpstr>'KN 50 KN 51'!ESD_ENCLOSURE</vt:lpstr>
      <vt:lpstr>'KN 61131-2'!ESD_ENCLOSURE</vt:lpstr>
      <vt:lpstr>'KS C 9610-6-3 KS C 9610-6-1'!ESD_ENCLOSURE</vt:lpstr>
      <vt:lpstr>'KS C 9610-6-4 KS C 9610-6-2'!ESD_ENCLOSURE</vt:lpstr>
      <vt:lpstr>'KS C 9800-3'!ESD_ENCLOSURE</vt:lpstr>
      <vt:lpstr>'KS C 9814-1 KS C 9814-2'!ESD_ENCLOSURE</vt:lpstr>
      <vt:lpstr>'KS C 9814-1 KS C 9814-2 (2)'!ESD_ENCLOSURE</vt:lpstr>
      <vt:lpstr>'KS C 9815 KS C 9547'!ESD_ENCLOSURE</vt:lpstr>
      <vt:lpstr>'KS C 9832 KS C 9835'!ESD_ENCLOSURE</vt:lpstr>
      <vt:lpstr>'KS C 9992'!ESD_ENCLOSURE</vt:lpstr>
      <vt:lpstr>'KS C IEC 60255-26'!ESD_ENCLOSURE</vt:lpstr>
      <vt:lpstr>'KS C IEC 60947-1'!ESD_ENCLOSURE</vt:lpstr>
      <vt:lpstr>'KS C IEC 60947-2'!ESD_ENCLOSURE</vt:lpstr>
      <vt:lpstr>'KS C IEC 60947-4-1'!ESD_ENCLOSURE</vt:lpstr>
      <vt:lpstr>'KS X 3124'!ESD_ENCLOSURE</vt:lpstr>
      <vt:lpstr>'KS X 3124 KS X NEW'!ESD_ENCLOSURE</vt:lpstr>
      <vt:lpstr>'KS X 3143 KS C 9814-2'!ESD_ENCLOSURE</vt:lpstr>
      <vt:lpstr>'Marine DNVGL'!ESD_ENCLOSURE</vt:lpstr>
      <vt:lpstr>'EN 301 489-1'!ESD_ENCLOSURE_RESULT</vt:lpstr>
      <vt:lpstr>'EN 55032 EN 55035'!ESD_ENCLOSURE_RESULT</vt:lpstr>
      <vt:lpstr>'EN 60601-1-2'!ESD_ENCLOSURE_RESULT</vt:lpstr>
      <vt:lpstr>'EN IEC 55014-1 EN IEC 55014-2'!ESD_ENCLOSURE_RESULT</vt:lpstr>
      <vt:lpstr>'KN 50 KN 51'!ESD_ENCLOSURE_RESULT</vt:lpstr>
      <vt:lpstr>'KN 61131-2'!ESD_ENCLOSURE_RESULT</vt:lpstr>
      <vt:lpstr>'KS C 9610-6-3 KS C 9610-6-1'!ESD_ENCLOSURE_RESULT</vt:lpstr>
      <vt:lpstr>'KS C 9610-6-4 KS C 9610-6-2'!ESD_ENCLOSURE_RESULT</vt:lpstr>
      <vt:lpstr>'KS C 9800-3'!ESD_ENCLOSURE_RESULT</vt:lpstr>
      <vt:lpstr>'KS C 9814-1 KS C 9814-2'!ESD_ENCLOSURE_RESULT</vt:lpstr>
      <vt:lpstr>'KS C 9814-1 KS C 9814-2 (2)'!ESD_ENCLOSURE_RESULT</vt:lpstr>
      <vt:lpstr>'KS C 9815 KS C 9547'!ESD_ENCLOSURE_RESULT</vt:lpstr>
      <vt:lpstr>'KS C 9832 KS C 9835'!ESD_ENCLOSURE_RESULT</vt:lpstr>
      <vt:lpstr>'KS C 9992'!ESD_ENCLOSURE_RESULT</vt:lpstr>
      <vt:lpstr>'KS C IEC 60255-26'!ESD_ENCLOSURE_RESULT</vt:lpstr>
      <vt:lpstr>'KS C IEC 60947-1'!ESD_ENCLOSURE_RESULT</vt:lpstr>
      <vt:lpstr>'KS C IEC 60947-2'!ESD_ENCLOSURE_RESULT</vt:lpstr>
      <vt:lpstr>'KS C IEC 60947-4-1'!ESD_ENCLOSURE_RESULT</vt:lpstr>
      <vt:lpstr>'KS X 3124'!ESD_ENCLOSURE_RESULT</vt:lpstr>
      <vt:lpstr>'KS X 3124 KS X NEW'!ESD_ENCLOSURE_RESULT</vt:lpstr>
      <vt:lpstr>'KS X 3143 KS C 9814-2'!ESD_ENCLOSURE_RESULT</vt:lpstr>
      <vt:lpstr>'Marine DNVGL'!ESD_ENCLOSURE_RESULT</vt:lpstr>
      <vt:lpstr>'EN 301 489-1'!ESD_ENV</vt:lpstr>
      <vt:lpstr>'EN 55032 EN 55035'!ESD_ENV</vt:lpstr>
      <vt:lpstr>'EN 60601-1-2'!ESD_ENV</vt:lpstr>
      <vt:lpstr>'EN IEC 55014-1 EN IEC 55014-2'!ESD_ENV</vt:lpstr>
      <vt:lpstr>'KN 50 KN 51'!ESD_ENV</vt:lpstr>
      <vt:lpstr>'KN 61131-2'!ESD_ENV</vt:lpstr>
      <vt:lpstr>'KS B ISO 8102-1 KS B ISO 8102-2'!ESD_ENV</vt:lpstr>
      <vt:lpstr>'KS C 9610-6-3 KS C 9610-6-1'!ESD_ENV</vt:lpstr>
      <vt:lpstr>'KS C 9610-6-4 KS C 9610-6-2'!ESD_ENV</vt:lpstr>
      <vt:lpstr>'KS C 9800-3'!ESD_ENV</vt:lpstr>
      <vt:lpstr>'KS C 9814-1 KS C 9814-2'!ESD_ENV</vt:lpstr>
      <vt:lpstr>'KS C 9814-1 KS C 9814-2 (2)'!ESD_ENV</vt:lpstr>
      <vt:lpstr>'KS C 9815 KS C 9547'!ESD_ENV</vt:lpstr>
      <vt:lpstr>'KS C 9832 KS C 9835'!ESD_ENV</vt:lpstr>
      <vt:lpstr>'KS C 9992'!ESD_ENV</vt:lpstr>
      <vt:lpstr>'KS C IEC 60255-26'!ESD_ENV</vt:lpstr>
      <vt:lpstr>'KS C IEC 60947-1'!ESD_ENV</vt:lpstr>
      <vt:lpstr>'KS C IEC 60947-2'!ESD_ENV</vt:lpstr>
      <vt:lpstr>'KS C IEC 60947-4-1'!ESD_ENV</vt:lpstr>
      <vt:lpstr>'KS X 3124'!ESD_ENV</vt:lpstr>
      <vt:lpstr>'KS X 3124 KS X NEW'!ESD_ENV</vt:lpstr>
      <vt:lpstr>'KS X 3143 KS C 9814-2'!ESD_ENV</vt:lpstr>
      <vt:lpstr>'Marine DNVGL'!ESD_ENV</vt:lpstr>
      <vt:lpstr>'KS B ISO 8102-1 KS B ISO 8102-2'!ESD_GENERAL</vt:lpstr>
      <vt:lpstr>'KS B ISO 8102-1 KS B ISO 8102-2'!ESD_GENERAL_RESULT</vt:lpstr>
      <vt:lpstr>'KN 50 KN 51'!ESD_INDUSTRY</vt:lpstr>
      <vt:lpstr>'KN 50 KN 51'!ESD_INDUSTRY_RESULT</vt:lpstr>
      <vt:lpstr>'EN 301 489-1'!ESD_INSTRUMENTS</vt:lpstr>
      <vt:lpstr>'EN 55032 EN 55035'!ESD_INSTRUMENTS</vt:lpstr>
      <vt:lpstr>'EN 60601-1-2'!ESD_INSTRUMENTS</vt:lpstr>
      <vt:lpstr>'EN IEC 55014-1 EN IEC 55014-2'!ESD_INSTRUMENTS</vt:lpstr>
      <vt:lpstr>'KN 50 KN 51'!ESD_INSTRUMENTS</vt:lpstr>
      <vt:lpstr>'KN 61131-2'!ESD_INSTRUMENTS</vt:lpstr>
      <vt:lpstr>'KS B ISO 8102-1 KS B ISO 8102-2'!ESD_INSTRUMENTS</vt:lpstr>
      <vt:lpstr>'KS C 9610-6-3 KS C 9610-6-1'!ESD_INSTRUMENTS</vt:lpstr>
      <vt:lpstr>'KS C 9610-6-4 KS C 9610-6-2'!ESD_INSTRUMENTS</vt:lpstr>
      <vt:lpstr>'KS C 9800-3'!ESD_INSTRUMENTS</vt:lpstr>
      <vt:lpstr>'KS C 9814-1 KS C 9814-2'!ESD_INSTRUMENTS</vt:lpstr>
      <vt:lpstr>'KS C 9814-1 KS C 9814-2 (2)'!ESD_INSTRUMENTS</vt:lpstr>
      <vt:lpstr>'KS C 9815 KS C 9547'!ESD_INSTRUMENTS</vt:lpstr>
      <vt:lpstr>'KS C 9832 KS C 9835'!ESD_INSTRUMENTS</vt:lpstr>
      <vt:lpstr>'KS C 9992'!ESD_INSTRUMENTS</vt:lpstr>
      <vt:lpstr>'KS C IEC 60255-26'!ESD_INSTRUMENTS</vt:lpstr>
      <vt:lpstr>'KS C IEC 60947-1'!ESD_INSTRUMENTS</vt:lpstr>
      <vt:lpstr>'KS C IEC 60947-2'!ESD_INSTRUMENTS</vt:lpstr>
      <vt:lpstr>'KS C IEC 60947-4-1'!ESD_INSTRUMENTS</vt:lpstr>
      <vt:lpstr>'KS X 3124'!ESD_INSTRUMENTS</vt:lpstr>
      <vt:lpstr>'KS X 3124 KS X NEW'!ESD_INSTRUMENTS</vt:lpstr>
      <vt:lpstr>'KS X 3143 KS C 9814-2'!ESD_INSTRUMENTS</vt:lpstr>
      <vt:lpstr>'Marine DNVGL'!ESD_INSTRUMENTS</vt:lpstr>
      <vt:lpstr>'EN 301 489-1'!ESD_LOCATION</vt:lpstr>
      <vt:lpstr>'EN 55032 EN 55035'!ESD_LOCATION</vt:lpstr>
      <vt:lpstr>'EN 60601-1-2'!ESD_LOCATION</vt:lpstr>
      <vt:lpstr>'EN IEC 55014-1 EN IEC 55014-2'!ESD_LOCATION</vt:lpstr>
      <vt:lpstr>'KN 50 KN 51'!ESD_LOCATION</vt:lpstr>
      <vt:lpstr>'KN 61131-2'!ESD_LOCATION</vt:lpstr>
      <vt:lpstr>'KS B ISO 8102-1 KS B ISO 8102-2'!ESD_LOCATION</vt:lpstr>
      <vt:lpstr>'KS C 9610-6-3 KS C 9610-6-1'!ESD_LOCATION</vt:lpstr>
      <vt:lpstr>'KS C 9610-6-4 KS C 9610-6-2'!ESD_LOCATION</vt:lpstr>
      <vt:lpstr>'KS C 9800-3'!ESD_LOCATION</vt:lpstr>
      <vt:lpstr>'KS C 9814-1 KS C 9814-2'!ESD_LOCATION</vt:lpstr>
      <vt:lpstr>'KS C 9814-1 KS C 9814-2 (2)'!ESD_LOCATION</vt:lpstr>
      <vt:lpstr>'KS C 9815 KS C 9547'!ESD_LOCATION</vt:lpstr>
      <vt:lpstr>'KS C 9832 KS C 9835'!ESD_LOCATION</vt:lpstr>
      <vt:lpstr>'KS C 9992'!ESD_LOCATION</vt:lpstr>
      <vt:lpstr>'KS C IEC 60255-26'!ESD_LOCATION</vt:lpstr>
      <vt:lpstr>'KS C IEC 60947-1'!ESD_LOCATION</vt:lpstr>
      <vt:lpstr>'KS C IEC 60947-2'!ESD_LOCATION</vt:lpstr>
      <vt:lpstr>'KS C IEC 60947-4-1'!ESD_LOCATION</vt:lpstr>
      <vt:lpstr>'KS X 3124'!ESD_LOCATION</vt:lpstr>
      <vt:lpstr>'KS X 3124 KS X NEW'!ESD_LOCATION</vt:lpstr>
      <vt:lpstr>'KS X 3143 KS C 9814-2'!ESD_LOCATION</vt:lpstr>
      <vt:lpstr>'Marine DNVGL'!ESD_LOCATION</vt:lpstr>
      <vt:lpstr>'EN 301 489-1'!ESD_Remarks</vt:lpstr>
      <vt:lpstr>'EN 55032 EN 55035'!ESD_Remarks</vt:lpstr>
      <vt:lpstr>'EN 60601-1-2'!ESD_Remarks</vt:lpstr>
      <vt:lpstr>'EN IEC 55014-1 EN IEC 55014-2'!ESD_Remarks</vt:lpstr>
      <vt:lpstr>'KN 50 KN 51'!ESD_Remarks</vt:lpstr>
      <vt:lpstr>'KN 61131-2'!ESD_Remarks</vt:lpstr>
      <vt:lpstr>'KS B ISO 8102-1 KS B ISO 8102-2'!ESD_Remarks</vt:lpstr>
      <vt:lpstr>'KS C 9610-6-3 KS C 9610-6-1'!ESD_Remarks</vt:lpstr>
      <vt:lpstr>'KS C 9610-6-4 KS C 9610-6-2'!ESD_Remarks</vt:lpstr>
      <vt:lpstr>'KS C 9800-3'!ESD_Remarks</vt:lpstr>
      <vt:lpstr>'KS C 9814-1 KS C 9814-2'!ESD_Remarks</vt:lpstr>
      <vt:lpstr>'KS C 9814-1 KS C 9814-2 (2)'!ESD_Remarks</vt:lpstr>
      <vt:lpstr>'KS C 9815 KS C 9547'!ESD_Remarks</vt:lpstr>
      <vt:lpstr>'KS C 9832 KS C 9835'!ESD_Remarks</vt:lpstr>
      <vt:lpstr>'KS C 9992'!ESD_Remarks</vt:lpstr>
      <vt:lpstr>'KS C IEC 60255-26'!ESD_Remarks</vt:lpstr>
      <vt:lpstr>'KS C IEC 60947-1'!ESD_Remarks</vt:lpstr>
      <vt:lpstr>'KS C IEC 60947-2'!ESD_Remarks</vt:lpstr>
      <vt:lpstr>'KS C IEC 60947-4-1'!ESD_Remarks</vt:lpstr>
      <vt:lpstr>'KS X 3124'!ESD_Remarks</vt:lpstr>
      <vt:lpstr>'KS X 3124 KS X NEW'!ESD_Remarks</vt:lpstr>
      <vt:lpstr>'KS X 3143 KS C 9814-2'!ESD_Remarks</vt:lpstr>
      <vt:lpstr>'Marine DNVGL'!ESD_Remarks</vt:lpstr>
      <vt:lpstr>'KS B ISO 8102-1 KS B ISO 8102-2'!ESD_SAFETY</vt:lpstr>
      <vt:lpstr>'KS B ISO 8102-1 KS B ISO 8102-2'!ESD_SAFETY_RESULT</vt:lpstr>
      <vt:lpstr>'EN 301 489-1'!EUT_Complement</vt:lpstr>
      <vt:lpstr>'EN 55032 EN 55035'!EUT_Complement</vt:lpstr>
      <vt:lpstr>'EN 60601-1-2'!EUT_Complement</vt:lpstr>
      <vt:lpstr>'EN IEC 55014-1 EN IEC 55014-2'!EUT_Complement</vt:lpstr>
      <vt:lpstr>'FCC Part 15 Subpart B'!EUT_Complement</vt:lpstr>
      <vt:lpstr>'KN 50 KN 51'!EUT_Complement</vt:lpstr>
      <vt:lpstr>'KN 61131-2'!EUT_Complement</vt:lpstr>
      <vt:lpstr>'KS B ISO 8102-1 KS B ISO 8102-2'!EUT_Complement</vt:lpstr>
      <vt:lpstr>'KS C 3369'!EUT_Complement</vt:lpstr>
      <vt:lpstr>'KS C 9610-6-3 KS C 9610-6-1'!EUT_Complement</vt:lpstr>
      <vt:lpstr>'KS C 9610-6-4 KS C 9610-6-2'!EUT_Complement</vt:lpstr>
      <vt:lpstr>'KS C 9800-3'!EUT_Complement</vt:lpstr>
      <vt:lpstr>'KS C 9814-1 KS C 9814-2'!EUT_Complement</vt:lpstr>
      <vt:lpstr>'KS C 9814-1 KS C 9814-2 (2)'!EUT_Complement</vt:lpstr>
      <vt:lpstr>'KS C 9815 KS C 9547'!EUT_Complement</vt:lpstr>
      <vt:lpstr>'KS C 9832 KS C 9835'!EUT_Complement</vt:lpstr>
      <vt:lpstr>'KS C 9992'!EUT_Complement</vt:lpstr>
      <vt:lpstr>'KS C IEC 60255-26'!EUT_Complement</vt:lpstr>
      <vt:lpstr>'KS C IEC 60947-1'!EUT_Complement</vt:lpstr>
      <vt:lpstr>'KS C IEC 60947-2'!EUT_Complement</vt:lpstr>
      <vt:lpstr>'KS C IEC 60947-4-1'!EUT_Complement</vt:lpstr>
      <vt:lpstr>'KS X 3124'!EUT_Complement</vt:lpstr>
      <vt:lpstr>'KS X 3124 KS X NEW'!EUT_Complement</vt:lpstr>
      <vt:lpstr>'KS X 3143 KS C 9814-2'!EUT_Complement</vt:lpstr>
      <vt:lpstr>'Marine DNVGL'!EUT_Complement</vt:lpstr>
      <vt:lpstr>'EN 301 489-1'!EUT_Complement_detail</vt:lpstr>
      <vt:lpstr>'EN 55032 EN 55035'!EUT_Complement_detail</vt:lpstr>
      <vt:lpstr>'EN 60601-1-2'!EUT_Complement_detail</vt:lpstr>
      <vt:lpstr>'EN IEC 55014-1 EN IEC 55014-2'!EUT_Complement_detail</vt:lpstr>
      <vt:lpstr>'FCC Part 15 Subpart B'!EUT_Complement_detail</vt:lpstr>
      <vt:lpstr>'KN 50 KN 51'!EUT_Complement_detail</vt:lpstr>
      <vt:lpstr>'KN 61131-2'!EUT_Complement_detail</vt:lpstr>
      <vt:lpstr>'KS B ISO 8102-1 KS B ISO 8102-2'!EUT_Complement_detail</vt:lpstr>
      <vt:lpstr>'KS C 3369'!EUT_Complement_detail</vt:lpstr>
      <vt:lpstr>'KS C 9610-6-3 KS C 9610-6-1'!EUT_Complement_detail</vt:lpstr>
      <vt:lpstr>'KS C 9610-6-4 KS C 9610-6-2'!EUT_Complement_detail</vt:lpstr>
      <vt:lpstr>'KS C 9800-3'!EUT_Complement_detail</vt:lpstr>
      <vt:lpstr>'KS C 9814-1 KS C 9814-2'!EUT_Complement_detail</vt:lpstr>
      <vt:lpstr>'KS C 9814-1 KS C 9814-2 (2)'!EUT_Complement_detail</vt:lpstr>
      <vt:lpstr>'KS C 9815 KS C 9547'!EUT_Complement_detail</vt:lpstr>
      <vt:lpstr>'KS C 9832 KS C 9835'!EUT_Complement_detail</vt:lpstr>
      <vt:lpstr>'KS C 9992'!EUT_Complement_detail</vt:lpstr>
      <vt:lpstr>'KS C IEC 60255-26'!EUT_Complement_detail</vt:lpstr>
      <vt:lpstr>'KS C IEC 60947-1'!EUT_Complement_detail</vt:lpstr>
      <vt:lpstr>'KS C IEC 60947-2'!EUT_Complement_detail</vt:lpstr>
      <vt:lpstr>'KS C IEC 60947-4-1'!EUT_Complement_detail</vt:lpstr>
      <vt:lpstr>'KS X 3124'!EUT_Complement_detail</vt:lpstr>
      <vt:lpstr>'KS X 3124 KS X NEW'!EUT_Complement_detail</vt:lpstr>
      <vt:lpstr>'KS X 3143 KS C 9814-2'!EUT_Complement_detail</vt:lpstr>
      <vt:lpstr>'Marine DNVGL'!EUT_Complement_detail</vt:lpstr>
      <vt:lpstr>'FCC Part 15 Subpart B'!EUT_ports</vt:lpstr>
      <vt:lpstr>'FCC Part 15 Subpart B'!FCC_TypeofDevice</vt:lpstr>
      <vt:lpstr>'KS X 3124'!Fixed_equipment</vt:lpstr>
      <vt:lpstr>'KS X 3124 KS X NEW'!Fixed_equipment</vt:lpstr>
      <vt:lpstr>'EN 301 489-1'!FK_CHECK</vt:lpstr>
      <vt:lpstr>'EN 55032 EN 55035'!FK_CHECK</vt:lpstr>
      <vt:lpstr>'EN 60601-1-2'!FK_CHECK</vt:lpstr>
      <vt:lpstr>'KS C 9800-3'!FK_CHECK</vt:lpstr>
      <vt:lpstr>'EN 301 489-1'!FK_COMMENTS</vt:lpstr>
      <vt:lpstr>'EN 55032 EN 55035'!FK_COMMENTS</vt:lpstr>
      <vt:lpstr>'EN 60601-1-2'!FK_COMMENTS</vt:lpstr>
      <vt:lpstr>'EN IEC 55014-1 EN IEC 55014-2'!FK_COMMENTS</vt:lpstr>
      <vt:lpstr>'KS C 9800-3'!FK_COMMENTS</vt:lpstr>
      <vt:lpstr>'EN 301 489-1'!FK_ENV</vt:lpstr>
      <vt:lpstr>'EN 55032 EN 55035'!FK_ENV</vt:lpstr>
      <vt:lpstr>'EN 60601-1-2'!FK_ENV</vt:lpstr>
      <vt:lpstr>'EN IEC 55014-1 EN IEC 55014-2'!FK_ENV</vt:lpstr>
      <vt:lpstr>'KS C 9800-3'!FK_ENV</vt:lpstr>
      <vt:lpstr>'EN 301 489-1'!FK_INSTRUMENTS</vt:lpstr>
      <vt:lpstr>'EN 55032 EN 55035'!FK_INSTRUMENTS</vt:lpstr>
      <vt:lpstr>'EN 60601-1-2'!FK_INSTRUMENTS</vt:lpstr>
      <vt:lpstr>'EN IEC 55014-1 EN IEC 55014-2'!FK_INSTRUMENTS</vt:lpstr>
      <vt:lpstr>'KS C 9800-3'!FK_INSTRUMENTS</vt:lpstr>
      <vt:lpstr>'EN 301 489-1'!FK_LOCATION</vt:lpstr>
      <vt:lpstr>'EN 55032 EN 55035'!FK_LOCATION</vt:lpstr>
      <vt:lpstr>'EN 60601-1-2'!FK_LOCATION</vt:lpstr>
      <vt:lpstr>'EN IEC 55014-1 EN IEC 55014-2'!FK_LOCATION</vt:lpstr>
      <vt:lpstr>'KS C 9800-3'!FK_LOCATION</vt:lpstr>
      <vt:lpstr>'EN 301 489-1'!FK_Remarks</vt:lpstr>
      <vt:lpstr>'EN 55032 EN 55035'!FK_Remarks</vt:lpstr>
      <vt:lpstr>'EN 60601-1-2'!FK_Remarks</vt:lpstr>
      <vt:lpstr>'KS C 9800-3'!FV_AC</vt:lpstr>
      <vt:lpstr>'KS C 9800-3'!FV_AC_RESULT</vt:lpstr>
      <vt:lpstr>'KS C 9800-3'!FV_AC2</vt:lpstr>
      <vt:lpstr>'KS C 9800-3'!FV_AC2_RESULT</vt:lpstr>
      <vt:lpstr>'KS C 9800-3'!FV_CHECK</vt:lpstr>
      <vt:lpstr>'KS C 9800-3'!FV_COMMENTS</vt:lpstr>
      <vt:lpstr>'KS C 9800-3'!FV_ENV</vt:lpstr>
      <vt:lpstr>'KS C 9800-3'!FV_INSTRUMENTS</vt:lpstr>
      <vt:lpstr>'KS C 9800-3'!FV_LOCATION</vt:lpstr>
      <vt:lpstr>'EN 301 489-1'!G_Remarks</vt:lpstr>
      <vt:lpstr>'EN 55032 EN 55035'!G_Remarks</vt:lpstr>
      <vt:lpstr>'EN 60601-1-2'!G_Remarks</vt:lpstr>
      <vt:lpstr>'EN IEC 55014-1 EN IEC 55014-2'!G_Remarks</vt:lpstr>
      <vt:lpstr>'FCC Part 15 Subpart B'!G_Remarks</vt:lpstr>
      <vt:lpstr>'KN 50 KN 51'!G_Remarks</vt:lpstr>
      <vt:lpstr>'KN 61131-2'!G_Remarks</vt:lpstr>
      <vt:lpstr>'KS B ISO 8102-1 KS B ISO 8102-2'!G_Remarks</vt:lpstr>
      <vt:lpstr>'KS C 3369'!G_Remarks</vt:lpstr>
      <vt:lpstr>'KS C 9610-6-3 KS C 9610-6-1'!G_Remarks</vt:lpstr>
      <vt:lpstr>'KS C 9610-6-4 KS C 9610-6-2'!G_Remarks</vt:lpstr>
      <vt:lpstr>'KS C 9800-3'!G_Remarks</vt:lpstr>
      <vt:lpstr>'KS C 9814-1 KS C 9814-2'!G_Remarks</vt:lpstr>
      <vt:lpstr>'KS C 9814-1 KS C 9814-2 (2)'!G_Remarks</vt:lpstr>
      <vt:lpstr>'KS C 9815 KS C 9547'!G_Remarks</vt:lpstr>
      <vt:lpstr>'KS C 9832 KS C 9835'!G_Remarks</vt:lpstr>
      <vt:lpstr>'KS C 9992'!G_Remarks</vt:lpstr>
      <vt:lpstr>'KS C IEC 60255-26'!G_Remarks</vt:lpstr>
      <vt:lpstr>'KS C IEC 60947-1'!G_Remarks</vt:lpstr>
      <vt:lpstr>'KS C IEC 60947-2'!G_Remarks</vt:lpstr>
      <vt:lpstr>'KS C IEC 60947-4-1'!G_Remarks</vt:lpstr>
      <vt:lpstr>'KS X 3124'!G_Remarks</vt:lpstr>
      <vt:lpstr>'KS X 3124 KS X NEW'!G_Remarks</vt:lpstr>
      <vt:lpstr>'KS X 3143 KS C 9814-2'!G_Remarks</vt:lpstr>
      <vt:lpstr>'Marine DNVGL'!G_Remarks</vt:lpstr>
      <vt:lpstr>'EN 301 489-1'!G_Remarks_contents</vt:lpstr>
      <vt:lpstr>'EN 55032 EN 55035'!G_Remarks_contents</vt:lpstr>
      <vt:lpstr>'EN 60601-1-2'!G_Remarks_contents</vt:lpstr>
      <vt:lpstr>'EN IEC 55014-1 EN IEC 55014-2'!G_Remarks_contents</vt:lpstr>
      <vt:lpstr>'FCC Part 15 Subpart B'!G_Remarks_contents</vt:lpstr>
      <vt:lpstr>'KN 50 KN 51'!G_Remarks_contents</vt:lpstr>
      <vt:lpstr>'KN 61131-2'!G_Remarks_contents</vt:lpstr>
      <vt:lpstr>'KS B ISO 8102-1 KS B ISO 8102-2'!G_Remarks_contents</vt:lpstr>
      <vt:lpstr>'KS C 3369'!G_Remarks_contents</vt:lpstr>
      <vt:lpstr>'KS C 9610-6-3 KS C 9610-6-1'!G_Remarks_contents</vt:lpstr>
      <vt:lpstr>'KS C 9610-6-4 KS C 9610-6-2'!G_Remarks_contents</vt:lpstr>
      <vt:lpstr>'KS C 9800-3'!G_Remarks_contents</vt:lpstr>
      <vt:lpstr>'KS C 9814-1 KS C 9814-2'!G_Remarks_contents</vt:lpstr>
      <vt:lpstr>'KS C 9814-1 KS C 9814-2 (2)'!G_Remarks_contents</vt:lpstr>
      <vt:lpstr>'KS C 9815 KS C 9547'!G_Remarks_contents</vt:lpstr>
      <vt:lpstr>'KS C 9832 KS C 9835'!G_Remarks_contents</vt:lpstr>
      <vt:lpstr>'KS C 9992'!G_Remarks_contents</vt:lpstr>
      <vt:lpstr>'KS C IEC 60255-26'!G_Remarks_contents</vt:lpstr>
      <vt:lpstr>'KS C IEC 60947-1'!G_Remarks_contents</vt:lpstr>
      <vt:lpstr>'KS C IEC 60947-2'!G_Remarks_contents</vt:lpstr>
      <vt:lpstr>'KS C IEC 60947-4-1'!G_Remarks_contents</vt:lpstr>
      <vt:lpstr>'KS X 3124'!G_Remarks_contents</vt:lpstr>
      <vt:lpstr>'KS X 3124 KS X NEW'!G_Remarks_contents</vt:lpstr>
      <vt:lpstr>'KS X 3143 KS C 9814-2'!G_Remarks_contents</vt:lpstr>
      <vt:lpstr>'Marine DNVGL'!G_Remarks_contents</vt:lpstr>
      <vt:lpstr>'KS C 9832 KS C 9835'!GH_BASE</vt:lpstr>
      <vt:lpstr>'KN 50 KN 51'!GH_CHECK</vt:lpstr>
      <vt:lpstr>'KN 61131-2'!GH_CHECK</vt:lpstr>
      <vt:lpstr>'KS C 9610-6-3 KS C 9610-6-1'!GH_CHECK</vt:lpstr>
      <vt:lpstr>'KS C 9610-6-4 KS C 9610-6-2'!GH_CHECK</vt:lpstr>
      <vt:lpstr>'KS C 9814-1 KS C 9814-2'!GH_CHECK</vt:lpstr>
      <vt:lpstr>'KS C 9814-1 KS C 9814-2 (2)'!GH_CHECK</vt:lpstr>
      <vt:lpstr>'KS C 9832 KS C 9835'!GH_CHECK</vt:lpstr>
      <vt:lpstr>'KS C IEC 60255-26'!GH_CHECK</vt:lpstr>
      <vt:lpstr>'KS X 3124'!GH_CHECK</vt:lpstr>
      <vt:lpstr>'KS X 3124 KS X NEW'!GH_CHECK</vt:lpstr>
      <vt:lpstr>'KN 50 KN 51'!GH_COMMENTS</vt:lpstr>
      <vt:lpstr>'KN 61131-2'!GH_COMMENTS</vt:lpstr>
      <vt:lpstr>'KS C 9610-6-3 KS C 9610-6-1'!GH_COMMENTS</vt:lpstr>
      <vt:lpstr>'KS C 9610-6-4 KS C 9610-6-2'!GH_COMMENTS</vt:lpstr>
      <vt:lpstr>'KS C 9814-1 KS C 9814-2'!GH_COMMENTS</vt:lpstr>
      <vt:lpstr>'KS C 9814-1 KS C 9814-2 (2)'!GH_COMMENTS</vt:lpstr>
      <vt:lpstr>'KS C 9832 KS C 9835'!GH_COMMENTS</vt:lpstr>
      <vt:lpstr>'KS C IEC 60255-26'!GH_COMMENTS</vt:lpstr>
      <vt:lpstr>'KS X 3124'!GH_COMMENTS</vt:lpstr>
      <vt:lpstr>'KS X 3124 KS X NEW'!GH_COMMENTS</vt:lpstr>
      <vt:lpstr>'KS X 3143 KS C 9814-2'!GH_COMMENTS</vt:lpstr>
      <vt:lpstr>'KN 50 KN 51'!GH_ENV</vt:lpstr>
      <vt:lpstr>'KN 61131-2'!GH_ENV</vt:lpstr>
      <vt:lpstr>'KS C 9610-6-3 KS C 9610-6-1'!GH_ENV</vt:lpstr>
      <vt:lpstr>'KS C 9610-6-4 KS C 9610-6-2'!GH_ENV</vt:lpstr>
      <vt:lpstr>'KS C 9814-1 KS C 9814-2'!GH_ENV</vt:lpstr>
      <vt:lpstr>'KS C 9814-1 KS C 9814-2 (2)'!GH_ENV</vt:lpstr>
      <vt:lpstr>'KS C 9832 KS C 9835'!GH_ENV</vt:lpstr>
      <vt:lpstr>'KS C IEC 60255-26'!GH_ENV</vt:lpstr>
      <vt:lpstr>'KS X 3124'!GH_ENV</vt:lpstr>
      <vt:lpstr>'KS X 3124 KS X NEW'!GH_ENV</vt:lpstr>
      <vt:lpstr>'KS X 3143 KS C 9814-2'!GH_ENV</vt:lpstr>
      <vt:lpstr>'KN 50 KN 51'!GH_INSTRUMENTS</vt:lpstr>
      <vt:lpstr>'KN 61131-2'!GH_INSTRUMENTS</vt:lpstr>
      <vt:lpstr>'KS C 9610-6-3 KS C 9610-6-1'!GH_INSTRUMENTS</vt:lpstr>
      <vt:lpstr>'KS C 9610-6-4 KS C 9610-6-2'!GH_INSTRUMENTS</vt:lpstr>
      <vt:lpstr>'KS C 9814-1 KS C 9814-2'!GH_INSTRUMENTS</vt:lpstr>
      <vt:lpstr>'KS C 9814-1 KS C 9814-2 (2)'!GH_INSTRUMENTS</vt:lpstr>
      <vt:lpstr>'KS C 9832 KS C 9835'!GH_INSTRUMENTS</vt:lpstr>
      <vt:lpstr>'KS C IEC 60255-26'!GH_INSTRUMENTS</vt:lpstr>
      <vt:lpstr>'KS X 3124'!GH_INSTRUMENTS</vt:lpstr>
      <vt:lpstr>'KS X 3124 KS X NEW'!GH_INSTRUMENTS</vt:lpstr>
      <vt:lpstr>'KS X 3143 KS C 9814-2'!GH_INSTRUMENTS</vt:lpstr>
      <vt:lpstr>'KN 50 KN 51'!GH_LOCATION</vt:lpstr>
      <vt:lpstr>'KN 61131-2'!GH_LOCATION</vt:lpstr>
      <vt:lpstr>'KS C 9610-6-3 KS C 9610-6-1'!GH_LOCATION</vt:lpstr>
      <vt:lpstr>'KS C 9610-6-4 KS C 9610-6-2'!GH_LOCATION</vt:lpstr>
      <vt:lpstr>'KS C 9814-1 KS C 9814-2'!GH_LOCATION</vt:lpstr>
      <vt:lpstr>'KS C 9814-1 KS C 9814-2 (2)'!GH_LOCATION</vt:lpstr>
      <vt:lpstr>'KS C 9832 KS C 9835'!GH_LOCATION</vt:lpstr>
      <vt:lpstr>'KS C IEC 60255-26'!GH_LOCATION</vt:lpstr>
      <vt:lpstr>'KS X 3124'!GH_LOCATION</vt:lpstr>
      <vt:lpstr>'KS X 3124 KS X NEW'!GH_LOCATION</vt:lpstr>
      <vt:lpstr>'KS X 3143 KS C 9814-2'!GH_LOCATION</vt:lpstr>
      <vt:lpstr>'KN 50 KN 51'!GH_Remarks</vt:lpstr>
      <vt:lpstr>'KN 61131-2'!GH_Remarks</vt:lpstr>
      <vt:lpstr>'KS C 9610-6-3 KS C 9610-6-1'!GH_Remarks</vt:lpstr>
      <vt:lpstr>'KS C 9610-6-4 KS C 9610-6-2'!GH_Remarks</vt:lpstr>
      <vt:lpstr>'KS C 9814-1 KS C 9814-2'!GH_Remarks</vt:lpstr>
      <vt:lpstr>'KS C 9814-1 KS C 9814-2 (2)'!GH_Remarks</vt:lpstr>
      <vt:lpstr>'KS C 9832 KS C 9835'!GH_Remarks</vt:lpstr>
      <vt:lpstr>'KS C IEC 60255-26'!GH_Remarks</vt:lpstr>
      <vt:lpstr>'KS X 3124'!GH_Remarks</vt:lpstr>
      <vt:lpstr>'KS X 3124 KS X NEW'!GH_Remarks</vt:lpstr>
      <vt:lpstr>'KS C IEC 60255-26'!GSS_CHECK</vt:lpstr>
      <vt:lpstr>'KS C IEC 60255-26'!GSS_COMMENTS</vt:lpstr>
      <vt:lpstr>'KS C IEC 60255-26'!GSS_INSTRUMENTS</vt:lpstr>
      <vt:lpstr>'KS C IEC 60255-26'!GSS_LOCATION</vt:lpstr>
      <vt:lpstr>'KS C IEC 60255-26'!GSS_MAINS</vt:lpstr>
      <vt:lpstr>'KS C IEC 60255-26'!GSS_MAINS_RESULT</vt:lpstr>
      <vt:lpstr>'KS C IEC 60255-26'!GSS_Remarks</vt:lpstr>
      <vt:lpstr>'EN 301 489-1'!HM_cat_A</vt:lpstr>
      <vt:lpstr>'EN 55032 EN 55035'!HM_cat_A</vt:lpstr>
      <vt:lpstr>'EN 60601-1-2'!HM_cat_A</vt:lpstr>
      <vt:lpstr>'EN 301 489-1'!HM_cat_B</vt:lpstr>
      <vt:lpstr>'EN 55032 EN 55035'!HM_cat_B</vt:lpstr>
      <vt:lpstr>'EN 60601-1-2'!HM_cat_B</vt:lpstr>
      <vt:lpstr>'EN 301 489-1'!HM_cat_C1</vt:lpstr>
      <vt:lpstr>'EN 55032 EN 55035'!HM_cat_C1</vt:lpstr>
      <vt:lpstr>'EN 60601-1-2'!HM_cat_C1</vt:lpstr>
      <vt:lpstr>'EN 301 489-1'!HM_cat_C2</vt:lpstr>
      <vt:lpstr>'EN 55032 EN 55035'!HM_cat_C2</vt:lpstr>
      <vt:lpstr>'EN 60601-1-2'!HM_cat_C2</vt:lpstr>
      <vt:lpstr>'EN 301 489-1'!HM_cat_C3</vt:lpstr>
      <vt:lpstr>'EN 55032 EN 55035'!HM_cat_C3</vt:lpstr>
      <vt:lpstr>'EN 60601-1-2'!HM_cat_C3</vt:lpstr>
      <vt:lpstr>'EN 301 489-1'!HM_cat_D</vt:lpstr>
      <vt:lpstr>'EN 55032 EN 55035'!HM_cat_D</vt:lpstr>
      <vt:lpstr>'EN 60601-1-2'!HM_cat_D</vt:lpstr>
      <vt:lpstr>'EN 301 489-1'!HM_CHECK</vt:lpstr>
      <vt:lpstr>'EN 55032 EN 55035'!HM_CHECK</vt:lpstr>
      <vt:lpstr>'EN 60601-1-2'!HM_CHECK</vt:lpstr>
      <vt:lpstr>'KS C 9800-3'!HM_CHECK</vt:lpstr>
      <vt:lpstr>'EN 301 489-1'!HM_COMMENTS</vt:lpstr>
      <vt:lpstr>'EN 55032 EN 55035'!HM_COMMENTS</vt:lpstr>
      <vt:lpstr>'EN 60601-1-2'!HM_COMMENTS</vt:lpstr>
      <vt:lpstr>'EN IEC 55014-1 EN IEC 55014-2'!HM_COMMENTS</vt:lpstr>
      <vt:lpstr>'KS C 9800-3'!HM_COMMENTS</vt:lpstr>
      <vt:lpstr>'EN 301 489-1'!HM_ENV</vt:lpstr>
      <vt:lpstr>'EN 55032 EN 55035'!HM_ENV</vt:lpstr>
      <vt:lpstr>'EN 60601-1-2'!HM_ENV</vt:lpstr>
      <vt:lpstr>'EN IEC 55014-1 EN IEC 55014-2'!HM_ENV</vt:lpstr>
      <vt:lpstr>'KS C 9800-3'!HM_ENV</vt:lpstr>
      <vt:lpstr>'EN 301 489-1'!HM_INSTRUMENTS</vt:lpstr>
      <vt:lpstr>'EN 55032 EN 55035'!HM_INSTRUMENTS</vt:lpstr>
      <vt:lpstr>'EN 60601-1-2'!HM_INSTRUMENTS</vt:lpstr>
      <vt:lpstr>'EN IEC 55014-1 EN IEC 55014-2'!HM_INSTRUMENTS</vt:lpstr>
      <vt:lpstr>'KS C 9800-3'!HM_INSTRUMENTS</vt:lpstr>
      <vt:lpstr>'EN 301 489-1'!HM_LOCATION</vt:lpstr>
      <vt:lpstr>'EN 55032 EN 55035'!HM_LOCATION</vt:lpstr>
      <vt:lpstr>'EN 60601-1-2'!HM_LOCATION</vt:lpstr>
      <vt:lpstr>'EN IEC 55014-1 EN IEC 55014-2'!HM_LOCATION</vt:lpstr>
      <vt:lpstr>'KS C 9800-3'!HM_LOCATION</vt:lpstr>
      <vt:lpstr>'EN 301 489-1'!HM_Remarks</vt:lpstr>
      <vt:lpstr>'EN 55032 EN 55035'!HM_Remarks</vt:lpstr>
      <vt:lpstr>'EN 60601-1-2'!HM_Remarks</vt:lpstr>
      <vt:lpstr>'FCC Part 15 Subpart B'!ICES</vt:lpstr>
      <vt:lpstr>'KS C 9800-3'!IH_AC</vt:lpstr>
      <vt:lpstr>'KS C 9800-3'!IH_AC_RESULT</vt:lpstr>
      <vt:lpstr>'KS C 9800-3'!IH_AC2</vt:lpstr>
      <vt:lpstr>'KS C 9800-3'!IH_AC2_RESULT</vt:lpstr>
      <vt:lpstr>'KS C 9800-3'!IH_CHECK</vt:lpstr>
      <vt:lpstr>'KS C 9800-3'!IH_COMMENTS</vt:lpstr>
      <vt:lpstr>'KS C 9800-3'!IH_ENV</vt:lpstr>
      <vt:lpstr>'KS C 9800-3'!IH_INSTRUMENTS</vt:lpstr>
      <vt:lpstr>'KS C 9800-3'!IH_LOCATION</vt:lpstr>
      <vt:lpstr>Main!INS_01</vt:lpstr>
      <vt:lpstr>Main!INS_02</vt:lpstr>
      <vt:lpstr>Main!INS_03</vt:lpstr>
      <vt:lpstr>Main!INS_04</vt:lpstr>
      <vt:lpstr>Main!INS_05</vt:lpstr>
      <vt:lpstr>Main!INS_06</vt:lpstr>
      <vt:lpstr>Main!INS_07</vt:lpstr>
      <vt:lpstr>Main!INS_08</vt:lpstr>
      <vt:lpstr>Main!INS_09</vt:lpstr>
      <vt:lpstr>'EN 301 489-1'!ISN_AAN</vt:lpstr>
      <vt:lpstr>'EN 55032 EN 55035'!ISN_AAN</vt:lpstr>
      <vt:lpstr>'EN 60601-1-2'!ISN_AAN</vt:lpstr>
      <vt:lpstr>'KS C 9832 KS C 9835'!ISN_BASE</vt:lpstr>
      <vt:lpstr>'EN 301 489-1'!ISN_CHECK</vt:lpstr>
      <vt:lpstr>'EN 55032 EN 55035'!ISN_CHECK</vt:lpstr>
      <vt:lpstr>'EN 60601-1-2'!ISN_CHECK</vt:lpstr>
      <vt:lpstr>'EN IEC 55014-1 EN IEC 55014-2'!ISN_CHECK</vt:lpstr>
      <vt:lpstr>'KN 61131-2'!ISN_CHECK</vt:lpstr>
      <vt:lpstr>'KS C 9610-6-3 KS C 9610-6-1'!ISN_CHECK</vt:lpstr>
      <vt:lpstr>'KS C 9610-6-4 KS C 9610-6-2'!ISN_CHECK</vt:lpstr>
      <vt:lpstr>'KS C 9800-3'!ISN_CHECK</vt:lpstr>
      <vt:lpstr>'KS C 9814-1 KS C 9814-2'!ISN_CHECK</vt:lpstr>
      <vt:lpstr>'KS C 9814-1 KS C 9814-2 (2)'!ISN_CHECK</vt:lpstr>
      <vt:lpstr>'KS C 9815 KS C 9547'!ISN_CHECK</vt:lpstr>
      <vt:lpstr>'KS C 9832 KS C 9835'!ISN_CHECK</vt:lpstr>
      <vt:lpstr>'KS X 3124'!ISN_CHECK</vt:lpstr>
      <vt:lpstr>'KS X 3124 KS X NEW'!ISN_CHECK</vt:lpstr>
      <vt:lpstr>'KS X 3143 KS C 9814-2'!ISN_CHECK</vt:lpstr>
      <vt:lpstr>'EN 301 489-1'!ISN_COMMENTS</vt:lpstr>
      <vt:lpstr>'EN 55032 EN 55035'!ISN_COMMENTS</vt:lpstr>
      <vt:lpstr>'EN 60601-1-2'!ISN_COMMENTS</vt:lpstr>
      <vt:lpstr>'EN IEC 55014-1 EN IEC 55014-2'!ISN_COMMENTS</vt:lpstr>
      <vt:lpstr>'KN 61131-2'!ISN_COMMENTS</vt:lpstr>
      <vt:lpstr>'KS C 9610-6-3 KS C 9610-6-1'!ISN_COMMENTS</vt:lpstr>
      <vt:lpstr>'KS C 9610-6-4 KS C 9610-6-2'!ISN_COMMENTS</vt:lpstr>
      <vt:lpstr>'KS C 9800-3'!ISN_COMMENTS</vt:lpstr>
      <vt:lpstr>'KS C 9814-1 KS C 9814-2'!ISN_COMMENTS</vt:lpstr>
      <vt:lpstr>'KS C 9814-1 KS C 9814-2 (2)'!ISN_COMMENTS</vt:lpstr>
      <vt:lpstr>'KS C 9815 KS C 9547'!ISN_COMMENTS</vt:lpstr>
      <vt:lpstr>'KS C 9832 KS C 9835'!ISN_COMMENTS</vt:lpstr>
      <vt:lpstr>'KS X 3124'!ISN_COMMENTS</vt:lpstr>
      <vt:lpstr>'KS X 3124 KS X NEW'!ISN_COMMENTS</vt:lpstr>
      <vt:lpstr>'KS X 3143 KS C 9814-2'!ISN_COMMENTS</vt:lpstr>
      <vt:lpstr>'EN 301 489-1'!ISN_CP</vt:lpstr>
      <vt:lpstr>'EN 55032 EN 55035'!ISN_CP</vt:lpstr>
      <vt:lpstr>'EN 60601-1-2'!ISN_CP</vt:lpstr>
      <vt:lpstr>'EN 301 489-1'!ISN_CVP</vt:lpstr>
      <vt:lpstr>'EN 55032 EN 55035'!ISN_CVP</vt:lpstr>
      <vt:lpstr>'EN 60601-1-2'!ISN_CVP</vt:lpstr>
      <vt:lpstr>'EN 301 489-1'!ISN_ENV</vt:lpstr>
      <vt:lpstr>'EN 55032 EN 55035'!ISN_ENV</vt:lpstr>
      <vt:lpstr>'EN 60601-1-2'!ISN_ENV</vt:lpstr>
      <vt:lpstr>'EN IEC 55014-1 EN IEC 55014-2'!ISN_ENV</vt:lpstr>
      <vt:lpstr>'KN 61131-2'!ISN_ENV</vt:lpstr>
      <vt:lpstr>'KS C 9610-6-3 KS C 9610-6-1'!ISN_ENV</vt:lpstr>
      <vt:lpstr>'KS C 9610-6-4 KS C 9610-6-2'!ISN_ENV</vt:lpstr>
      <vt:lpstr>'KS C 9800-3'!ISN_ENV</vt:lpstr>
      <vt:lpstr>'KS C 9814-1 KS C 9814-2'!ISN_ENV</vt:lpstr>
      <vt:lpstr>'KS C 9814-1 KS C 9814-2 (2)'!ISN_ENV</vt:lpstr>
      <vt:lpstr>'KS C 9815 KS C 9547'!ISN_ENV</vt:lpstr>
      <vt:lpstr>'KS C 9832 KS C 9835'!ISN_ENV</vt:lpstr>
      <vt:lpstr>'KS X 3124'!ISN_ENV</vt:lpstr>
      <vt:lpstr>'KS X 3124 KS X NEW'!ISN_ENV</vt:lpstr>
      <vt:lpstr>'KS X 3143 KS C 9814-2'!ISN_ENV</vt:lpstr>
      <vt:lpstr>'EN 301 489-1'!ISN_INSTRUMENTS</vt:lpstr>
      <vt:lpstr>'EN 55032 EN 55035'!ISN_INSTRUMENTS</vt:lpstr>
      <vt:lpstr>'EN 60601-1-2'!ISN_INSTRUMENTS</vt:lpstr>
      <vt:lpstr>'EN IEC 55014-1 EN IEC 55014-2'!ISN_INSTRUMENTS</vt:lpstr>
      <vt:lpstr>'KN 61131-2'!ISN_INSTRUMENTS</vt:lpstr>
      <vt:lpstr>'KS C 9610-6-3 KS C 9610-6-1'!ISN_INSTRUMENTS</vt:lpstr>
      <vt:lpstr>'KS C 9610-6-4 KS C 9610-6-2'!ISN_INSTRUMENTS</vt:lpstr>
      <vt:lpstr>'KS C 9800-3'!ISN_INSTRUMENTS</vt:lpstr>
      <vt:lpstr>'KS C 9814-1 KS C 9814-2'!ISN_INSTRUMENTS</vt:lpstr>
      <vt:lpstr>'KS C 9814-1 KS C 9814-2 (2)'!ISN_INSTRUMENTS</vt:lpstr>
      <vt:lpstr>'KS C 9815 KS C 9547'!ISN_INSTRUMENTS</vt:lpstr>
      <vt:lpstr>'KS C 9832 KS C 9835'!ISN_INSTRUMENTS</vt:lpstr>
      <vt:lpstr>'KS X 3124'!ISN_INSTRUMENTS</vt:lpstr>
      <vt:lpstr>'KS X 3124 KS X NEW'!ISN_INSTRUMENTS</vt:lpstr>
      <vt:lpstr>'KS X 3143 KS C 9814-2'!ISN_INSTRUMENTS</vt:lpstr>
      <vt:lpstr>'EN 301 489-1'!ISN_LOCATION</vt:lpstr>
      <vt:lpstr>'EN 55032 EN 55035'!ISN_LOCATION</vt:lpstr>
      <vt:lpstr>'EN 60601-1-2'!ISN_LOCATION</vt:lpstr>
      <vt:lpstr>'EN IEC 55014-1 EN IEC 55014-2'!ISN_LOCATION</vt:lpstr>
      <vt:lpstr>'KN 61131-2'!ISN_LOCATION</vt:lpstr>
      <vt:lpstr>'KS C 9610-6-3 KS C 9610-6-1'!ISN_LOCATION</vt:lpstr>
      <vt:lpstr>'KS C 9610-6-4 KS C 9610-6-2'!ISN_LOCATION</vt:lpstr>
      <vt:lpstr>'KS C 9800-3'!ISN_LOCATION</vt:lpstr>
      <vt:lpstr>'KS C 9814-1 KS C 9814-2'!ISN_LOCATION</vt:lpstr>
      <vt:lpstr>'KS C 9814-1 KS C 9814-2 (2)'!ISN_LOCATION</vt:lpstr>
      <vt:lpstr>'KS C 9815 KS C 9547'!ISN_LOCATION</vt:lpstr>
      <vt:lpstr>'KS C 9832 KS C 9835'!ISN_LOCATION</vt:lpstr>
      <vt:lpstr>'KS X 3124'!ISN_LOCATION</vt:lpstr>
      <vt:lpstr>'KS X 3124 KS X NEW'!ISN_LOCATION</vt:lpstr>
      <vt:lpstr>'KS X 3143 KS C 9814-2'!ISN_LOCATION</vt:lpstr>
      <vt:lpstr>'EN 301 489-1'!ISN_Remarks</vt:lpstr>
      <vt:lpstr>'EN 55032 EN 55035'!ISN_Remarks</vt:lpstr>
      <vt:lpstr>'EN 60601-1-2'!ISN_Remarks</vt:lpstr>
      <vt:lpstr>'EN IEC 55014-1 EN IEC 55014-2'!ISN_Remarks</vt:lpstr>
      <vt:lpstr>'KS C 9610-6-3 KS C 9610-6-1'!ISN_Remarks</vt:lpstr>
      <vt:lpstr>'KS C 9610-6-4 KS C 9610-6-2'!ISN_Remarks</vt:lpstr>
      <vt:lpstr>'KS C 9800-3'!ISN_Remarks</vt:lpstr>
      <vt:lpstr>'KS C 9814-1 KS C 9814-2'!ISN_Remarks</vt:lpstr>
      <vt:lpstr>'KS C 9814-1 KS C 9814-2 (2)'!ISN_Remarks</vt:lpstr>
      <vt:lpstr>'KS C 9815 KS C 9547'!ISN_Remarks</vt:lpstr>
      <vt:lpstr>'KS C 9832 KS C 9835'!ISN_Remarks</vt:lpstr>
      <vt:lpstr>'KS X 3124'!ISN_Remarks</vt:lpstr>
      <vt:lpstr>'KS X 3124 KS X NEW'!ISN_Remarks</vt:lpstr>
      <vt:lpstr>'KS X 3143 KS C 9814-2'!ISN_Remarks</vt:lpstr>
      <vt:lpstr>'FCC Part 15 Subpart B'!KOLAS</vt:lpstr>
      <vt:lpstr>Layout!Layout_board</vt:lpstr>
      <vt:lpstr>'Marine DNVGL'!LCS_AC</vt:lpstr>
      <vt:lpstr>'Marine DNVGL'!LCS_AC_RESULT</vt:lpstr>
      <vt:lpstr>'KS C IEC 60255-26'!LCS_CHECK</vt:lpstr>
      <vt:lpstr>'Marine DNVGL'!LCS_CHECK</vt:lpstr>
      <vt:lpstr>'KS C IEC 60255-26'!LCS_COMMENTS</vt:lpstr>
      <vt:lpstr>'Marine DNVGL'!LCS_DC</vt:lpstr>
      <vt:lpstr>'Marine DNVGL'!LCS_DC_RESULT</vt:lpstr>
      <vt:lpstr>'KS C IEC 60255-26'!LCS_ENV</vt:lpstr>
      <vt:lpstr>'Marine DNVGL'!LCS_ENV</vt:lpstr>
      <vt:lpstr>'KS C IEC 60255-26'!LCS_INSTRUMENTS</vt:lpstr>
      <vt:lpstr>'Marine DNVGL'!LCS_INSTRUMENTS</vt:lpstr>
      <vt:lpstr>'KS C IEC 60255-26'!LCS_IO</vt:lpstr>
      <vt:lpstr>'KS C IEC 60255-26'!LCS_IO_RESULT</vt:lpstr>
      <vt:lpstr>'KS C IEC 60255-26'!LCS_LOCATION</vt:lpstr>
      <vt:lpstr>'Marine DNVGL'!LCS_LOCATION</vt:lpstr>
      <vt:lpstr>'Marine DNVGL'!LCS_Remarks</vt:lpstr>
      <vt:lpstr>'KS C IEC 60255-26'!LCS_RESULT</vt:lpstr>
      <vt:lpstr>'EN IEC 55014-1 EN IEC 55014-2'!LOOP_CHECK</vt:lpstr>
      <vt:lpstr>'KS C 9814-1 KS C 9814-2'!LOOP_CHECK</vt:lpstr>
      <vt:lpstr>'KS C 9814-1 KS C 9814-2 (2)'!LOOP_CHECK</vt:lpstr>
      <vt:lpstr>'KS C 9815 KS C 9547'!LOOP_CHECK</vt:lpstr>
      <vt:lpstr>'KS X 3143 KS C 9814-2'!LOOP_CHECK</vt:lpstr>
      <vt:lpstr>'EN IEC 55014-1 EN IEC 55014-2'!LOOP_COMMENTS</vt:lpstr>
      <vt:lpstr>'KS C 9814-1 KS C 9814-2'!LOOP_COMMENTS</vt:lpstr>
      <vt:lpstr>'KS C 9814-1 KS C 9814-2 (2)'!LOOP_COMMENTS</vt:lpstr>
      <vt:lpstr>'KS C 9815 KS C 9547'!LOOP_COMMENTS</vt:lpstr>
      <vt:lpstr>'KS X 3143 KS C 9814-2'!LOOP_COMMENTS</vt:lpstr>
      <vt:lpstr>'EN IEC 55014-1 EN IEC 55014-2'!LOOP_ENV</vt:lpstr>
      <vt:lpstr>'KS C 9814-1 KS C 9814-2'!LOOP_ENV</vt:lpstr>
      <vt:lpstr>'KS C 9814-1 KS C 9814-2 (2)'!LOOP_ENV</vt:lpstr>
      <vt:lpstr>'KS C 9815 KS C 9547'!LOOP_ENV</vt:lpstr>
      <vt:lpstr>'KS X 3143 KS C 9814-2'!LOOP_ENV</vt:lpstr>
      <vt:lpstr>'EN IEC 55014-1 EN IEC 55014-2'!LOOP_INSTRUMENTS</vt:lpstr>
      <vt:lpstr>'KS C 9814-1 KS C 9814-2'!LOOP_INSTRUMENTS</vt:lpstr>
      <vt:lpstr>'KS C 9814-1 KS C 9814-2 (2)'!LOOP_INSTRUMENTS</vt:lpstr>
      <vt:lpstr>'KS C 9815 KS C 9547'!LOOP_INSTRUMENTS</vt:lpstr>
      <vt:lpstr>'KS X 3143 KS C 9814-2'!LOOP_INSTRUMENTS</vt:lpstr>
      <vt:lpstr>'EN IEC 55014-1 EN IEC 55014-2'!LOOP_LOCATION</vt:lpstr>
      <vt:lpstr>'KS C 9814-1 KS C 9814-2'!LOOP_LOCATION</vt:lpstr>
      <vt:lpstr>'KS C 9814-1 KS C 9814-2 (2)'!LOOP_LOCATION</vt:lpstr>
      <vt:lpstr>'KS C 9815 KS C 9547'!LOOP_LOCATION</vt:lpstr>
      <vt:lpstr>'KS X 3143 KS C 9814-2'!LOOP_LOCATION</vt:lpstr>
      <vt:lpstr>'EN IEC 55014-1 EN IEC 55014-2'!LOOP_Remarks</vt:lpstr>
      <vt:lpstr>'KS C 9814-1 KS C 9814-2'!LOOP_Remarks</vt:lpstr>
      <vt:lpstr>'KS C 9814-1 KS C 9814-2 (2)'!LOOP_Remarks</vt:lpstr>
      <vt:lpstr>'KS C 9815 KS C 9547'!LOOP_Remarks</vt:lpstr>
      <vt:lpstr>'KS X 3143 KS C 9814-2'!LOOP_Remarks</vt:lpstr>
      <vt:lpstr>'EN 301 489-1'!M_USED</vt:lpstr>
      <vt:lpstr>'EN 55032 EN 55035'!M_USED</vt:lpstr>
      <vt:lpstr>'EN 60601-1-2'!M_USED</vt:lpstr>
      <vt:lpstr>'EN IEC 55014-1 EN IEC 55014-2'!M_USED</vt:lpstr>
      <vt:lpstr>'FCC Part 15 Subpart B'!M_USED</vt:lpstr>
      <vt:lpstr>'KN 50 KN 51'!M_USED</vt:lpstr>
      <vt:lpstr>'KN 61131-2'!M_USED</vt:lpstr>
      <vt:lpstr>'KS B ISO 8102-1 KS B ISO 8102-2'!M_USED</vt:lpstr>
      <vt:lpstr>'KS C 3369'!M_USED</vt:lpstr>
      <vt:lpstr>'KS C 9610-6-3 KS C 9610-6-1'!M_USED</vt:lpstr>
      <vt:lpstr>'KS C 9610-6-4 KS C 9610-6-2'!M_USED</vt:lpstr>
      <vt:lpstr>'KS C 9800-3'!M_USED</vt:lpstr>
      <vt:lpstr>'KS C 9814-1 KS C 9814-2'!M_USED</vt:lpstr>
      <vt:lpstr>'KS C 9814-1 KS C 9814-2 (2)'!M_USED</vt:lpstr>
      <vt:lpstr>'KS C 9815 KS C 9547'!M_USED</vt:lpstr>
      <vt:lpstr>'KS C 9832 KS C 9835'!M_USED</vt:lpstr>
      <vt:lpstr>'KS C 9992'!M_USED</vt:lpstr>
      <vt:lpstr>'KS C IEC 60255-26'!M_USED</vt:lpstr>
      <vt:lpstr>'KS C IEC 60947-1'!M_USED</vt:lpstr>
      <vt:lpstr>'KS C IEC 60947-2'!M_USED</vt:lpstr>
      <vt:lpstr>'KS C IEC 60947-4-1'!M_USED</vt:lpstr>
      <vt:lpstr>'KS X 3124'!M_USED</vt:lpstr>
      <vt:lpstr>'KS X 3124 KS X NEW'!M_USED</vt:lpstr>
      <vt:lpstr>'KS X 3143 KS C 9814-2'!M_USED</vt:lpstr>
      <vt:lpstr>'Marine DNVGL'!M_USED</vt:lpstr>
      <vt:lpstr>Main!Make_01</vt:lpstr>
      <vt:lpstr>Main!Make_02</vt:lpstr>
      <vt:lpstr>Main!Make_03</vt:lpstr>
      <vt:lpstr>Main!Make_04</vt:lpstr>
      <vt:lpstr>Main!Make_05</vt:lpstr>
      <vt:lpstr>Main!Make_06</vt:lpstr>
      <vt:lpstr>Main!Make_07</vt:lpstr>
      <vt:lpstr>Main!Make_08</vt:lpstr>
      <vt:lpstr>Main!Make_09</vt:lpstr>
      <vt:lpstr>'KS C IEC 60255-26'!MF_30</vt:lpstr>
      <vt:lpstr>'KS C IEC 60255-26'!MF_30_RESULT</vt:lpstr>
      <vt:lpstr>'KS C IEC 60255-26'!MF_300</vt:lpstr>
      <vt:lpstr>'KS C IEC 60255-26'!MF_300_RESULT</vt:lpstr>
      <vt:lpstr>'EN 55032 EN 55035'!MF_50</vt:lpstr>
      <vt:lpstr>'EN 60601-1-2'!MF_50</vt:lpstr>
      <vt:lpstr>'EN 55032 EN 55035'!MF_50_RESULT</vt:lpstr>
      <vt:lpstr>'EN 60601-1-2'!MF_50_RESULT</vt:lpstr>
      <vt:lpstr>'EN 55032 EN 55035'!MF_60</vt:lpstr>
      <vt:lpstr>'EN 60601-1-2'!MF_60</vt:lpstr>
      <vt:lpstr>'EN 55032 EN 55035'!MF_60_RESULT</vt:lpstr>
      <vt:lpstr>'EN 60601-1-2'!MF_60_RESULT</vt:lpstr>
      <vt:lpstr>'KS C 9832 KS C 9835'!MF_BASE</vt:lpstr>
      <vt:lpstr>'EN 55032 EN 55035'!MF_CHECK</vt:lpstr>
      <vt:lpstr>'EN 60601-1-2'!MF_CHECK</vt:lpstr>
      <vt:lpstr>'KN 50 KN 51'!MF_CHECK</vt:lpstr>
      <vt:lpstr>'KN 61131-2'!MF_CHECK</vt:lpstr>
      <vt:lpstr>'KS C 9610-6-3 KS C 9610-6-1'!MF_CHECK</vt:lpstr>
      <vt:lpstr>'KS C 9610-6-4 KS C 9610-6-2'!MF_CHECK</vt:lpstr>
      <vt:lpstr>'KS C 9815 KS C 9547'!MF_CHECK</vt:lpstr>
      <vt:lpstr>'KS C 9832 KS C 9835'!MF_CHECK</vt:lpstr>
      <vt:lpstr>'KS C 9992'!MF_CHECK</vt:lpstr>
      <vt:lpstr>'KS C IEC 60255-26'!MF_CHECK</vt:lpstr>
      <vt:lpstr>'KS C IEC 60947-1'!MF_CHECK</vt:lpstr>
      <vt:lpstr>'EN 55032 EN 55035'!MF_COMMENTS</vt:lpstr>
      <vt:lpstr>'EN 60601-1-2'!MF_COMMENTS</vt:lpstr>
      <vt:lpstr>'KN 50 KN 51'!MF_COMMENTS</vt:lpstr>
      <vt:lpstr>'KN 61131-2'!MF_COMMENTS</vt:lpstr>
      <vt:lpstr>'KS C 9610-6-3 KS C 9610-6-1'!MF_COMMENTS</vt:lpstr>
      <vt:lpstr>'KS C 9610-6-4 KS C 9610-6-2'!MF_COMMENTS</vt:lpstr>
      <vt:lpstr>'KS C 9815 KS C 9547'!MF_COMMENTS</vt:lpstr>
      <vt:lpstr>'KS C 9832 KS C 9835'!MF_COMMENTS</vt:lpstr>
      <vt:lpstr>'KS C 9992'!MF_COMMENTS</vt:lpstr>
      <vt:lpstr>'KS C IEC 60255-26'!MF_COMMENTS</vt:lpstr>
      <vt:lpstr>'KS C IEC 60947-1'!MF_COMMENTS</vt:lpstr>
      <vt:lpstr>'KN 50 KN 51'!MF_ENCLOSURE</vt:lpstr>
      <vt:lpstr>'KN 61131-2'!MF_ENCLOSURE</vt:lpstr>
      <vt:lpstr>'KS C 9610-6-3 KS C 9610-6-1'!MF_ENCLOSURE</vt:lpstr>
      <vt:lpstr>'KS C 9610-6-4 KS C 9610-6-2'!MF_ENCLOSURE</vt:lpstr>
      <vt:lpstr>'KS C 9815 KS C 9547'!MF_ENCLOSURE</vt:lpstr>
      <vt:lpstr>'KS C 9832 KS C 9835'!MF_ENCLOSURE</vt:lpstr>
      <vt:lpstr>'KS C 9992'!MF_ENCLOSURE</vt:lpstr>
      <vt:lpstr>'KS C IEC 60947-1'!MF_ENCLOSURE</vt:lpstr>
      <vt:lpstr>'KN 50 KN 51'!MF_ENCLOSURE_RESULT</vt:lpstr>
      <vt:lpstr>'KN 61131-2'!MF_ENCLOSURE_RESULT</vt:lpstr>
      <vt:lpstr>'KS C 9610-6-3 KS C 9610-6-1'!MF_ENCLOSURE_RESULT</vt:lpstr>
      <vt:lpstr>'KS C 9610-6-4 KS C 9610-6-2'!MF_ENCLOSURE_RESULT</vt:lpstr>
      <vt:lpstr>'KS C 9815 KS C 9547'!MF_ENCLOSURE_RESULT</vt:lpstr>
      <vt:lpstr>'KS C 9832 KS C 9835'!MF_ENCLOSURE_RESULT</vt:lpstr>
      <vt:lpstr>'KS C 9992'!MF_ENCLOSURE_RESULT</vt:lpstr>
      <vt:lpstr>'KS C IEC 60947-1'!MF_ENCLOSURE_RESULT</vt:lpstr>
      <vt:lpstr>'EN 55032 EN 55035'!MF_ENV</vt:lpstr>
      <vt:lpstr>'EN 60601-1-2'!MF_ENV</vt:lpstr>
      <vt:lpstr>'KN 50 KN 51'!MF_ENV</vt:lpstr>
      <vt:lpstr>'KN 61131-2'!MF_ENV</vt:lpstr>
      <vt:lpstr>'KS C 9610-6-3 KS C 9610-6-1'!MF_ENV</vt:lpstr>
      <vt:lpstr>'KS C 9610-6-4 KS C 9610-6-2'!MF_ENV</vt:lpstr>
      <vt:lpstr>'KS C 9815 KS C 9547'!MF_ENV</vt:lpstr>
      <vt:lpstr>'KS C 9832 KS C 9835'!MF_ENV</vt:lpstr>
      <vt:lpstr>'KS C 9992'!MF_ENV</vt:lpstr>
      <vt:lpstr>'KS C IEC 60255-26'!MF_ENV</vt:lpstr>
      <vt:lpstr>'KS C IEC 60947-1'!MF_ENV</vt:lpstr>
      <vt:lpstr>'KN 50 KN 51'!MF_INDUSTRY</vt:lpstr>
      <vt:lpstr>'KN 50 KN 51'!MF_INDUSTRY_RESULT</vt:lpstr>
      <vt:lpstr>'EN 55032 EN 55035'!MF_INSTRUMENTS</vt:lpstr>
      <vt:lpstr>'EN 60601-1-2'!MF_INSTRUMENTS</vt:lpstr>
      <vt:lpstr>'KN 50 KN 51'!MF_INSTRUMENTS</vt:lpstr>
      <vt:lpstr>'KN 61131-2'!MF_INSTRUMENTS</vt:lpstr>
      <vt:lpstr>'KS C 9610-6-3 KS C 9610-6-1'!MF_INSTRUMENTS</vt:lpstr>
      <vt:lpstr>'KS C 9610-6-4 KS C 9610-6-2'!MF_INSTRUMENTS</vt:lpstr>
      <vt:lpstr>'KS C 9815 KS C 9547'!MF_INSTRUMENTS</vt:lpstr>
      <vt:lpstr>'KS C 9832 KS C 9835'!MF_INSTRUMENTS</vt:lpstr>
      <vt:lpstr>'KS C 9992'!MF_INSTRUMENTS</vt:lpstr>
      <vt:lpstr>'KS C IEC 60255-26'!MF_INSTRUMENTS</vt:lpstr>
      <vt:lpstr>'KS C IEC 60947-1'!MF_INSTRUMENTS</vt:lpstr>
      <vt:lpstr>'EN 55032 EN 55035'!MF_LOCATION</vt:lpstr>
      <vt:lpstr>'EN 60601-1-2'!MF_LOCATION</vt:lpstr>
      <vt:lpstr>'KN 50 KN 51'!MF_LOCATION</vt:lpstr>
      <vt:lpstr>'KN 61131-2'!MF_LOCATION</vt:lpstr>
      <vt:lpstr>'KS C 9610-6-3 KS C 9610-6-1'!MF_LOCATION</vt:lpstr>
      <vt:lpstr>'KS C 9610-6-4 KS C 9610-6-2'!MF_LOCATION</vt:lpstr>
      <vt:lpstr>'KS C 9815 KS C 9547'!MF_LOCATION</vt:lpstr>
      <vt:lpstr>'KS C 9832 KS C 9835'!MF_LOCATION</vt:lpstr>
      <vt:lpstr>'KS C 9992'!MF_LOCATION</vt:lpstr>
      <vt:lpstr>'KS C IEC 60255-26'!MF_LOCATION</vt:lpstr>
      <vt:lpstr>'KS C IEC 60947-1'!MF_LOCATION</vt:lpstr>
      <vt:lpstr>'EN 55032 EN 55035'!MF_Remarks</vt:lpstr>
      <vt:lpstr>'EN 60601-1-2'!MF_Remarks</vt:lpstr>
      <vt:lpstr>'KN 50 KN 51'!MF_Remarks</vt:lpstr>
      <vt:lpstr>'KN 61131-2'!MF_Remarks</vt:lpstr>
      <vt:lpstr>'KS C 9610-6-3 KS C 9610-6-1'!MF_Remarks</vt:lpstr>
      <vt:lpstr>'KS C 9610-6-4 KS C 9610-6-2'!MF_Remarks</vt:lpstr>
      <vt:lpstr>'KS C 9815 KS C 9547'!MF_Remarks</vt:lpstr>
      <vt:lpstr>'KS C 9832 KS C 9835'!MF_Remarks</vt:lpstr>
      <vt:lpstr>'KS C 9992'!MF_Remarks</vt:lpstr>
      <vt:lpstr>'KS C IEC 60255-26'!MF_Remarks</vt:lpstr>
      <vt:lpstr>'KS C IEC 60947-1'!MF_Remarks</vt:lpstr>
      <vt:lpstr>'EN 301 489-1'!Model_Name</vt:lpstr>
      <vt:lpstr>'EN 55032 EN 55035'!Model_Name</vt:lpstr>
      <vt:lpstr>'EN 60601-1-2'!Model_Name</vt:lpstr>
      <vt:lpstr>'EN IEC 55014-1 EN IEC 55014-2'!Model_Name</vt:lpstr>
      <vt:lpstr>'FCC Part 15 Subpart B'!Model_Name</vt:lpstr>
      <vt:lpstr>'KN 50 KN 51'!Model_Name</vt:lpstr>
      <vt:lpstr>'KN 61131-2'!Model_Name</vt:lpstr>
      <vt:lpstr>'KS B ISO 8102-1 KS B ISO 8102-2'!Model_Name</vt:lpstr>
      <vt:lpstr>'KS C 3369'!Model_Name</vt:lpstr>
      <vt:lpstr>'KS C 9610-6-3 KS C 9610-6-1'!Model_Name</vt:lpstr>
      <vt:lpstr>'KS C 9610-6-4 KS C 9610-6-2'!Model_Name</vt:lpstr>
      <vt:lpstr>'KS C 9800-3'!Model_Name</vt:lpstr>
      <vt:lpstr>'KS C 9814-1 KS C 9814-2'!Model_Name</vt:lpstr>
      <vt:lpstr>'KS C 9814-1 KS C 9814-2 (2)'!Model_Name</vt:lpstr>
      <vt:lpstr>'KS C 9815 KS C 9547'!Model_Name</vt:lpstr>
      <vt:lpstr>'KS C 9832 KS C 9835'!Model_Name</vt:lpstr>
      <vt:lpstr>'KS C 9992'!Model_Name</vt:lpstr>
      <vt:lpstr>'KS C IEC 60255-26'!Model_Name</vt:lpstr>
      <vt:lpstr>'KS C IEC 60947-1'!Model_Name</vt:lpstr>
      <vt:lpstr>'KS C IEC 60947-2'!Model_Name</vt:lpstr>
      <vt:lpstr>'KS C IEC 60947-4-1'!Model_Name</vt:lpstr>
      <vt:lpstr>'KS X 3124'!Model_Name</vt:lpstr>
      <vt:lpstr>'KS X 3124 KS X NEW'!Model_Name</vt:lpstr>
      <vt:lpstr>'KS X 3143 KS C 9814-2'!Model_Name</vt:lpstr>
      <vt:lpstr>'Marine DNVGL'!Model_Name</vt:lpstr>
      <vt:lpstr>'EN 55032 EN 55035'!NETWORK_CAT</vt:lpstr>
      <vt:lpstr>'EN 60601-1-2'!NETWORK_CAT</vt:lpstr>
      <vt:lpstr>'KS C 9832 KS C 9835'!NETWORK_CAT</vt:lpstr>
      <vt:lpstr>'EN 301 489-1'!NETWORK_SPEED</vt:lpstr>
      <vt:lpstr>'EN 55032 EN 55035'!NETWORK_SPEED</vt:lpstr>
      <vt:lpstr>'EN 60601-1-2'!NETWORK_SPEED</vt:lpstr>
      <vt:lpstr>'KS C 9832 KS C 9835'!NETWORK_SPEED</vt:lpstr>
      <vt:lpstr>Main!No_01</vt:lpstr>
      <vt:lpstr>Main!No_02</vt:lpstr>
      <vt:lpstr>Main!No_03</vt:lpstr>
      <vt:lpstr>Main!No_04</vt:lpstr>
      <vt:lpstr>Main!No_05</vt:lpstr>
      <vt:lpstr>Main!No_06</vt:lpstr>
      <vt:lpstr>Main!No_07</vt:lpstr>
      <vt:lpstr>Main!No_08</vt:lpstr>
      <vt:lpstr>Main!No_09</vt:lpstr>
      <vt:lpstr>Main!No_10</vt:lpstr>
      <vt:lpstr>'EN 301 489-1'!OBSERVATION</vt:lpstr>
      <vt:lpstr>'EN 55032 EN 55035'!OBSERVATION</vt:lpstr>
      <vt:lpstr>'EN 60601-1-2'!OBSERVATION</vt:lpstr>
      <vt:lpstr>'KS C 9832 KS C 9835'!OBSERVATION</vt:lpstr>
      <vt:lpstr>'KS C 9832 KS C 9835'!OFFEAR</vt:lpstr>
      <vt:lpstr>'KS C 9832 KS C 9835'!ONEAR</vt:lpstr>
      <vt:lpstr>'EN 301 489-1'!OPERATING_MODE</vt:lpstr>
      <vt:lpstr>'EN 55032 EN 55035'!OPERATING_MODE</vt:lpstr>
      <vt:lpstr>'EN 60601-1-2'!OPERATING_MODE</vt:lpstr>
      <vt:lpstr>'EN IEC 55014-1 EN IEC 55014-2'!OPERATING_MODE</vt:lpstr>
      <vt:lpstr>'FCC Part 15 Subpart B'!OPERATING_MODE</vt:lpstr>
      <vt:lpstr>'KN 50 KN 51'!OPERATING_MODE</vt:lpstr>
      <vt:lpstr>'KN 61131-2'!OPERATING_MODE</vt:lpstr>
      <vt:lpstr>'KS B ISO 8102-1 KS B ISO 8102-2'!OPERATING_MODE</vt:lpstr>
      <vt:lpstr>'KS C 3369'!OPERATING_MODE</vt:lpstr>
      <vt:lpstr>'KS C 9610-6-3 KS C 9610-6-1'!OPERATING_MODE</vt:lpstr>
      <vt:lpstr>'KS C 9610-6-4 KS C 9610-6-2'!OPERATING_MODE</vt:lpstr>
      <vt:lpstr>'KS C 9800-3'!OPERATING_MODE</vt:lpstr>
      <vt:lpstr>'KS C 9814-1 KS C 9814-2'!OPERATING_MODE</vt:lpstr>
      <vt:lpstr>'KS C 9814-1 KS C 9814-2 (2)'!OPERATING_MODE</vt:lpstr>
      <vt:lpstr>'KS C 9815 KS C 9547'!OPERATING_MODE</vt:lpstr>
      <vt:lpstr>'KS C 9832 KS C 9835'!OPERATING_MODE</vt:lpstr>
      <vt:lpstr>'KS C 9992'!OPERATING_MODE</vt:lpstr>
      <vt:lpstr>'KS C IEC 60255-26'!OPERATING_MODE</vt:lpstr>
      <vt:lpstr>'KS C IEC 60947-1'!OPERATING_MODE</vt:lpstr>
      <vt:lpstr>'KS C IEC 60947-2'!OPERATING_MODE</vt:lpstr>
      <vt:lpstr>'KS C IEC 60947-4-1'!OPERATING_MODE</vt:lpstr>
      <vt:lpstr>'KS X 3124'!OPERATING_MODE</vt:lpstr>
      <vt:lpstr>'KS X 3124 KS X NEW'!OPERATING_MODE</vt:lpstr>
      <vt:lpstr>'KS X 3143 KS C 9814-2'!OPERATING_MODE</vt:lpstr>
      <vt:lpstr>'Marine DNVGL'!OPERATING_MODE</vt:lpstr>
      <vt:lpstr>'EN 301 489-1'!OPERATING_MODE_COMMENT</vt:lpstr>
      <vt:lpstr>'EN 55032 EN 55035'!OPERATING_MODE_COMMENT</vt:lpstr>
      <vt:lpstr>'EN 60601-1-2'!OPERATING_MODE_COMMENT</vt:lpstr>
      <vt:lpstr>'EN IEC 55014-1 EN IEC 55014-2'!OPERATING_MODE_COMMENT</vt:lpstr>
      <vt:lpstr>'FCC Part 15 Subpart B'!OPERATING_MODE_COMMENT</vt:lpstr>
      <vt:lpstr>'KN 50 KN 51'!OPERATING_MODE_COMMENT</vt:lpstr>
      <vt:lpstr>'KN 61131-2'!OPERATING_MODE_COMMENT</vt:lpstr>
      <vt:lpstr>'KS B ISO 8102-1 KS B ISO 8102-2'!OPERATING_MODE_COMMENT</vt:lpstr>
      <vt:lpstr>'KS C 3369'!OPERATING_MODE_COMMENT</vt:lpstr>
      <vt:lpstr>'KS C 9610-6-3 KS C 9610-6-1'!OPERATING_MODE_COMMENT</vt:lpstr>
      <vt:lpstr>'KS C 9610-6-4 KS C 9610-6-2'!OPERATING_MODE_COMMENT</vt:lpstr>
      <vt:lpstr>'KS C 9800-3'!OPERATING_MODE_COMMENT</vt:lpstr>
      <vt:lpstr>'KS C 9814-1 KS C 9814-2'!OPERATING_MODE_COMMENT</vt:lpstr>
      <vt:lpstr>'KS C 9814-1 KS C 9814-2 (2)'!OPERATING_MODE_COMMENT</vt:lpstr>
      <vt:lpstr>'KS C 9815 KS C 9547'!OPERATING_MODE_COMMENT</vt:lpstr>
      <vt:lpstr>'KS C 9832 KS C 9835'!OPERATING_MODE_COMMENT</vt:lpstr>
      <vt:lpstr>'KS C 9992'!OPERATING_MODE_COMMENT</vt:lpstr>
      <vt:lpstr>'KS C IEC 60255-26'!OPERATING_MODE_COMMENT</vt:lpstr>
      <vt:lpstr>'KS C IEC 60947-1'!OPERATING_MODE_COMMENT</vt:lpstr>
      <vt:lpstr>'KS C IEC 60947-2'!OPERATING_MODE_COMMENT</vt:lpstr>
      <vt:lpstr>'KS C IEC 60947-4-1'!OPERATING_MODE_COMMENT</vt:lpstr>
      <vt:lpstr>'KS X 3124'!OPERATING_MODE_COMMENT</vt:lpstr>
      <vt:lpstr>'KS X 3124 KS X NEW'!OPERATING_MODE_COMMENT</vt:lpstr>
      <vt:lpstr>'KS X 3143 KS C 9814-2'!OPERATING_MODE_COMMENT</vt:lpstr>
      <vt:lpstr>'Marine DNVGL'!OPERATING_MODE_COMMENT</vt:lpstr>
      <vt:lpstr>'EN 301 489-1'!Order_No</vt:lpstr>
      <vt:lpstr>'EN 55032 EN 55035'!Order_No</vt:lpstr>
      <vt:lpstr>'EN 60601-1-2'!Order_No</vt:lpstr>
      <vt:lpstr>'EN IEC 55014-1 EN IEC 55014-2'!Order_No</vt:lpstr>
      <vt:lpstr>'FCC Part 15 Subpart B'!Order_No</vt:lpstr>
      <vt:lpstr>'KN 50 KN 51'!Order_No</vt:lpstr>
      <vt:lpstr>'KN 61131-2'!Order_No</vt:lpstr>
      <vt:lpstr>'KS B ISO 8102-1 KS B ISO 8102-2'!Order_No</vt:lpstr>
      <vt:lpstr>'KS C 3369'!Order_No</vt:lpstr>
      <vt:lpstr>'KS C 9610-6-3 KS C 9610-6-1'!Order_No</vt:lpstr>
      <vt:lpstr>'KS C 9610-6-4 KS C 9610-6-2'!Order_No</vt:lpstr>
      <vt:lpstr>'KS C 9800-3'!Order_No</vt:lpstr>
      <vt:lpstr>'KS C 9814-1 KS C 9814-2'!Order_No</vt:lpstr>
      <vt:lpstr>'KS C 9814-1 KS C 9814-2 (2)'!Order_No</vt:lpstr>
      <vt:lpstr>'KS C 9815 KS C 9547'!Order_No</vt:lpstr>
      <vt:lpstr>'KS C 9832 KS C 9835'!Order_No</vt:lpstr>
      <vt:lpstr>'KS C 9992'!Order_No</vt:lpstr>
      <vt:lpstr>'KS C IEC 60255-26'!Order_No</vt:lpstr>
      <vt:lpstr>'KS C IEC 60947-1'!Order_No</vt:lpstr>
      <vt:lpstr>'KS C IEC 60947-2'!Order_No</vt:lpstr>
      <vt:lpstr>'KS C IEC 60947-4-1'!Order_No</vt:lpstr>
      <vt:lpstr>'KS X 3124'!Order_No</vt:lpstr>
      <vt:lpstr>'KS X 3124 KS X NEW'!Order_No</vt:lpstr>
      <vt:lpstr>'KS X 3143 KS C 9814-2'!Order_No</vt:lpstr>
      <vt:lpstr>'Marine DNVGL'!Order_No</vt:lpstr>
      <vt:lpstr>Main!OrderNo_01</vt:lpstr>
      <vt:lpstr>Main!OrderNo_02</vt:lpstr>
      <vt:lpstr>Main!OrderNo_03</vt:lpstr>
      <vt:lpstr>Main!OrderNo_04</vt:lpstr>
      <vt:lpstr>Main!OrderNo_05</vt:lpstr>
      <vt:lpstr>Main!OrderNo_06</vt:lpstr>
      <vt:lpstr>Main!OrderNo_07</vt:lpstr>
      <vt:lpstr>Main!OrderNo_08</vt:lpstr>
      <vt:lpstr>Main!OrderNo_09</vt:lpstr>
      <vt:lpstr>Main!OrderNo_10</vt:lpstr>
      <vt:lpstr>'KS C 9832 KS C 9835'!OUTCDVE_BASE</vt:lpstr>
      <vt:lpstr>'KS C 9832 KS C 9835'!OUTCDVE_CHECK</vt:lpstr>
      <vt:lpstr>'KS C 9832 KS C 9835'!OUTCDVE_COMMENTS</vt:lpstr>
      <vt:lpstr>'KS C 9832 KS C 9835'!OUTCDVE_ENV</vt:lpstr>
      <vt:lpstr>'KS C 9832 KS C 9835'!OUTCDVE_INSTRUMENTS</vt:lpstr>
      <vt:lpstr>'KS C 9832 KS C 9835'!OUTCDVE_LOCATION</vt:lpstr>
      <vt:lpstr>'KS C 9832 KS C 9835'!OUTCDVE_Remarks</vt:lpstr>
      <vt:lpstr>'KS C IEC 60947-2'!PMV1_EFT</vt:lpstr>
      <vt:lpstr>'KS C IEC 60947-2'!PMV1_EFT_RESULT</vt:lpstr>
      <vt:lpstr>'KS C IEC 60947-2'!PMV1_ESD</vt:lpstr>
      <vt:lpstr>'KS C IEC 60947-2'!PMV1_ESD_RESULT</vt:lpstr>
      <vt:lpstr>'KS C IEC 60947-2'!PMV1_SURGE</vt:lpstr>
      <vt:lpstr>'KS C IEC 60947-2'!PMV1_SURGE_RESULT</vt:lpstr>
      <vt:lpstr>'KS C IEC 60947-2'!PMV2_RS</vt:lpstr>
      <vt:lpstr>'KS C IEC 60947-2'!PMV2_RS_RESULT</vt:lpstr>
      <vt:lpstr>'KS C IEC 60947-2'!PMV3_CS</vt:lpstr>
      <vt:lpstr>'KS C IEC 60947-2'!PMV3_CS_RESULT</vt:lpstr>
      <vt:lpstr>'KS X 3124'!Portable_equipment</vt:lpstr>
      <vt:lpstr>'KS X 3124 KS X NEW'!Portable_equipment</vt:lpstr>
      <vt:lpstr>Main!PRESET_01</vt:lpstr>
      <vt:lpstr>Main!PRESET_02</vt:lpstr>
      <vt:lpstr>Main!PRESET_03</vt:lpstr>
      <vt:lpstr>Main!PRESET_04</vt:lpstr>
      <vt:lpstr>Main!PRESET_05</vt:lpstr>
      <vt:lpstr>Main!PRESET_06</vt:lpstr>
      <vt:lpstr>Main!PRESET_07</vt:lpstr>
      <vt:lpstr>Main!PRESET_08</vt:lpstr>
      <vt:lpstr>Main!PRESET_09</vt:lpstr>
      <vt:lpstr>Main!PRESET_10</vt:lpstr>
      <vt:lpstr>'EN 301 489-1'!Print_Area</vt:lpstr>
      <vt:lpstr>'EN 55032 EN 55035'!Print_Area</vt:lpstr>
      <vt:lpstr>'EN 60601-1-2'!Print_Area</vt:lpstr>
      <vt:lpstr>'EN IEC 55014-1 EN IEC 55014-2'!Print_Area</vt:lpstr>
      <vt:lpstr>'FCC Part 15 Subpart B'!Print_Area</vt:lpstr>
      <vt:lpstr>'KN 50 KN 51'!Print_Area</vt:lpstr>
      <vt:lpstr>'KN 61131-2'!Print_Area</vt:lpstr>
      <vt:lpstr>'KS B ISO 8102-1 KS B ISO 8102-2'!Print_Area</vt:lpstr>
      <vt:lpstr>'KS C 3369'!Print_Area</vt:lpstr>
      <vt:lpstr>'KS C 9610-6-3 KS C 9610-6-1'!Print_Area</vt:lpstr>
      <vt:lpstr>'KS C 9610-6-4 KS C 9610-6-2'!Print_Area</vt:lpstr>
      <vt:lpstr>'KS C 9800-3'!Print_Area</vt:lpstr>
      <vt:lpstr>'KS C 9814-1 KS C 9814-2'!Print_Area</vt:lpstr>
      <vt:lpstr>'KS C 9814-1 KS C 9814-2 (2)'!Print_Area</vt:lpstr>
      <vt:lpstr>'KS C 9815 KS C 9547'!Print_Area</vt:lpstr>
      <vt:lpstr>'KS C 9832 KS C 9835'!Print_Area</vt:lpstr>
      <vt:lpstr>'KS C 9992'!Print_Area</vt:lpstr>
      <vt:lpstr>'KS C IEC 60255-26'!Print_Area</vt:lpstr>
      <vt:lpstr>'KS C IEC 60947-1'!Print_Area</vt:lpstr>
      <vt:lpstr>'KS C IEC 60947-2'!Print_Area</vt:lpstr>
      <vt:lpstr>'KS C IEC 60947-4-1'!Print_Area</vt:lpstr>
      <vt:lpstr>'KS X 3124'!Print_Area</vt:lpstr>
      <vt:lpstr>'KS X 3124 KS X NEW'!Print_Area</vt:lpstr>
      <vt:lpstr>'KS X 3143 KS C 9814-2'!Print_Area</vt:lpstr>
      <vt:lpstr>'Marine DNVGL'!Print_Area</vt:lpstr>
      <vt:lpstr>'EN 301 489-1'!Print_Titles</vt:lpstr>
      <vt:lpstr>'EN 55032 EN 55035'!Print_Titles</vt:lpstr>
      <vt:lpstr>'EN 60601-1-2'!Print_Titles</vt:lpstr>
      <vt:lpstr>'EN IEC 55014-1 EN IEC 55014-2'!Print_Titles</vt:lpstr>
      <vt:lpstr>'FCC Part 15 Subpart B'!Print_Titles</vt:lpstr>
      <vt:lpstr>'KN 50 KN 51'!Print_Titles</vt:lpstr>
      <vt:lpstr>'KN 61131-2'!Print_Titles</vt:lpstr>
      <vt:lpstr>'KS B ISO 8102-1 KS B ISO 8102-2'!Print_Titles</vt:lpstr>
      <vt:lpstr>'KS C 3369'!Print_Titles</vt:lpstr>
      <vt:lpstr>'KS C 9610-6-3 KS C 9610-6-1'!Print_Titles</vt:lpstr>
      <vt:lpstr>'KS C 9610-6-4 KS C 9610-6-2'!Print_Titles</vt:lpstr>
      <vt:lpstr>'KS C 9800-3'!Print_Titles</vt:lpstr>
      <vt:lpstr>'KS C 9814-1 KS C 9814-2'!Print_Titles</vt:lpstr>
      <vt:lpstr>'KS C 9814-1 KS C 9814-2 (2)'!Print_Titles</vt:lpstr>
      <vt:lpstr>'KS C 9815 KS C 9547'!Print_Titles</vt:lpstr>
      <vt:lpstr>'KS C 9832 KS C 9835'!Print_Titles</vt:lpstr>
      <vt:lpstr>'KS C 9992'!Print_Titles</vt:lpstr>
      <vt:lpstr>'KS C IEC 60255-26'!Print_Titles</vt:lpstr>
      <vt:lpstr>'KS C IEC 60947-1'!Print_Titles</vt:lpstr>
      <vt:lpstr>'KS C IEC 60947-2'!Print_Titles</vt:lpstr>
      <vt:lpstr>'KS C IEC 60947-4-1'!Print_Titles</vt:lpstr>
      <vt:lpstr>'KS X 3124'!Print_Titles</vt:lpstr>
      <vt:lpstr>'KS X 3124 KS X NEW'!Print_Titles</vt:lpstr>
      <vt:lpstr>'KS X 3143 KS C 9814-2'!Print_Titles</vt:lpstr>
      <vt:lpstr>'Marine DNVGL'!Print_Titles</vt:lpstr>
      <vt:lpstr>'EN 301 489-1'!Product_Name</vt:lpstr>
      <vt:lpstr>'EN 55032 EN 55035'!Product_Name</vt:lpstr>
      <vt:lpstr>'EN 60601-1-2'!Product_Name</vt:lpstr>
      <vt:lpstr>'EN IEC 55014-1 EN IEC 55014-2'!Product_Name</vt:lpstr>
      <vt:lpstr>'FCC Part 15 Subpart B'!Product_Name</vt:lpstr>
      <vt:lpstr>'KN 50 KN 51'!Product_Name</vt:lpstr>
      <vt:lpstr>'KN 61131-2'!Product_Name</vt:lpstr>
      <vt:lpstr>'KS B ISO 8102-1 KS B ISO 8102-2'!Product_Name</vt:lpstr>
      <vt:lpstr>'KS C 3369'!Product_Name</vt:lpstr>
      <vt:lpstr>'KS C 9610-6-3 KS C 9610-6-1'!Product_Name</vt:lpstr>
      <vt:lpstr>'KS C 9610-6-4 KS C 9610-6-2'!Product_Name</vt:lpstr>
      <vt:lpstr>'KS C 9800-3'!Product_Name</vt:lpstr>
      <vt:lpstr>'KS C 9814-1 KS C 9814-2'!Product_Name</vt:lpstr>
      <vt:lpstr>'KS C 9814-1 KS C 9814-2 (2)'!Product_Name</vt:lpstr>
      <vt:lpstr>'KS C 9815 KS C 9547'!Product_Name</vt:lpstr>
      <vt:lpstr>'KS C 9832 KS C 9835'!Product_Name</vt:lpstr>
      <vt:lpstr>'KS C 9992'!Product_Name</vt:lpstr>
      <vt:lpstr>'KS C IEC 60255-26'!Product_Name</vt:lpstr>
      <vt:lpstr>'KS C IEC 60947-1'!Product_Name</vt:lpstr>
      <vt:lpstr>'KS C IEC 60947-2'!Product_Name</vt:lpstr>
      <vt:lpstr>'KS C IEC 60947-4-1'!Product_Name</vt:lpstr>
      <vt:lpstr>'KS X 3124'!Product_Name</vt:lpstr>
      <vt:lpstr>'KS X 3124 KS X NEW'!Product_Name</vt:lpstr>
      <vt:lpstr>'KS X 3143 KS C 9814-2'!Product_Name</vt:lpstr>
      <vt:lpstr>'Marine DNVGL'!Product_Name</vt:lpstr>
      <vt:lpstr>'EN 301 489-1'!r_reviewer</vt:lpstr>
      <vt:lpstr>'EN 55032 EN 55035'!r_reviewer</vt:lpstr>
      <vt:lpstr>'EN 60601-1-2'!r_reviewer</vt:lpstr>
      <vt:lpstr>'EN IEC 55014-1 EN IEC 55014-2'!r_reviewer</vt:lpstr>
      <vt:lpstr>'FCC Part 15 Subpart B'!r_reviewer</vt:lpstr>
      <vt:lpstr>'KN 50 KN 51'!r_reviewer</vt:lpstr>
      <vt:lpstr>'KN 61131-2'!r_reviewer</vt:lpstr>
      <vt:lpstr>'KS B ISO 8102-1 KS B ISO 8102-2'!r_reviewer</vt:lpstr>
      <vt:lpstr>'KS C 3369'!r_reviewer</vt:lpstr>
      <vt:lpstr>'KS C 9610-6-3 KS C 9610-6-1'!r_reviewer</vt:lpstr>
      <vt:lpstr>'KS C 9610-6-4 KS C 9610-6-2'!r_reviewer</vt:lpstr>
      <vt:lpstr>'KS C 9800-3'!r_reviewer</vt:lpstr>
      <vt:lpstr>'KS C 9814-1 KS C 9814-2'!r_reviewer</vt:lpstr>
      <vt:lpstr>'KS C 9814-1 KS C 9814-2 (2)'!r_reviewer</vt:lpstr>
      <vt:lpstr>'KS C 9815 KS C 9547'!r_reviewer</vt:lpstr>
      <vt:lpstr>'KS C 9832 KS C 9835'!r_reviewer</vt:lpstr>
      <vt:lpstr>'KS C 9992'!r_reviewer</vt:lpstr>
      <vt:lpstr>'KS C IEC 60255-26'!r_reviewer</vt:lpstr>
      <vt:lpstr>'KS C IEC 60947-1'!r_reviewer</vt:lpstr>
      <vt:lpstr>'KS C IEC 60947-2'!r_reviewer</vt:lpstr>
      <vt:lpstr>'KS C IEC 60947-4-1'!r_reviewer</vt:lpstr>
      <vt:lpstr>'KS X 3124'!r_reviewer</vt:lpstr>
      <vt:lpstr>'KS X 3124 KS X NEW'!r_reviewer</vt:lpstr>
      <vt:lpstr>'KS X 3143 KS C 9814-2'!r_reviewer</vt:lpstr>
      <vt:lpstr>'Marine DNVGL'!r_reviewer</vt:lpstr>
      <vt:lpstr>'EN 301 489-1'!r_tester</vt:lpstr>
      <vt:lpstr>'EN 55032 EN 55035'!r_tester</vt:lpstr>
      <vt:lpstr>'EN 60601-1-2'!r_tester</vt:lpstr>
      <vt:lpstr>'EN IEC 55014-1 EN IEC 55014-2'!r_tester</vt:lpstr>
      <vt:lpstr>'FCC Part 15 Subpart B'!r_tester</vt:lpstr>
      <vt:lpstr>'KN 50 KN 51'!r_tester</vt:lpstr>
      <vt:lpstr>'KN 61131-2'!r_tester</vt:lpstr>
      <vt:lpstr>'KS B ISO 8102-1 KS B ISO 8102-2'!r_tester</vt:lpstr>
      <vt:lpstr>'KS C 3369'!r_tester</vt:lpstr>
      <vt:lpstr>'KS C 9610-6-3 KS C 9610-6-1'!r_tester</vt:lpstr>
      <vt:lpstr>'KS C 9610-6-4 KS C 9610-6-2'!r_tester</vt:lpstr>
      <vt:lpstr>'KS C 9800-3'!r_tester</vt:lpstr>
      <vt:lpstr>'KS C 9814-1 KS C 9814-2'!r_tester</vt:lpstr>
      <vt:lpstr>'KS C 9814-1 KS C 9814-2 (2)'!r_tester</vt:lpstr>
      <vt:lpstr>'KS C 9815 KS C 9547'!r_tester</vt:lpstr>
      <vt:lpstr>'KS C 9832 KS C 9835'!r_tester</vt:lpstr>
      <vt:lpstr>'KS C 9992'!r_tester</vt:lpstr>
      <vt:lpstr>'KS C IEC 60255-26'!r_tester</vt:lpstr>
      <vt:lpstr>'KS C IEC 60947-1'!r_tester</vt:lpstr>
      <vt:lpstr>'KS C IEC 60947-2'!r_tester</vt:lpstr>
      <vt:lpstr>'KS C IEC 60947-4-1'!r_tester</vt:lpstr>
      <vt:lpstr>'KS X 3124'!r_tester</vt:lpstr>
      <vt:lpstr>'KS X 3124 KS X NEW'!r_tester</vt:lpstr>
      <vt:lpstr>'KS X 3143 KS C 9814-2'!r_tester</vt:lpstr>
      <vt:lpstr>'Marine DNVGL'!r_tester</vt:lpstr>
      <vt:lpstr>'EN 301 489-1'!RE_10m</vt:lpstr>
      <vt:lpstr>'EN 55032 EN 55035'!RE_10m</vt:lpstr>
      <vt:lpstr>'EN 60601-1-2'!RE_10m</vt:lpstr>
      <vt:lpstr>'EN 301 489-1'!RE_3m</vt:lpstr>
      <vt:lpstr>'EN 55032 EN 55035'!RE_3m</vt:lpstr>
      <vt:lpstr>'EN 60601-1-2'!RE_3m</vt:lpstr>
      <vt:lpstr>'KS C 9832 KS C 9835'!RE_BASE</vt:lpstr>
      <vt:lpstr>'EN 301 489-1'!RE_CHECK</vt:lpstr>
      <vt:lpstr>'EN 55032 EN 55035'!RE_CHECK</vt:lpstr>
      <vt:lpstr>'EN 60601-1-2'!RE_CHECK</vt:lpstr>
      <vt:lpstr>'EN IEC 55014-1 EN IEC 55014-2'!RE_CHECK</vt:lpstr>
      <vt:lpstr>'FCC Part 15 Subpart B'!RE_CHECK</vt:lpstr>
      <vt:lpstr>'KN 50 KN 51'!RE_CHECK</vt:lpstr>
      <vt:lpstr>'KN 61131-2'!RE_CHECK</vt:lpstr>
      <vt:lpstr>'KS B ISO 8102-1 KS B ISO 8102-2'!RE_CHECK</vt:lpstr>
      <vt:lpstr>'KS C 9610-6-3 KS C 9610-6-1'!RE_CHECK</vt:lpstr>
      <vt:lpstr>'KS C 9610-6-4 KS C 9610-6-2'!RE_CHECK</vt:lpstr>
      <vt:lpstr>'KS C 9800-3'!RE_CHECK</vt:lpstr>
      <vt:lpstr>'KS C 9814-1 KS C 9814-2'!RE_CHECK</vt:lpstr>
      <vt:lpstr>'KS C 9814-1 KS C 9814-2 (2)'!RE_CHECK</vt:lpstr>
      <vt:lpstr>'KS C 9815 KS C 9547'!RE_CHECK</vt:lpstr>
      <vt:lpstr>'KS C 9832 KS C 9835'!RE_CHECK</vt:lpstr>
      <vt:lpstr>'KS C 9992'!RE_CHECK</vt:lpstr>
      <vt:lpstr>'KS C IEC 60255-26'!RE_CHECK</vt:lpstr>
      <vt:lpstr>'KS C IEC 60947-1'!RE_CHECK</vt:lpstr>
      <vt:lpstr>'KS C IEC 60947-2'!RE_CHECK</vt:lpstr>
      <vt:lpstr>'KS C IEC 60947-4-1'!RE_CHECK</vt:lpstr>
      <vt:lpstr>'KS X 3124'!RE_CHECK</vt:lpstr>
      <vt:lpstr>'KS X 3124 KS X NEW'!RE_CHECK</vt:lpstr>
      <vt:lpstr>'KS X 3143 KS C 9814-2'!RE_CHECK</vt:lpstr>
      <vt:lpstr>'Marine DNVGL'!RE_CHECK</vt:lpstr>
      <vt:lpstr>'EN 301 489-1'!RE_COMMENTS</vt:lpstr>
      <vt:lpstr>'EN 55032 EN 55035'!RE_COMMENTS</vt:lpstr>
      <vt:lpstr>'EN 60601-1-2'!RE_COMMENTS</vt:lpstr>
      <vt:lpstr>'EN IEC 55014-1 EN IEC 55014-2'!RE_COMMENTS</vt:lpstr>
      <vt:lpstr>'FCC Part 15 Subpart B'!RE_COMMENTS</vt:lpstr>
      <vt:lpstr>'KN 50 KN 51'!RE_COMMENTS</vt:lpstr>
      <vt:lpstr>'KN 61131-2'!RE_COMMENTS</vt:lpstr>
      <vt:lpstr>'KS B ISO 8102-1 KS B ISO 8102-2'!RE_COMMENTS</vt:lpstr>
      <vt:lpstr>'KS C 9610-6-3 KS C 9610-6-1'!RE_COMMENTS</vt:lpstr>
      <vt:lpstr>'KS C 9610-6-4 KS C 9610-6-2'!RE_COMMENTS</vt:lpstr>
      <vt:lpstr>'KS C 9800-3'!RE_COMMENTS</vt:lpstr>
      <vt:lpstr>'KS C 9814-1 KS C 9814-2'!RE_COMMENTS</vt:lpstr>
      <vt:lpstr>'KS C 9814-1 KS C 9814-2 (2)'!RE_COMMENTS</vt:lpstr>
      <vt:lpstr>'KS C 9815 KS C 9547'!RE_COMMENTS</vt:lpstr>
      <vt:lpstr>'KS C 9832 KS C 9835'!RE_COMMENTS</vt:lpstr>
      <vt:lpstr>'KS C 9992'!RE_COMMENTS</vt:lpstr>
      <vt:lpstr>'KS C IEC 60255-26'!RE_COMMENTS</vt:lpstr>
      <vt:lpstr>'KS C IEC 60947-1'!RE_COMMENTS</vt:lpstr>
      <vt:lpstr>'KS C IEC 60947-2'!RE_COMMENTS</vt:lpstr>
      <vt:lpstr>'KS C IEC 60947-4-1'!RE_COMMENTS</vt:lpstr>
      <vt:lpstr>'KS X 3124'!RE_COMMENTS</vt:lpstr>
      <vt:lpstr>'KS X 3124 KS X NEW'!RE_COMMENTS</vt:lpstr>
      <vt:lpstr>'KS X 3143 KS C 9814-2'!RE_COMMENTS</vt:lpstr>
      <vt:lpstr>'Marine DNVGL'!RE_COMMENTS</vt:lpstr>
      <vt:lpstr>'EN 301 489-1'!RE_ENV</vt:lpstr>
      <vt:lpstr>'EN 55032 EN 55035'!RE_ENV</vt:lpstr>
      <vt:lpstr>'EN 60601-1-2'!RE_ENV</vt:lpstr>
      <vt:lpstr>'EN IEC 55014-1 EN IEC 55014-2'!RE_ENV</vt:lpstr>
      <vt:lpstr>'FCC Part 15 Subpart B'!RE_ENV</vt:lpstr>
      <vt:lpstr>'KN 50 KN 51'!RE_ENV</vt:lpstr>
      <vt:lpstr>'KN 61131-2'!RE_ENV</vt:lpstr>
      <vt:lpstr>'KS B ISO 8102-1 KS B ISO 8102-2'!RE_ENV</vt:lpstr>
      <vt:lpstr>'KS C 9610-6-3 KS C 9610-6-1'!RE_ENV</vt:lpstr>
      <vt:lpstr>'KS C 9610-6-4 KS C 9610-6-2'!RE_ENV</vt:lpstr>
      <vt:lpstr>'KS C 9800-3'!RE_ENV</vt:lpstr>
      <vt:lpstr>'KS C 9814-1 KS C 9814-2'!RE_ENV</vt:lpstr>
      <vt:lpstr>'KS C 9814-1 KS C 9814-2 (2)'!RE_ENV</vt:lpstr>
      <vt:lpstr>'KS C 9815 KS C 9547'!RE_ENV</vt:lpstr>
      <vt:lpstr>'KS C 9832 KS C 9835'!RE_ENV</vt:lpstr>
      <vt:lpstr>'KS C 9992'!RE_ENV</vt:lpstr>
      <vt:lpstr>'KS C IEC 60255-26'!RE_ENV</vt:lpstr>
      <vt:lpstr>'KS C IEC 60947-1'!RE_ENV</vt:lpstr>
      <vt:lpstr>'KS C IEC 60947-2'!RE_ENV</vt:lpstr>
      <vt:lpstr>'KS C IEC 60947-4-1'!RE_ENV</vt:lpstr>
      <vt:lpstr>'KS X 3124'!RE_ENV</vt:lpstr>
      <vt:lpstr>'KS X 3124 KS X NEW'!RE_ENV</vt:lpstr>
      <vt:lpstr>'KS X 3143 KS C 9814-2'!RE_ENV</vt:lpstr>
      <vt:lpstr>'Marine DNVGL'!RE_ENV</vt:lpstr>
      <vt:lpstr>'EN 301 489-1'!RE_INSTRUMENTS</vt:lpstr>
      <vt:lpstr>'EN 55032 EN 55035'!RE_INSTRUMENTS</vt:lpstr>
      <vt:lpstr>'EN 60601-1-2'!RE_INSTRUMENTS</vt:lpstr>
      <vt:lpstr>'EN IEC 55014-1 EN IEC 55014-2'!RE_INSTRUMENTS</vt:lpstr>
      <vt:lpstr>'FCC Part 15 Subpart B'!RE_INSTRUMENTS</vt:lpstr>
      <vt:lpstr>'KN 50 KN 51'!RE_INSTRUMENTS</vt:lpstr>
      <vt:lpstr>'KN 61131-2'!RE_INSTRUMENTS</vt:lpstr>
      <vt:lpstr>'KS B ISO 8102-1 KS B ISO 8102-2'!RE_INSTRUMENTS</vt:lpstr>
      <vt:lpstr>'KS C 9610-6-3 KS C 9610-6-1'!RE_INSTRUMENTS</vt:lpstr>
      <vt:lpstr>'KS C 9610-6-4 KS C 9610-6-2'!RE_INSTRUMENTS</vt:lpstr>
      <vt:lpstr>'KS C 9800-3'!RE_INSTRUMENTS</vt:lpstr>
      <vt:lpstr>'KS C 9814-1 KS C 9814-2'!RE_INSTRUMENTS</vt:lpstr>
      <vt:lpstr>'KS C 9814-1 KS C 9814-2 (2)'!RE_INSTRUMENTS</vt:lpstr>
      <vt:lpstr>'KS C 9815 KS C 9547'!RE_INSTRUMENTS</vt:lpstr>
      <vt:lpstr>'KS C 9832 KS C 9835'!RE_INSTRUMENTS</vt:lpstr>
      <vt:lpstr>'KS C 9992'!RE_INSTRUMENTS</vt:lpstr>
      <vt:lpstr>'KS C IEC 60255-26'!RE_INSTRUMENTS</vt:lpstr>
      <vt:lpstr>'KS C IEC 60947-1'!RE_INSTRUMENTS</vt:lpstr>
      <vt:lpstr>'KS C IEC 60947-2'!RE_INSTRUMENTS</vt:lpstr>
      <vt:lpstr>'KS C IEC 60947-4-1'!RE_INSTRUMENTS</vt:lpstr>
      <vt:lpstr>'KS X 3124'!RE_INSTRUMENTS</vt:lpstr>
      <vt:lpstr>'KS X 3124 KS X NEW'!RE_INSTRUMENTS</vt:lpstr>
      <vt:lpstr>'KS X 3143 KS C 9814-2'!RE_INSTRUMENTS</vt:lpstr>
      <vt:lpstr>'Marine DNVGL'!RE_INSTRUMENTS</vt:lpstr>
      <vt:lpstr>'EN 301 489-1'!RE_LOCATION</vt:lpstr>
      <vt:lpstr>'EN 55032 EN 55035'!RE_LOCATION</vt:lpstr>
      <vt:lpstr>'EN 60601-1-2'!RE_LOCATION</vt:lpstr>
      <vt:lpstr>'EN IEC 55014-1 EN IEC 55014-2'!RE_LOCATION</vt:lpstr>
      <vt:lpstr>'FCC Part 15 Subpart B'!RE_LOCATION</vt:lpstr>
      <vt:lpstr>'KN 50 KN 51'!RE_LOCATION</vt:lpstr>
      <vt:lpstr>'KN 61131-2'!RE_LOCATION</vt:lpstr>
      <vt:lpstr>'KS B ISO 8102-1 KS B ISO 8102-2'!RE_LOCATION</vt:lpstr>
      <vt:lpstr>'KS C 9610-6-3 KS C 9610-6-1'!RE_LOCATION</vt:lpstr>
      <vt:lpstr>'KS C 9610-6-4 KS C 9610-6-2'!RE_LOCATION</vt:lpstr>
      <vt:lpstr>'KS C 9800-3'!RE_LOCATION</vt:lpstr>
      <vt:lpstr>'KS C 9814-1 KS C 9814-2'!RE_LOCATION</vt:lpstr>
      <vt:lpstr>'KS C 9814-1 KS C 9814-2 (2)'!RE_LOCATION</vt:lpstr>
      <vt:lpstr>'KS C 9815 KS C 9547'!RE_LOCATION</vt:lpstr>
      <vt:lpstr>'KS C 9832 KS C 9835'!RE_LOCATION</vt:lpstr>
      <vt:lpstr>'KS C 9992'!RE_LOCATION</vt:lpstr>
      <vt:lpstr>'KS C IEC 60255-26'!RE_LOCATION</vt:lpstr>
      <vt:lpstr>'KS C IEC 60947-1'!RE_LOCATION</vt:lpstr>
      <vt:lpstr>'KS C IEC 60947-2'!RE_LOCATION</vt:lpstr>
      <vt:lpstr>'KS C IEC 60947-4-1'!RE_LOCATION</vt:lpstr>
      <vt:lpstr>'KS X 3124'!RE_LOCATION</vt:lpstr>
      <vt:lpstr>'KS X 3124 KS X NEW'!RE_LOCATION</vt:lpstr>
      <vt:lpstr>'KS X 3143 KS C 9814-2'!RE_LOCATION</vt:lpstr>
      <vt:lpstr>'Marine DNVGL'!RE_LOCATION</vt:lpstr>
      <vt:lpstr>'EN 301 489-1'!RE_Remarks</vt:lpstr>
      <vt:lpstr>'EN 55032 EN 55035'!RE_Remarks</vt:lpstr>
      <vt:lpstr>'EN 60601-1-2'!RE_Remarks</vt:lpstr>
      <vt:lpstr>'EN IEC 55014-1 EN IEC 55014-2'!RE_Remarks</vt:lpstr>
      <vt:lpstr>'FCC Part 15 Subpart B'!RE_Remarks</vt:lpstr>
      <vt:lpstr>'KN 50 KN 51'!RE_Remarks</vt:lpstr>
      <vt:lpstr>'KN 61131-2'!RE_Remarks</vt:lpstr>
      <vt:lpstr>'KS B ISO 8102-1 KS B ISO 8102-2'!RE_Remarks</vt:lpstr>
      <vt:lpstr>'KS C 9610-6-3 KS C 9610-6-1'!RE_Remarks</vt:lpstr>
      <vt:lpstr>'KS C 9610-6-4 KS C 9610-6-2'!RE_Remarks</vt:lpstr>
      <vt:lpstr>'KS C 9800-3'!RE_Remarks</vt:lpstr>
      <vt:lpstr>'KS C 9814-1 KS C 9814-2'!RE_Remarks</vt:lpstr>
      <vt:lpstr>'KS C 9814-1 KS C 9814-2 (2)'!RE_Remarks</vt:lpstr>
      <vt:lpstr>'KS C 9815 KS C 9547'!RE_Remarks</vt:lpstr>
      <vt:lpstr>'KS C 9832 KS C 9835'!RE_Remarks</vt:lpstr>
      <vt:lpstr>'KS C 9992'!RE_Remarks</vt:lpstr>
      <vt:lpstr>'KS C IEC 60255-26'!RE_Remarks</vt:lpstr>
      <vt:lpstr>'KS C IEC 60947-1'!RE_Remarks</vt:lpstr>
      <vt:lpstr>'KS C IEC 60947-2'!RE_Remarks</vt:lpstr>
      <vt:lpstr>'KS C IEC 60947-4-1'!RE_Remarks</vt:lpstr>
      <vt:lpstr>'KS X 3124'!RE_Remarks</vt:lpstr>
      <vt:lpstr>'KS X 3124 KS X NEW'!RE_Remarks</vt:lpstr>
      <vt:lpstr>'KS X 3143 KS C 9814-2'!RE_Remarks</vt:lpstr>
      <vt:lpstr>'Marine DNVGL'!RE_Remarks</vt:lpstr>
      <vt:lpstr>reviewer_list</vt:lpstr>
      <vt:lpstr>reviewer_list_en</vt:lpstr>
      <vt:lpstr>'KN 50 KN 51'!RIPPLE_CHECK</vt:lpstr>
      <vt:lpstr>'KN 61131-2'!RIPPLE_CHECK</vt:lpstr>
      <vt:lpstr>'KS C IEC 60255-26'!RIPPLE_CHECK</vt:lpstr>
      <vt:lpstr>'KS C IEC 60255-26'!RIPPLE_COMMENTS</vt:lpstr>
      <vt:lpstr>'KS C IEC 60255-26'!RIPPLE_ENV</vt:lpstr>
      <vt:lpstr>'KS C IEC 60255-26'!RIPPLE_INSTRUMENTS</vt:lpstr>
      <vt:lpstr>'KS C IEC 60255-26'!RIPPLE_LOCATION</vt:lpstr>
      <vt:lpstr>'KS C IEC 60255-26'!RIPPLE_MAINS</vt:lpstr>
      <vt:lpstr>'KS C IEC 60255-26'!RIPPLE_MAINS_RESULT</vt:lpstr>
      <vt:lpstr>'KS C IEC 60255-26'!RIPPLE_Remarks</vt:lpstr>
      <vt:lpstr>'EN 55032 EN 55035'!RS_ACOUSTIC</vt:lpstr>
      <vt:lpstr>'EN 60601-1-2'!RS_ACOUSTIC</vt:lpstr>
      <vt:lpstr>'EN 55032 EN 55035'!RS_ACOUSTIC_RESULT</vt:lpstr>
      <vt:lpstr>'EN 60601-1-2'!RS_ACOUSTIC_RESULT</vt:lpstr>
      <vt:lpstr>'EN 55032 EN 55035'!RS_AQUASTIC_RESULT</vt:lpstr>
      <vt:lpstr>'EN 60601-1-2'!RS_AQUASTIC_RESULT</vt:lpstr>
      <vt:lpstr>'KS C 9832 KS C 9835'!RS_AUDIO</vt:lpstr>
      <vt:lpstr>'KS C 9832 KS C 9835'!RS_AUDIO_ELEC</vt:lpstr>
      <vt:lpstr>'KS C 9832 KS C 9835'!RS_AUDIO_OFF</vt:lpstr>
      <vt:lpstr>'KS C 9832 KS C 9835'!RS_AUDIO_ON</vt:lpstr>
      <vt:lpstr>'KS C 9832 KS C 9835'!RS_AUDIO_RESULT</vt:lpstr>
      <vt:lpstr>'KS C 9832 KS C 9835'!RS_AUDIO_SOUND</vt:lpstr>
      <vt:lpstr>'KS C 9832 KS C 9835'!RS_BASE</vt:lpstr>
      <vt:lpstr>'EN IEC 55014-1 EN IEC 55014-2'!RS_CAT4_CHECK</vt:lpstr>
      <vt:lpstr>'KS C 9800-3'!RS_CAT4_CHECK</vt:lpstr>
      <vt:lpstr>'KS C 9814-1 KS C 9814-2'!RS_CAT4_CHECK</vt:lpstr>
      <vt:lpstr>'KS C 9814-1 KS C 9814-2 (2)'!RS_CAT4_CHECK</vt:lpstr>
      <vt:lpstr>'KS C 9815 KS C 9547'!RS_CAT4_CHECK</vt:lpstr>
      <vt:lpstr>'KS X 3143 KS C 9814-2'!RS_CAT4_CHECK</vt:lpstr>
      <vt:lpstr>'EN IEC 55014-1 EN IEC 55014-2'!RS_CAT5_CHECK</vt:lpstr>
      <vt:lpstr>'KS C 9800-3'!RS_CAT5_CHECK</vt:lpstr>
      <vt:lpstr>'KS C 9814-1 KS C 9814-2'!RS_CAT5_CHECK</vt:lpstr>
      <vt:lpstr>'KS C 9814-1 KS C 9814-2 (2)'!RS_CAT5_CHECK</vt:lpstr>
      <vt:lpstr>'KS C 9815 KS C 9547'!RS_CAT5_CHECK</vt:lpstr>
      <vt:lpstr>'KS X 3143 KS C 9814-2'!RS_CAT5_CHECK</vt:lpstr>
      <vt:lpstr>'EN 301 489-1'!RS_CHECK</vt:lpstr>
      <vt:lpstr>'EN 55032 EN 55035'!RS_CHECK</vt:lpstr>
      <vt:lpstr>'EN 60601-1-2'!RS_CHECK</vt:lpstr>
      <vt:lpstr>'EN IEC 55014-1 EN IEC 55014-2'!RS_CHECK</vt:lpstr>
      <vt:lpstr>'KN 50 KN 51'!RS_CHECK</vt:lpstr>
      <vt:lpstr>'KN 61131-2'!RS_CHECK</vt:lpstr>
      <vt:lpstr>'KS B ISO 8102-1 KS B ISO 8102-2'!RS_CHECK</vt:lpstr>
      <vt:lpstr>'KS C 9610-6-3 KS C 9610-6-1'!RS_CHECK</vt:lpstr>
      <vt:lpstr>'KS C 9610-6-4 KS C 9610-6-2'!RS_CHECK</vt:lpstr>
      <vt:lpstr>'KS C 9800-3'!RS_CHECK</vt:lpstr>
      <vt:lpstr>'KS C 9814-1 KS C 9814-2'!RS_CHECK</vt:lpstr>
      <vt:lpstr>'KS C 9814-1 KS C 9814-2 (2)'!RS_CHECK</vt:lpstr>
      <vt:lpstr>'KS C 9815 KS C 9547'!RS_CHECK</vt:lpstr>
      <vt:lpstr>'KS C 9832 KS C 9835'!RS_CHECK</vt:lpstr>
      <vt:lpstr>'KS C 9992'!RS_CHECK</vt:lpstr>
      <vt:lpstr>'KS C IEC 60255-26'!RS_CHECK</vt:lpstr>
      <vt:lpstr>'KS C IEC 60947-1'!RS_CHECK</vt:lpstr>
      <vt:lpstr>'KS C IEC 60947-2'!RS_CHECK</vt:lpstr>
      <vt:lpstr>'KS C IEC 60947-4-1'!RS_CHECK</vt:lpstr>
      <vt:lpstr>'KS X 3124'!RS_CHECK</vt:lpstr>
      <vt:lpstr>'KS X 3124 KS X NEW'!RS_CHECK</vt:lpstr>
      <vt:lpstr>'KS X 3143 KS C 9814-2'!RS_CHECK</vt:lpstr>
      <vt:lpstr>'Marine DNVGL'!RS_CHECK</vt:lpstr>
      <vt:lpstr>'EN 301 489-1'!RS_COMMENTS</vt:lpstr>
      <vt:lpstr>'EN 55032 EN 55035'!RS_COMMENTS</vt:lpstr>
      <vt:lpstr>'EN 60601-1-2'!RS_COMMENTS</vt:lpstr>
      <vt:lpstr>'EN IEC 55014-1 EN IEC 55014-2'!RS_COMMENTS</vt:lpstr>
      <vt:lpstr>'KN 50 KN 51'!RS_COMMENTS</vt:lpstr>
      <vt:lpstr>'KN 61131-2'!RS_COMMENTS</vt:lpstr>
      <vt:lpstr>'KS B ISO 8102-1 KS B ISO 8102-2'!RS_COMMENTS</vt:lpstr>
      <vt:lpstr>'KS C 9610-6-3 KS C 9610-6-1'!RS_COMMENTS</vt:lpstr>
      <vt:lpstr>'KS C 9610-6-4 KS C 9610-6-2'!RS_COMMENTS</vt:lpstr>
      <vt:lpstr>'KS C 9800-3'!RS_COMMENTS</vt:lpstr>
      <vt:lpstr>'KS C 9814-1 KS C 9814-2'!RS_COMMENTS</vt:lpstr>
      <vt:lpstr>'KS C 9814-1 KS C 9814-2 (2)'!RS_COMMENTS</vt:lpstr>
      <vt:lpstr>'KS C 9815 KS C 9547'!RS_COMMENTS</vt:lpstr>
      <vt:lpstr>'KS C 9832 KS C 9835'!RS_COMMENTS</vt:lpstr>
      <vt:lpstr>'KS C 9992'!RS_COMMENTS</vt:lpstr>
      <vt:lpstr>'KS C IEC 60255-26'!RS_COMMENTS</vt:lpstr>
      <vt:lpstr>'KS C IEC 60947-1'!RS_COMMENTS</vt:lpstr>
      <vt:lpstr>'KS C IEC 60947-2'!RS_COMMENTS</vt:lpstr>
      <vt:lpstr>'KS C IEC 60947-4-1'!RS_COMMENTS</vt:lpstr>
      <vt:lpstr>'KS X 3124'!RS_COMMENTS</vt:lpstr>
      <vt:lpstr>'KS X 3124 KS X NEW'!RS_COMMENTS</vt:lpstr>
      <vt:lpstr>'KS X 3143 KS C 9814-2'!RS_COMMENTS</vt:lpstr>
      <vt:lpstr>'Marine DNVGL'!RS_COMMENTS</vt:lpstr>
      <vt:lpstr>'EN 301 489-1'!RS_ENCLOSURE</vt:lpstr>
      <vt:lpstr>'EN 55032 EN 55035'!RS_ENCLOSURE</vt:lpstr>
      <vt:lpstr>'EN 60601-1-2'!RS_ENCLOSURE</vt:lpstr>
      <vt:lpstr>'EN IEC 55014-1 EN IEC 55014-2'!RS_ENCLOSURE</vt:lpstr>
      <vt:lpstr>'KN 50 KN 51'!RS_ENCLOSURE</vt:lpstr>
      <vt:lpstr>'KS C 9610-6-3 KS C 9610-6-1'!RS_ENCLOSURE</vt:lpstr>
      <vt:lpstr>'KS C 9610-6-4 KS C 9610-6-2'!RS_ENCLOSURE</vt:lpstr>
      <vt:lpstr>'KS C 9800-3'!RS_ENCLOSURE</vt:lpstr>
      <vt:lpstr>'KS C 9814-1 KS C 9814-2'!RS_ENCLOSURE</vt:lpstr>
      <vt:lpstr>'KS C 9814-1 KS C 9814-2 (2)'!RS_ENCLOSURE</vt:lpstr>
      <vt:lpstr>'KS C 9815 KS C 9547'!RS_ENCLOSURE</vt:lpstr>
      <vt:lpstr>'KS C 9832 KS C 9835'!RS_ENCLOSURE</vt:lpstr>
      <vt:lpstr>'KS C 9992'!RS_ENCLOSURE</vt:lpstr>
      <vt:lpstr>'KS C IEC 60947-1'!RS_ENCLOSURE</vt:lpstr>
      <vt:lpstr>'KS C IEC 60947-2'!RS_ENCLOSURE</vt:lpstr>
      <vt:lpstr>'KS C IEC 60947-4-1'!RS_ENCLOSURE</vt:lpstr>
      <vt:lpstr>'KS X 3124'!RS_ENCLOSURE</vt:lpstr>
      <vt:lpstr>'KS X 3124 KS X NEW'!RS_ENCLOSURE</vt:lpstr>
      <vt:lpstr>'KS X 3143 KS C 9814-2'!RS_ENCLOSURE</vt:lpstr>
      <vt:lpstr>'Marine DNVGL'!RS_ENCLOSURE</vt:lpstr>
      <vt:lpstr>'EN 301 489-1'!RS_ENCLOSURE_RESULT</vt:lpstr>
      <vt:lpstr>'EN 55032 EN 55035'!RS_ENCLOSURE_RESULT</vt:lpstr>
      <vt:lpstr>'EN 60601-1-2'!RS_ENCLOSURE_RESULT</vt:lpstr>
      <vt:lpstr>'EN IEC 55014-1 EN IEC 55014-2'!RS_ENCLOSURE_RESULT</vt:lpstr>
      <vt:lpstr>'KN 50 KN 51'!RS_ENCLOSURE_RESULT</vt:lpstr>
      <vt:lpstr>'KS C 9610-6-3 KS C 9610-6-1'!RS_ENCLOSURE_RESULT</vt:lpstr>
      <vt:lpstr>'KS C 9610-6-4 KS C 9610-6-2'!RS_ENCLOSURE_RESULT</vt:lpstr>
      <vt:lpstr>'KS C 9800-3'!RS_ENCLOSURE_RESULT</vt:lpstr>
      <vt:lpstr>'KS C 9814-1 KS C 9814-2'!RS_ENCLOSURE_RESULT</vt:lpstr>
      <vt:lpstr>'KS C 9814-1 KS C 9814-2 (2)'!RS_ENCLOSURE_RESULT</vt:lpstr>
      <vt:lpstr>'KS C 9815 KS C 9547'!RS_ENCLOSURE_RESULT</vt:lpstr>
      <vt:lpstr>'KS C 9832 KS C 9835'!RS_ENCLOSURE_RESULT</vt:lpstr>
      <vt:lpstr>'KS C 9992'!RS_ENCLOSURE_RESULT</vt:lpstr>
      <vt:lpstr>'KS C IEC 60947-1'!RS_ENCLOSURE_RESULT</vt:lpstr>
      <vt:lpstr>'KS C IEC 60947-2'!RS_ENCLOSURE_RESULT</vt:lpstr>
      <vt:lpstr>'KS C IEC 60947-4-1'!RS_ENCLOSURE_RESULT</vt:lpstr>
      <vt:lpstr>'KS X 3124'!RS_ENCLOSURE_RESULT</vt:lpstr>
      <vt:lpstr>'KS X 3124 KS X NEW'!RS_ENCLOSURE_RESULT</vt:lpstr>
      <vt:lpstr>'KS X 3143 KS C 9814-2'!RS_ENCLOSURE_RESULT</vt:lpstr>
      <vt:lpstr>'Marine DNVGL'!RS_ENCLOSURE_RESULT</vt:lpstr>
      <vt:lpstr>'EN 301 489-1'!RS_ENV</vt:lpstr>
      <vt:lpstr>'EN 55032 EN 55035'!RS_ENV</vt:lpstr>
      <vt:lpstr>'EN 60601-1-2'!RS_ENV</vt:lpstr>
      <vt:lpstr>'EN IEC 55014-1 EN IEC 55014-2'!RS_ENV</vt:lpstr>
      <vt:lpstr>'KN 50 KN 51'!RS_ENV</vt:lpstr>
      <vt:lpstr>'KN 61131-2'!RS_ENV</vt:lpstr>
      <vt:lpstr>'KS B ISO 8102-1 KS B ISO 8102-2'!RS_ENV</vt:lpstr>
      <vt:lpstr>'KS C 9610-6-3 KS C 9610-6-1'!RS_ENV</vt:lpstr>
      <vt:lpstr>'KS C 9610-6-4 KS C 9610-6-2'!RS_ENV</vt:lpstr>
      <vt:lpstr>'KS C 9800-3'!RS_ENV</vt:lpstr>
      <vt:lpstr>'KS C 9814-1 KS C 9814-2'!RS_ENV</vt:lpstr>
      <vt:lpstr>'KS C 9814-1 KS C 9814-2 (2)'!RS_ENV</vt:lpstr>
      <vt:lpstr>'KS C 9815 KS C 9547'!RS_ENV</vt:lpstr>
      <vt:lpstr>'KS C 9832 KS C 9835'!RS_ENV</vt:lpstr>
      <vt:lpstr>'KS C 9992'!RS_ENV</vt:lpstr>
      <vt:lpstr>'KS C IEC 60255-26'!RS_ENV</vt:lpstr>
      <vt:lpstr>'KS C IEC 60947-1'!RS_ENV</vt:lpstr>
      <vt:lpstr>'KS C IEC 60947-2'!RS_ENV</vt:lpstr>
      <vt:lpstr>'KS C IEC 60947-4-1'!RS_ENV</vt:lpstr>
      <vt:lpstr>'KS X 3124'!RS_ENV</vt:lpstr>
      <vt:lpstr>'KS X 3124 KS X NEW'!RS_ENV</vt:lpstr>
      <vt:lpstr>'KS X 3143 KS C 9814-2'!RS_ENV</vt:lpstr>
      <vt:lpstr>'Marine DNVGL'!RS_ENV</vt:lpstr>
      <vt:lpstr>'EN 301 489-1'!RS_freq_1</vt:lpstr>
      <vt:lpstr>'EN 55032 EN 55035'!RS_freq_1</vt:lpstr>
      <vt:lpstr>'EN 60601-1-2'!RS_freq_1</vt:lpstr>
      <vt:lpstr>'Marine DNVGL'!RS_freq_1</vt:lpstr>
      <vt:lpstr>'EN 301 489-1'!RS_freq_2</vt:lpstr>
      <vt:lpstr>'EN 55032 EN 55035'!RS_freq_2</vt:lpstr>
      <vt:lpstr>'EN 60601-1-2'!RS_freq_2</vt:lpstr>
      <vt:lpstr>'Marine DNVGL'!RS_freq_2</vt:lpstr>
      <vt:lpstr>'KS C 9832 KS C 9835'!RS_FREQUENCY</vt:lpstr>
      <vt:lpstr>'KS C 9832 KS C 9835'!RS_FREQUENCY_RESULT</vt:lpstr>
      <vt:lpstr>'KS B ISO 8102-1 KS B ISO 8102-2'!RS_GENERAL</vt:lpstr>
      <vt:lpstr>'KS B ISO 8102-1 KS B ISO 8102-2'!RS_GENERAL_RESULT</vt:lpstr>
      <vt:lpstr>'KN 50 KN 51'!RS_INDUSTRY</vt:lpstr>
      <vt:lpstr>'KN 50 KN 51'!RS_INDUSTRY_RESULT</vt:lpstr>
      <vt:lpstr>'EN 301 489-1'!RS_INSTRUMENTS</vt:lpstr>
      <vt:lpstr>'EN 55032 EN 55035'!RS_INSTRUMENTS</vt:lpstr>
      <vt:lpstr>'EN 60601-1-2'!RS_INSTRUMENTS</vt:lpstr>
      <vt:lpstr>'EN IEC 55014-1 EN IEC 55014-2'!RS_INSTRUMENTS</vt:lpstr>
      <vt:lpstr>'KN 50 KN 51'!RS_INSTRUMENTS</vt:lpstr>
      <vt:lpstr>'KN 61131-2'!RS_INSTRUMENTS</vt:lpstr>
      <vt:lpstr>'KS B ISO 8102-1 KS B ISO 8102-2'!RS_INSTRUMENTS</vt:lpstr>
      <vt:lpstr>'KS C 9610-6-3 KS C 9610-6-1'!RS_INSTRUMENTS</vt:lpstr>
      <vt:lpstr>'KS C 9610-6-4 KS C 9610-6-2'!RS_INSTRUMENTS</vt:lpstr>
      <vt:lpstr>'KS C 9800-3'!RS_INSTRUMENTS</vt:lpstr>
      <vt:lpstr>'KS C 9814-1 KS C 9814-2'!RS_INSTRUMENTS</vt:lpstr>
      <vt:lpstr>'KS C 9814-1 KS C 9814-2 (2)'!RS_INSTRUMENTS</vt:lpstr>
      <vt:lpstr>'KS C 9815 KS C 9547'!RS_INSTRUMENTS</vt:lpstr>
      <vt:lpstr>'KS C 9832 KS C 9835'!RS_INSTRUMENTS</vt:lpstr>
      <vt:lpstr>'KS C 9992'!RS_INSTRUMENTS</vt:lpstr>
      <vt:lpstr>'KS C IEC 60255-26'!RS_INSTRUMENTS</vt:lpstr>
      <vt:lpstr>'KS C IEC 60947-1'!RS_INSTRUMENTS</vt:lpstr>
      <vt:lpstr>'KS C IEC 60947-2'!RS_INSTRUMENTS</vt:lpstr>
      <vt:lpstr>'KS C IEC 60947-4-1'!RS_INSTRUMENTS</vt:lpstr>
      <vt:lpstr>'KS X 3124'!RS_INSTRUMENTS</vt:lpstr>
      <vt:lpstr>'KS X 3124 KS X NEW'!RS_INSTRUMENTS</vt:lpstr>
      <vt:lpstr>'KS X 3143 KS C 9814-2'!RS_INSTRUMENTS</vt:lpstr>
      <vt:lpstr>'Marine DNVGL'!RS_INSTRUMENTS</vt:lpstr>
      <vt:lpstr>'EN 301 489-1'!RS_level_1</vt:lpstr>
      <vt:lpstr>'EN 55032 EN 55035'!RS_level_1</vt:lpstr>
      <vt:lpstr>'EN 60601-1-2'!RS_level_1</vt:lpstr>
      <vt:lpstr>'Marine DNVGL'!RS_level_1</vt:lpstr>
      <vt:lpstr>'EN 301 489-1'!RS_level_2</vt:lpstr>
      <vt:lpstr>'EN 55032 EN 55035'!RS_level_2</vt:lpstr>
      <vt:lpstr>'EN 60601-1-2'!RS_level_2</vt:lpstr>
      <vt:lpstr>'Marine DNVGL'!RS_level_2</vt:lpstr>
      <vt:lpstr>'EN 301 489-1'!RS_LOCATION</vt:lpstr>
      <vt:lpstr>'EN 55032 EN 55035'!RS_LOCATION</vt:lpstr>
      <vt:lpstr>'EN 60601-1-2'!RS_LOCATION</vt:lpstr>
      <vt:lpstr>'EN IEC 55014-1 EN IEC 55014-2'!RS_LOCATION</vt:lpstr>
      <vt:lpstr>'KN 50 KN 51'!RS_LOCATION</vt:lpstr>
      <vt:lpstr>'KN 61131-2'!RS_LOCATION</vt:lpstr>
      <vt:lpstr>'KS B ISO 8102-1 KS B ISO 8102-2'!RS_LOCATION</vt:lpstr>
      <vt:lpstr>'KS C 9610-6-3 KS C 9610-6-1'!RS_LOCATION</vt:lpstr>
      <vt:lpstr>'KS C 9610-6-4 KS C 9610-6-2'!RS_LOCATION</vt:lpstr>
      <vt:lpstr>'KS C 9800-3'!RS_LOCATION</vt:lpstr>
      <vt:lpstr>'KS C 9814-1 KS C 9814-2'!RS_LOCATION</vt:lpstr>
      <vt:lpstr>'KS C 9814-1 KS C 9814-2 (2)'!RS_LOCATION</vt:lpstr>
      <vt:lpstr>'KS C 9815 KS C 9547'!RS_LOCATION</vt:lpstr>
      <vt:lpstr>'KS C 9832 KS C 9835'!RS_LOCATION</vt:lpstr>
      <vt:lpstr>'KS C 9992'!RS_LOCATION</vt:lpstr>
      <vt:lpstr>'KS C IEC 60255-26'!RS_LOCATION</vt:lpstr>
      <vt:lpstr>'KS C IEC 60947-1'!RS_LOCATION</vt:lpstr>
      <vt:lpstr>'KS C IEC 60947-2'!RS_LOCATION</vt:lpstr>
      <vt:lpstr>'KS C IEC 60947-4-1'!RS_LOCATION</vt:lpstr>
      <vt:lpstr>'KS X 3124'!RS_LOCATION</vt:lpstr>
      <vt:lpstr>'KS X 3124 KS X NEW'!RS_LOCATION</vt:lpstr>
      <vt:lpstr>'KS X 3143 KS C 9814-2'!RS_LOCATION</vt:lpstr>
      <vt:lpstr>'Marine DNVGL'!RS_LOCATION</vt:lpstr>
      <vt:lpstr>'EN 301 489-1'!RS_OffEar_L0</vt:lpstr>
      <vt:lpstr>'EN 55032 EN 55035'!RS_OffEar_L0</vt:lpstr>
      <vt:lpstr>'EN 60601-1-2'!RS_OffEar_L0</vt:lpstr>
      <vt:lpstr>'KS C 9832 KS C 9835'!RS_OffEar_L0</vt:lpstr>
      <vt:lpstr>'EN 301 489-1'!RS_OffEar_L1</vt:lpstr>
      <vt:lpstr>'EN 55032 EN 55035'!RS_OffEar_L1</vt:lpstr>
      <vt:lpstr>'EN 60601-1-2'!RS_OffEar_L1</vt:lpstr>
      <vt:lpstr>'KS C 9832 KS C 9835'!RS_OffEar_L1</vt:lpstr>
      <vt:lpstr>'EN 301 489-1'!RS_OffEar_Result</vt:lpstr>
      <vt:lpstr>'EN 55032 EN 55035'!RS_OffEar_Result</vt:lpstr>
      <vt:lpstr>'EN 60601-1-2'!RS_OffEar_Result</vt:lpstr>
      <vt:lpstr>'KS C 9832 KS C 9835'!RS_OffEar_Result</vt:lpstr>
      <vt:lpstr>'EN 301 489-1'!RS_OnEar_L0</vt:lpstr>
      <vt:lpstr>'EN 55032 EN 55035'!RS_OnEar_L0</vt:lpstr>
      <vt:lpstr>'EN 60601-1-2'!RS_OnEar_L0</vt:lpstr>
      <vt:lpstr>'KS C 9832 KS C 9835'!RS_OnEar_L0</vt:lpstr>
      <vt:lpstr>'EN 301 489-1'!RS_OnEar_L1</vt:lpstr>
      <vt:lpstr>'EN 55032 EN 55035'!RS_OnEar_L1</vt:lpstr>
      <vt:lpstr>'EN 60601-1-2'!RS_OnEar_L1</vt:lpstr>
      <vt:lpstr>'KS C 9832 KS C 9835'!RS_OnEar_L1</vt:lpstr>
      <vt:lpstr>'EN 301 489-1'!RS_OnEar_Result</vt:lpstr>
      <vt:lpstr>'EN 55032 EN 55035'!RS_OnEar_Result</vt:lpstr>
      <vt:lpstr>'EN 60601-1-2'!RS_OnEar_Result</vt:lpstr>
      <vt:lpstr>'KS C 9832 KS C 9835'!RS_OnEar_Result</vt:lpstr>
      <vt:lpstr>'KN 61131-2'!RS_RANGE1</vt:lpstr>
      <vt:lpstr>'KS C IEC 60255-26'!RS_RANGE1</vt:lpstr>
      <vt:lpstr>'KN 61131-2'!RS_RANGE1_RESULT</vt:lpstr>
      <vt:lpstr>'KS C IEC 60255-26'!RS_RANGE1_RESULT</vt:lpstr>
      <vt:lpstr>'KN 61131-2'!RS_RANGE2</vt:lpstr>
      <vt:lpstr>'KS C IEC 60255-26'!RS_RANGE2</vt:lpstr>
      <vt:lpstr>'KN 61131-2'!RS_RANGE2_RESULT</vt:lpstr>
      <vt:lpstr>'KS C IEC 60255-26'!RS_RANGE2_RESULT</vt:lpstr>
      <vt:lpstr>'EN 301 489-1'!RS_Remarks</vt:lpstr>
      <vt:lpstr>'EN 55032 EN 55035'!RS_Remarks</vt:lpstr>
      <vt:lpstr>'EN 60601-1-2'!RS_Remarks</vt:lpstr>
      <vt:lpstr>'EN IEC 55014-1 EN IEC 55014-2'!RS_Remarks</vt:lpstr>
      <vt:lpstr>'KN 50 KN 51'!RS_Remarks</vt:lpstr>
      <vt:lpstr>'KN 61131-2'!RS_Remarks</vt:lpstr>
      <vt:lpstr>'KS B ISO 8102-1 KS B ISO 8102-2'!RS_Remarks</vt:lpstr>
      <vt:lpstr>'KS C 3369'!RS_Remarks</vt:lpstr>
      <vt:lpstr>'KS C 9610-6-3 KS C 9610-6-1'!RS_Remarks</vt:lpstr>
      <vt:lpstr>'KS C 9610-6-4 KS C 9610-6-2'!RS_Remarks</vt:lpstr>
      <vt:lpstr>'KS C 9800-3'!RS_Remarks</vt:lpstr>
      <vt:lpstr>'KS C 9814-1 KS C 9814-2'!RS_Remarks</vt:lpstr>
      <vt:lpstr>'KS C 9814-1 KS C 9814-2 (2)'!RS_Remarks</vt:lpstr>
      <vt:lpstr>'KS C 9815 KS C 9547'!RS_Remarks</vt:lpstr>
      <vt:lpstr>'KS C 9832 KS C 9835'!RS_Remarks</vt:lpstr>
      <vt:lpstr>'KS C 9992'!RS_Remarks</vt:lpstr>
      <vt:lpstr>'KS C IEC 60255-26'!RS_Remarks</vt:lpstr>
      <vt:lpstr>'KS C IEC 60947-1'!RS_Remarks</vt:lpstr>
      <vt:lpstr>'KS C IEC 60947-2'!RS_Remarks</vt:lpstr>
      <vt:lpstr>'KS C IEC 60947-4-1'!RS_Remarks</vt:lpstr>
      <vt:lpstr>'KS X 3124'!RS_Remarks</vt:lpstr>
      <vt:lpstr>'KS X 3124 KS X NEW'!RS_Remarks</vt:lpstr>
      <vt:lpstr>'KS X 3143 KS C 9814-2'!RS_Remarks</vt:lpstr>
      <vt:lpstr>'Marine DNVGL'!RS_Remarks</vt:lpstr>
      <vt:lpstr>'KN 50 KN 51'!RS_RF</vt:lpstr>
      <vt:lpstr>'KN 50 KN 51'!RS_RF_RESULT</vt:lpstr>
      <vt:lpstr>'KS B ISO 8102-1 KS B ISO 8102-2'!RS_SAFETY</vt:lpstr>
      <vt:lpstr>'KS B ISO 8102-1 KS B ISO 8102-2'!RS_SAFETY_RESULT</vt:lpstr>
      <vt:lpstr>'KS X 3124'!RS_SINAD</vt:lpstr>
      <vt:lpstr>'KS X 3124'!RS_SINAD_COMMENTS</vt:lpstr>
      <vt:lpstr>'KS X 3124'!RS_SINAD_RESULT</vt:lpstr>
      <vt:lpstr>'KS C 9832 KS C 9835'!RS_SOUND_LEVEL</vt:lpstr>
      <vt:lpstr>'KS C IEC 60255-26'!RS_SPOT</vt:lpstr>
      <vt:lpstr>'KS C IEC 60255-26'!RS_SPOT_RESULT</vt:lpstr>
      <vt:lpstr>'KS C 9832 KS C 9835'!RS_TEL</vt:lpstr>
      <vt:lpstr>'KS C 9832 KS C 9835'!RS_TEL_A</vt:lpstr>
      <vt:lpstr>'KS C 9832 KS C 9835'!RS_TEL_B</vt:lpstr>
      <vt:lpstr>'KS C 9832 KS C 9835'!RS_TEL_RESULT</vt:lpstr>
      <vt:lpstr>'KS X 3124'!RS_WCDMA</vt:lpstr>
      <vt:lpstr>'KS X 3124'!RS_WCDMA_COMMENT</vt:lpstr>
      <vt:lpstr>Layout!save_range</vt:lpstr>
      <vt:lpstr>'EN 301 489-1'!ST_489</vt:lpstr>
      <vt:lpstr>'EN 301 489-1'!STD</vt:lpstr>
      <vt:lpstr>'EN 55032 EN 55035'!STD</vt:lpstr>
      <vt:lpstr>'EN 60601-1-2'!STD</vt:lpstr>
      <vt:lpstr>'EN IEC 55014-1 EN IEC 55014-2'!STD</vt:lpstr>
      <vt:lpstr>'FCC Part 15 Subpart B'!STD</vt:lpstr>
      <vt:lpstr>'KN 50 KN 51'!STD</vt:lpstr>
      <vt:lpstr>'KN 61131-2'!STD</vt:lpstr>
      <vt:lpstr>'KS B ISO 8102-1 KS B ISO 8102-2'!STD</vt:lpstr>
      <vt:lpstr>'KS C 3369'!STD</vt:lpstr>
      <vt:lpstr>'KS C 9610-6-3 KS C 9610-6-1'!STD</vt:lpstr>
      <vt:lpstr>'KS C 9610-6-4 KS C 9610-6-2'!STD</vt:lpstr>
      <vt:lpstr>'KS C 9800-3'!STD</vt:lpstr>
      <vt:lpstr>'KS C 9814-1 KS C 9814-2'!STD</vt:lpstr>
      <vt:lpstr>'KS C 9814-1 KS C 9814-2 (2)'!STD</vt:lpstr>
      <vt:lpstr>'KS C 9815 KS C 9547'!STD</vt:lpstr>
      <vt:lpstr>'KS C 9832 KS C 9835'!STD</vt:lpstr>
      <vt:lpstr>'KS C 9992'!STD</vt:lpstr>
      <vt:lpstr>'KS C IEC 60255-26'!STD</vt:lpstr>
      <vt:lpstr>'KS C IEC 60947-1'!STD</vt:lpstr>
      <vt:lpstr>'KS C IEC 60947-2'!STD</vt:lpstr>
      <vt:lpstr>'KS C IEC 60947-4-1'!STD</vt:lpstr>
      <vt:lpstr>'KS X 3124'!STD</vt:lpstr>
      <vt:lpstr>'KS X 3124 KS X NEW'!STD</vt:lpstr>
      <vt:lpstr>'KS X 3143 KS C 9814-2'!STD</vt:lpstr>
      <vt:lpstr>'Marine DNVGL'!STD</vt:lpstr>
      <vt:lpstr>Main!STD_01</vt:lpstr>
      <vt:lpstr>Main!STD_02</vt:lpstr>
      <vt:lpstr>Main!STD_03</vt:lpstr>
      <vt:lpstr>Main!STD_04</vt:lpstr>
      <vt:lpstr>Main!STD_05</vt:lpstr>
      <vt:lpstr>Main!STD_06</vt:lpstr>
      <vt:lpstr>Main!STD_07</vt:lpstr>
      <vt:lpstr>Main!STD_08</vt:lpstr>
      <vt:lpstr>Main!STD_09</vt:lpstr>
      <vt:lpstr>Main!STD_10</vt:lpstr>
      <vt:lpstr>'EN 301 489-1'!STDs</vt:lpstr>
      <vt:lpstr>'EN 55032 EN 55035'!STDs</vt:lpstr>
      <vt:lpstr>'EN 60601-1-2'!STDs</vt:lpstr>
      <vt:lpstr>'EN IEC 55014-1 EN IEC 55014-2'!STDs</vt:lpstr>
      <vt:lpstr>'FCC Part 15 Subpart B'!STDs</vt:lpstr>
      <vt:lpstr>'KN 50 KN 51'!STDs</vt:lpstr>
      <vt:lpstr>'KN 61131-2'!STDs</vt:lpstr>
      <vt:lpstr>'KS B ISO 8102-1 KS B ISO 8102-2'!STDs</vt:lpstr>
      <vt:lpstr>'KS C 3369'!STDs</vt:lpstr>
      <vt:lpstr>'KS C 9610-6-3 KS C 9610-6-1'!STDs</vt:lpstr>
      <vt:lpstr>'KS C 9610-6-4 KS C 9610-6-2'!STDs</vt:lpstr>
      <vt:lpstr>'KS C 9800-3'!STDs</vt:lpstr>
      <vt:lpstr>'KS C 9814-1 KS C 9814-2'!STDs</vt:lpstr>
      <vt:lpstr>'KS C 9814-1 KS C 9814-2 (2)'!STDs</vt:lpstr>
      <vt:lpstr>'KS C 9815 KS C 9547'!STDs</vt:lpstr>
      <vt:lpstr>'KS C 9832 KS C 9835'!STDs</vt:lpstr>
      <vt:lpstr>'KS C 9992'!STDs</vt:lpstr>
      <vt:lpstr>'KS C IEC 60255-26'!STDs</vt:lpstr>
      <vt:lpstr>'KS C IEC 60947-1'!STDs</vt:lpstr>
      <vt:lpstr>'KS C IEC 60947-2'!STDs</vt:lpstr>
      <vt:lpstr>'KS C IEC 60947-4-1'!STDs</vt:lpstr>
      <vt:lpstr>'KS X 3124'!STDs</vt:lpstr>
      <vt:lpstr>'KS X 3124 KS X NEW'!STDs</vt:lpstr>
      <vt:lpstr>'KS X 3143 KS C 9814-2'!STDs</vt:lpstr>
      <vt:lpstr>'Marine DNVGL'!STDs</vt:lpstr>
      <vt:lpstr>'KS C 9815 KS C 9547'!SURGE_A25</vt:lpstr>
      <vt:lpstr>'EN 301 489-1'!SURGE_AC</vt:lpstr>
      <vt:lpstr>'EN 55032 EN 55035'!SURGE_AC</vt:lpstr>
      <vt:lpstr>'EN 60601-1-2'!SURGE_AC</vt:lpstr>
      <vt:lpstr>'EN IEC 55014-1 EN IEC 55014-2'!SURGE_AC</vt:lpstr>
      <vt:lpstr>'KN 50 KN 51'!SURGE_AC</vt:lpstr>
      <vt:lpstr>'KN 61131-2'!SURGE_AC</vt:lpstr>
      <vt:lpstr>'KS B ISO 8102-1 KS B ISO 8102-2'!SURGE_AC</vt:lpstr>
      <vt:lpstr>'KS C 9610-6-3 KS C 9610-6-1'!SURGE_AC</vt:lpstr>
      <vt:lpstr>'KS C 9610-6-4 KS C 9610-6-2'!SURGE_AC</vt:lpstr>
      <vt:lpstr>'KS C 9800-3'!SURGE_AC</vt:lpstr>
      <vt:lpstr>'KS C 9814-1 KS C 9814-2'!SURGE_AC</vt:lpstr>
      <vt:lpstr>'KS C 9814-1 KS C 9814-2 (2)'!SURGE_AC</vt:lpstr>
      <vt:lpstr>'KS C 9815 KS C 9547'!SURGE_AC</vt:lpstr>
      <vt:lpstr>'KS C 9832 KS C 9835'!SURGE_AC</vt:lpstr>
      <vt:lpstr>'KS C 9992'!SURGE_AC</vt:lpstr>
      <vt:lpstr>'KS C IEC 60255-26'!SURGE_AC</vt:lpstr>
      <vt:lpstr>'KS C IEC 60947-1'!SURGE_AC</vt:lpstr>
      <vt:lpstr>'KS C IEC 60947-2'!SURGE_AC</vt:lpstr>
      <vt:lpstr>'KS C IEC 60947-4-1'!SURGE_AC</vt:lpstr>
      <vt:lpstr>'KS X 3124'!SURGE_AC</vt:lpstr>
      <vt:lpstr>'KS X 3124 KS X NEW'!SURGE_AC</vt:lpstr>
      <vt:lpstr>'KS X 3143 KS C 9814-2'!SURGE_AC</vt:lpstr>
      <vt:lpstr>'Marine DNVGL'!SURGE_AC</vt:lpstr>
      <vt:lpstr>'EN 301 489-1'!SURGE_AC_RESULT</vt:lpstr>
      <vt:lpstr>'EN 55032 EN 55035'!SURGE_AC_RESULT</vt:lpstr>
      <vt:lpstr>'EN 60601-1-2'!SURGE_AC_RESULT</vt:lpstr>
      <vt:lpstr>'EN IEC 55014-1 EN IEC 55014-2'!SURGE_AC_RESULT</vt:lpstr>
      <vt:lpstr>'KN 50 KN 51'!SURGE_AC_RESULT</vt:lpstr>
      <vt:lpstr>'KN 61131-2'!SURGE_AC_RESULT</vt:lpstr>
      <vt:lpstr>'KS B ISO 8102-1 KS B ISO 8102-2'!SURGE_AC_RESULT</vt:lpstr>
      <vt:lpstr>'KS C 9610-6-3 KS C 9610-6-1'!SURGE_AC_RESULT</vt:lpstr>
      <vt:lpstr>'KS C 9610-6-4 KS C 9610-6-2'!SURGE_AC_RESULT</vt:lpstr>
      <vt:lpstr>'KS C 9800-3'!SURGE_AC_RESULT</vt:lpstr>
      <vt:lpstr>'KS C 9814-1 KS C 9814-2'!SURGE_AC_RESULT</vt:lpstr>
      <vt:lpstr>'KS C 9814-1 KS C 9814-2 (2)'!SURGE_AC_RESULT</vt:lpstr>
      <vt:lpstr>'KS C 9815 KS C 9547'!SURGE_AC_RESULT</vt:lpstr>
      <vt:lpstr>'KS C 9832 KS C 9835'!SURGE_AC_RESULT</vt:lpstr>
      <vt:lpstr>'KS C 9992'!SURGE_AC_RESULT</vt:lpstr>
      <vt:lpstr>'KS C IEC 60255-26'!SURGE_AC_RESULT</vt:lpstr>
      <vt:lpstr>'KS C IEC 60947-1'!SURGE_AC_RESULT</vt:lpstr>
      <vt:lpstr>'KS C IEC 60947-2'!SURGE_AC_RESULT</vt:lpstr>
      <vt:lpstr>'KS C IEC 60947-4-1'!SURGE_AC_RESULT</vt:lpstr>
      <vt:lpstr>'KS X 3124'!SURGE_AC_RESULT</vt:lpstr>
      <vt:lpstr>'KS X 3124 KS X NEW'!SURGE_AC_RESULT</vt:lpstr>
      <vt:lpstr>'KS X 3143 KS C 9814-2'!SURGE_AC_RESULT</vt:lpstr>
      <vt:lpstr>'Marine DNVGL'!SURGE_AC_RESULT</vt:lpstr>
      <vt:lpstr>'KS B ISO 8102-1 KS B ISO 8102-2'!SURGE_AC_SAFETY</vt:lpstr>
      <vt:lpstr>'KS B ISO 8102-1 KS B ISO 8102-2'!SURGE_AC_SAFETY_RESULT</vt:lpstr>
      <vt:lpstr>'KN 50 KN 51'!SURGE_ACIO</vt:lpstr>
      <vt:lpstr>'KN 61131-2'!SURGE_ACIO</vt:lpstr>
      <vt:lpstr>'KN 50 KN 51'!SURGE_ACIO_RESULT</vt:lpstr>
      <vt:lpstr>'KN 61131-2'!SURGE_ACIO_RESULT</vt:lpstr>
      <vt:lpstr>'KN 61131-2'!SURGE_ACR</vt:lpstr>
      <vt:lpstr>'KN 61131-2'!SURGE_ACR_RESULT</vt:lpstr>
      <vt:lpstr>'KS C 9815 KS C 9547'!SURGE_B25</vt:lpstr>
      <vt:lpstr>'KS C 9832 KS C 9835'!SURGE_BASE</vt:lpstr>
      <vt:lpstr>'KN 50 KN 51'!SURGE_BATT</vt:lpstr>
      <vt:lpstr>'KN 50 KN 51'!SURGE_BATT_RESULT</vt:lpstr>
      <vt:lpstr>'EN 301 489-1'!SURGE_CHECK</vt:lpstr>
      <vt:lpstr>'EN 55032 EN 55035'!SURGE_CHECK</vt:lpstr>
      <vt:lpstr>'EN 60601-1-2'!SURGE_CHECK</vt:lpstr>
      <vt:lpstr>'EN IEC 55014-1 EN IEC 55014-2'!SURGE_CHECK</vt:lpstr>
      <vt:lpstr>'KN 50 KN 51'!SURGE_CHECK</vt:lpstr>
      <vt:lpstr>'KN 61131-2'!SURGE_CHECK</vt:lpstr>
      <vt:lpstr>'KS B ISO 8102-1 KS B ISO 8102-2'!SURGE_CHECK</vt:lpstr>
      <vt:lpstr>'KS C 9610-6-3 KS C 9610-6-1'!SURGE_CHECK</vt:lpstr>
      <vt:lpstr>'KS C 9610-6-4 KS C 9610-6-2'!SURGE_CHECK</vt:lpstr>
      <vt:lpstr>'KS C 9800-3'!SURGE_CHECK</vt:lpstr>
      <vt:lpstr>'KS C 9814-1 KS C 9814-2'!SURGE_CHECK</vt:lpstr>
      <vt:lpstr>'KS C 9814-1 KS C 9814-2 (2)'!SURGE_CHECK</vt:lpstr>
      <vt:lpstr>'KS C 9815 KS C 9547'!SURGE_CHECK</vt:lpstr>
      <vt:lpstr>'KS C 9832 KS C 9835'!SURGE_CHECK</vt:lpstr>
      <vt:lpstr>'KS C 9992'!SURGE_CHECK</vt:lpstr>
      <vt:lpstr>'KS C IEC 60255-26'!SURGE_CHECK</vt:lpstr>
      <vt:lpstr>'KS C IEC 60947-1'!SURGE_CHECK</vt:lpstr>
      <vt:lpstr>'KS C IEC 60947-2'!SURGE_CHECK</vt:lpstr>
      <vt:lpstr>'KS C IEC 60947-4-1'!SURGE_CHECK</vt:lpstr>
      <vt:lpstr>'KS X 3124'!SURGE_CHECK</vt:lpstr>
      <vt:lpstr>'KS X 3124 KS X NEW'!SURGE_CHECK</vt:lpstr>
      <vt:lpstr>'KS X 3143 KS C 9814-2'!SURGE_CHECK</vt:lpstr>
      <vt:lpstr>'Marine DNVGL'!SURGE_CHECK</vt:lpstr>
      <vt:lpstr>'KN 50 KN 51'!SURGE_COM</vt:lpstr>
      <vt:lpstr>'KN 61131-2'!SURGE_COM</vt:lpstr>
      <vt:lpstr>'KN 61131-2'!SURGE_COM_RESULT</vt:lpstr>
      <vt:lpstr>'EN 301 489-1'!SURGE_COMMENTS</vt:lpstr>
      <vt:lpstr>'EN 55032 EN 55035'!SURGE_COMMENTS</vt:lpstr>
      <vt:lpstr>'EN 60601-1-2'!SURGE_COMMENTS</vt:lpstr>
      <vt:lpstr>'EN IEC 55014-1 EN IEC 55014-2'!SURGE_COMMENTS</vt:lpstr>
      <vt:lpstr>'KN 50 KN 51'!SURGE_COMMENTS</vt:lpstr>
      <vt:lpstr>'KN 61131-2'!SURGE_COMMENTS</vt:lpstr>
      <vt:lpstr>'KS B ISO 8102-1 KS B ISO 8102-2'!SURGE_COMMENTS</vt:lpstr>
      <vt:lpstr>'KS C 9610-6-3 KS C 9610-6-1'!SURGE_COMMENTS</vt:lpstr>
      <vt:lpstr>'KS C 9610-6-4 KS C 9610-6-2'!SURGE_COMMENTS</vt:lpstr>
      <vt:lpstr>'KS C 9800-3'!SURGE_COMMENTS</vt:lpstr>
      <vt:lpstr>'KS C 9814-1 KS C 9814-2'!SURGE_COMMENTS</vt:lpstr>
      <vt:lpstr>'KS C 9814-1 KS C 9814-2 (2)'!SURGE_COMMENTS</vt:lpstr>
      <vt:lpstr>'KS C 9815 KS C 9547'!SURGE_COMMENTS</vt:lpstr>
      <vt:lpstr>'KS C 9832 KS C 9835'!SURGE_COMMENTS</vt:lpstr>
      <vt:lpstr>'KS C 9992'!SURGE_COMMENTS</vt:lpstr>
      <vt:lpstr>'KS C IEC 60255-26'!SURGE_COMMENTS</vt:lpstr>
      <vt:lpstr>'KS C IEC 60947-1'!SURGE_COMMENTS</vt:lpstr>
      <vt:lpstr>'KS C IEC 60947-2'!SURGE_COMMENTS</vt:lpstr>
      <vt:lpstr>'KS C IEC 60947-4-1'!SURGE_COMMENTS</vt:lpstr>
      <vt:lpstr>'KS X 3124'!SURGE_COMMENTS</vt:lpstr>
      <vt:lpstr>'KS X 3124 KS X NEW'!SURGE_COMMENTS</vt:lpstr>
      <vt:lpstr>'KS X 3143 KS C 9814-2'!SURGE_COMMENTS</vt:lpstr>
      <vt:lpstr>'Marine DNVGL'!SURGE_COMMENTS</vt:lpstr>
      <vt:lpstr>'KN 50 KN 51'!SURGE_CONTROL</vt:lpstr>
      <vt:lpstr>'KN 50 KN 51'!SURGE_CONTROL_RESULT</vt:lpstr>
      <vt:lpstr>'EN 55032 EN 55035'!SURGE_DC</vt:lpstr>
      <vt:lpstr>'EN 60601-1-2'!SURGE_DC</vt:lpstr>
      <vt:lpstr>'KN 50 KN 51'!SURGE_DC</vt:lpstr>
      <vt:lpstr>'KN 61131-2'!SURGE_DC</vt:lpstr>
      <vt:lpstr>'KS B ISO 8102-1 KS B ISO 8102-2'!SURGE_DC</vt:lpstr>
      <vt:lpstr>'KS C 9610-6-3 KS C 9610-6-1'!SURGE_DC</vt:lpstr>
      <vt:lpstr>'KS C 9610-6-4 KS C 9610-6-2'!SURGE_DC</vt:lpstr>
      <vt:lpstr>'KS C 9832 KS C 9835'!SURGE_DC</vt:lpstr>
      <vt:lpstr>'KS C 9992'!SURGE_DC</vt:lpstr>
      <vt:lpstr>'KS X 3124'!SURGE_DC</vt:lpstr>
      <vt:lpstr>'KS X 3124 KS X NEW'!SURGE_DC</vt:lpstr>
      <vt:lpstr>'Marine DNVGL'!SURGE_DC</vt:lpstr>
      <vt:lpstr>'EN 55032 EN 55035'!SURGE_DC_RESULT</vt:lpstr>
      <vt:lpstr>'EN 60601-1-2'!SURGE_DC_RESULT</vt:lpstr>
      <vt:lpstr>'KN 50 KN 51'!SURGE_DC_RESULT</vt:lpstr>
      <vt:lpstr>'KN 61131-2'!SURGE_DC_RESULT</vt:lpstr>
      <vt:lpstr>'KS B ISO 8102-1 KS B ISO 8102-2'!SURGE_DC_RESULT</vt:lpstr>
      <vt:lpstr>'KS C 9610-6-3 KS C 9610-6-1'!SURGE_DC_RESULT</vt:lpstr>
      <vt:lpstr>'KS C 9610-6-4 KS C 9610-6-2'!SURGE_DC_RESULT</vt:lpstr>
      <vt:lpstr>'KS C 9832 KS C 9835'!SURGE_DC_RESULT</vt:lpstr>
      <vt:lpstr>'KS C 9992'!SURGE_DC_RESULT</vt:lpstr>
      <vt:lpstr>'KS X 3124'!SURGE_DC_RESULT</vt:lpstr>
      <vt:lpstr>'KS X 3124 KS X NEW'!SURGE_DC_RESULT</vt:lpstr>
      <vt:lpstr>'Marine DNVGL'!SURGE_DC_RESULT</vt:lpstr>
      <vt:lpstr>'KS B ISO 8102-1 KS B ISO 8102-2'!SURGE_DC_SAFETY</vt:lpstr>
      <vt:lpstr>'KS B ISO 8102-1 KS B ISO 8102-2'!SURGE_DC_SAFETY_RESULT</vt:lpstr>
      <vt:lpstr>'KN 50 KN 51'!SURGE_DCIO</vt:lpstr>
      <vt:lpstr>'KN 61131-2'!SURGE_DCIO</vt:lpstr>
      <vt:lpstr>'KN 50 KN 51'!SURGE_DCIO_RESULT</vt:lpstr>
      <vt:lpstr>'KN 61131-2'!SURGE_DCIO_RESULT</vt:lpstr>
      <vt:lpstr>'KN 61131-2'!SURGE_DCR</vt:lpstr>
      <vt:lpstr>'KN 61131-2'!SURGE_DCR_RESULT</vt:lpstr>
      <vt:lpstr>'EN 301 489-1'!SURGE_ENV</vt:lpstr>
      <vt:lpstr>'EN 55032 EN 55035'!SURGE_ENV</vt:lpstr>
      <vt:lpstr>'EN 60601-1-2'!SURGE_ENV</vt:lpstr>
      <vt:lpstr>'EN IEC 55014-1 EN IEC 55014-2'!SURGE_ENV</vt:lpstr>
      <vt:lpstr>'KN 50 KN 51'!SURGE_ENV</vt:lpstr>
      <vt:lpstr>'KN 61131-2'!SURGE_ENV</vt:lpstr>
      <vt:lpstr>'KS B ISO 8102-1 KS B ISO 8102-2'!SURGE_ENV</vt:lpstr>
      <vt:lpstr>'KS C 9610-6-3 KS C 9610-6-1'!SURGE_ENV</vt:lpstr>
      <vt:lpstr>'KS C 9610-6-4 KS C 9610-6-2'!SURGE_ENV</vt:lpstr>
      <vt:lpstr>'KS C 9800-3'!SURGE_ENV</vt:lpstr>
      <vt:lpstr>'KS C 9814-1 KS C 9814-2'!SURGE_ENV</vt:lpstr>
      <vt:lpstr>'KS C 9814-1 KS C 9814-2 (2)'!SURGE_ENV</vt:lpstr>
      <vt:lpstr>'KS C 9815 KS C 9547'!SURGE_ENV</vt:lpstr>
      <vt:lpstr>'KS C 9832 KS C 9835'!SURGE_ENV</vt:lpstr>
      <vt:lpstr>'KS C 9992'!SURGE_ENV</vt:lpstr>
      <vt:lpstr>'KS C IEC 60255-26'!SURGE_ENV</vt:lpstr>
      <vt:lpstr>'KS C IEC 60947-1'!SURGE_ENV</vt:lpstr>
      <vt:lpstr>'KS C IEC 60947-2'!SURGE_ENV</vt:lpstr>
      <vt:lpstr>'KS C IEC 60947-4-1'!SURGE_ENV</vt:lpstr>
      <vt:lpstr>'KS X 3124'!SURGE_ENV</vt:lpstr>
      <vt:lpstr>'KS X 3124 KS X NEW'!SURGE_ENV</vt:lpstr>
      <vt:lpstr>'KS X 3143 KS C 9814-2'!SURGE_ENV</vt:lpstr>
      <vt:lpstr>'Marine DNVGL'!SURGE_ENV</vt:lpstr>
      <vt:lpstr>'EN 301 489-1'!SURGE_INSTRUMENTS</vt:lpstr>
      <vt:lpstr>'EN 55032 EN 55035'!SURGE_INSTRUMENTS</vt:lpstr>
      <vt:lpstr>'EN 60601-1-2'!SURGE_INSTRUMENTS</vt:lpstr>
      <vt:lpstr>'EN IEC 55014-1 EN IEC 55014-2'!SURGE_INSTRUMENTS</vt:lpstr>
      <vt:lpstr>'KN 50 KN 51'!SURGE_INSTRUMENTS</vt:lpstr>
      <vt:lpstr>'KN 61131-2'!SURGE_INSTRUMENTS</vt:lpstr>
      <vt:lpstr>'KS B ISO 8102-1 KS B ISO 8102-2'!SURGE_INSTRUMENTS</vt:lpstr>
      <vt:lpstr>'KS C 9610-6-3 KS C 9610-6-1'!SURGE_INSTRUMENTS</vt:lpstr>
      <vt:lpstr>'KS C 9610-6-4 KS C 9610-6-2'!SURGE_INSTRUMENTS</vt:lpstr>
      <vt:lpstr>'KS C 9800-3'!SURGE_INSTRUMENTS</vt:lpstr>
      <vt:lpstr>'KS C 9814-1 KS C 9814-2'!SURGE_INSTRUMENTS</vt:lpstr>
      <vt:lpstr>'KS C 9814-1 KS C 9814-2 (2)'!SURGE_INSTRUMENTS</vt:lpstr>
      <vt:lpstr>'KS C 9815 KS C 9547'!SURGE_INSTRUMENTS</vt:lpstr>
      <vt:lpstr>'KS C 9832 KS C 9835'!SURGE_INSTRUMENTS</vt:lpstr>
      <vt:lpstr>'KS C 9992'!SURGE_INSTRUMENTS</vt:lpstr>
      <vt:lpstr>'KS C IEC 60255-26'!SURGE_INSTRUMENTS</vt:lpstr>
      <vt:lpstr>'KS C IEC 60947-1'!SURGE_INSTRUMENTS</vt:lpstr>
      <vt:lpstr>'KS C IEC 60947-2'!SURGE_INSTRUMENTS</vt:lpstr>
      <vt:lpstr>'KS C IEC 60947-4-1'!SURGE_INSTRUMENTS</vt:lpstr>
      <vt:lpstr>'KS X 3124'!SURGE_INSTRUMENTS</vt:lpstr>
      <vt:lpstr>'KS X 3124 KS X NEW'!SURGE_INSTRUMENTS</vt:lpstr>
      <vt:lpstr>'KS X 3143 KS C 9814-2'!SURGE_INSTRUMENTS</vt:lpstr>
      <vt:lpstr>'Marine DNVGL'!SURGE_INSTRUMENTS</vt:lpstr>
      <vt:lpstr>'KN 50 KN 51'!SURGE_IO</vt:lpstr>
      <vt:lpstr>'KS C IEC 60255-26'!SURGE_IO</vt:lpstr>
      <vt:lpstr>'KN 50 KN 51'!SURGE_IO_RESULT</vt:lpstr>
      <vt:lpstr>'KS C IEC 60255-26'!SURGE_IO_RESULT</vt:lpstr>
      <vt:lpstr>'EN 301 489-1'!SURGE_LOCATION</vt:lpstr>
      <vt:lpstr>'EN 55032 EN 55035'!SURGE_LOCATION</vt:lpstr>
      <vt:lpstr>'EN 60601-1-2'!SURGE_LOCATION</vt:lpstr>
      <vt:lpstr>'EN IEC 55014-1 EN IEC 55014-2'!SURGE_LOCATION</vt:lpstr>
      <vt:lpstr>'KN 50 KN 51'!SURGE_LOCATION</vt:lpstr>
      <vt:lpstr>'KN 61131-2'!SURGE_LOCATION</vt:lpstr>
      <vt:lpstr>'KS B ISO 8102-1 KS B ISO 8102-2'!SURGE_LOCATION</vt:lpstr>
      <vt:lpstr>'KS C 9610-6-3 KS C 9610-6-1'!SURGE_LOCATION</vt:lpstr>
      <vt:lpstr>'KS C 9610-6-4 KS C 9610-6-2'!SURGE_LOCATION</vt:lpstr>
      <vt:lpstr>'KS C 9800-3'!SURGE_LOCATION</vt:lpstr>
      <vt:lpstr>'KS C 9814-1 KS C 9814-2'!SURGE_LOCATION</vt:lpstr>
      <vt:lpstr>'KS C 9814-1 KS C 9814-2 (2)'!SURGE_LOCATION</vt:lpstr>
      <vt:lpstr>'KS C 9815 KS C 9547'!SURGE_LOCATION</vt:lpstr>
      <vt:lpstr>'KS C 9832 KS C 9835'!SURGE_LOCATION</vt:lpstr>
      <vt:lpstr>'KS C 9992'!SURGE_LOCATION</vt:lpstr>
      <vt:lpstr>'KS C IEC 60255-26'!SURGE_LOCATION</vt:lpstr>
      <vt:lpstr>'KS C IEC 60947-1'!SURGE_LOCATION</vt:lpstr>
      <vt:lpstr>'KS C IEC 60947-2'!SURGE_LOCATION</vt:lpstr>
      <vt:lpstr>'KS C IEC 60947-4-1'!SURGE_LOCATION</vt:lpstr>
      <vt:lpstr>'KS X 3124'!SURGE_LOCATION</vt:lpstr>
      <vt:lpstr>'KS X 3124 KS X NEW'!SURGE_LOCATION</vt:lpstr>
      <vt:lpstr>'KS X 3143 KS C 9814-2'!SURGE_LOCATION</vt:lpstr>
      <vt:lpstr>'Marine DNVGL'!SURGE_LOCATION</vt:lpstr>
      <vt:lpstr>'KS B ISO 8102-1 KS B ISO 8102-2'!SURGE_MONITOR</vt:lpstr>
      <vt:lpstr>'KS B ISO 8102-1 KS B ISO 8102-2'!SURGE_MONITOR_RESULT</vt:lpstr>
      <vt:lpstr>'KS B ISO 8102-1 KS B ISO 8102-2'!SURGE_MONITOR_SAFETY</vt:lpstr>
      <vt:lpstr>'KS B ISO 8102-1 KS B ISO 8102-2'!SURGE_MONITOR_SAFETY_RESULT</vt:lpstr>
      <vt:lpstr>'EN 301 489-1'!SURGE_Remarks</vt:lpstr>
      <vt:lpstr>'EN 55032 EN 55035'!SURGE_Remarks</vt:lpstr>
      <vt:lpstr>'EN 60601-1-2'!SURGE_Remarks</vt:lpstr>
      <vt:lpstr>'EN IEC 55014-1 EN IEC 55014-2'!SURGE_Remarks</vt:lpstr>
      <vt:lpstr>'KN 50 KN 51'!SURGE_Remarks</vt:lpstr>
      <vt:lpstr>'KN 61131-2'!SURGE_Remarks</vt:lpstr>
      <vt:lpstr>'KS B ISO 8102-1 KS B ISO 8102-2'!SURGE_Remarks</vt:lpstr>
      <vt:lpstr>'KS C 9610-6-3 KS C 9610-6-1'!SURGE_Remarks</vt:lpstr>
      <vt:lpstr>'KS C 9610-6-4 KS C 9610-6-2'!SURGE_Remarks</vt:lpstr>
      <vt:lpstr>'KS C 9800-3'!SURGE_Remarks</vt:lpstr>
      <vt:lpstr>'KS C 9814-1 KS C 9814-2'!SURGE_Remarks</vt:lpstr>
      <vt:lpstr>'KS C 9814-1 KS C 9814-2 (2)'!SURGE_Remarks</vt:lpstr>
      <vt:lpstr>'KS C 9815 KS C 9547'!SURGE_Remarks</vt:lpstr>
      <vt:lpstr>'KS C 9832 KS C 9835'!SURGE_Remarks</vt:lpstr>
      <vt:lpstr>'KS C 9992'!SURGE_Remarks</vt:lpstr>
      <vt:lpstr>'KS C IEC 60255-26'!SURGE_Remarks</vt:lpstr>
      <vt:lpstr>'KS C IEC 60947-1'!SURGE_Remarks</vt:lpstr>
      <vt:lpstr>'KS C IEC 60947-2'!SURGE_Remarks</vt:lpstr>
      <vt:lpstr>'KS C IEC 60947-4-1'!SURGE_Remarks</vt:lpstr>
      <vt:lpstr>'KS X 3124'!SURGE_Remarks</vt:lpstr>
      <vt:lpstr>'KS X 3124 KS X NEW'!SURGE_Remarks</vt:lpstr>
      <vt:lpstr>'KS X 3143 KS C 9814-2'!SURGE_Remarks</vt:lpstr>
      <vt:lpstr>'Marine DNVGL'!SURGE_Remarks</vt:lpstr>
      <vt:lpstr>'KN 61131-2'!SURGE_SHIELD</vt:lpstr>
      <vt:lpstr>'KN 61131-2'!SURGE_SHIELD_RESULT</vt:lpstr>
      <vt:lpstr>'EN 301 489-1'!SURGE_SIGNAL</vt:lpstr>
      <vt:lpstr>'EN 55032 EN 55035'!SURGE_SIGNAL</vt:lpstr>
      <vt:lpstr>'EN 60601-1-2'!SURGE_SIGNAL</vt:lpstr>
      <vt:lpstr>'EN IEC 55014-1 EN IEC 55014-2'!SURGE_SIGNAL</vt:lpstr>
      <vt:lpstr>'KS C 9610-6-3 KS C 9610-6-1'!SURGE_SIGNAL</vt:lpstr>
      <vt:lpstr>'KS C 9610-6-4 KS C 9610-6-2'!SURGE_SIGNAL</vt:lpstr>
      <vt:lpstr>'KS C 9800-3'!SURGE_SIGNAL</vt:lpstr>
      <vt:lpstr>'KS C 9814-1 KS C 9814-2'!SURGE_SIGNAL</vt:lpstr>
      <vt:lpstr>'KS C 9814-1 KS C 9814-2 (2)'!SURGE_SIGNAL</vt:lpstr>
      <vt:lpstr>'KS C 9832 KS C 9835'!SURGE_SIGNAL</vt:lpstr>
      <vt:lpstr>'KS C 9992'!SURGE_SIGNAL</vt:lpstr>
      <vt:lpstr>'KS X 3124'!SURGE_SIGNAL</vt:lpstr>
      <vt:lpstr>'KS X 3124 KS X NEW'!SURGE_SIGNAL</vt:lpstr>
      <vt:lpstr>'KS X 3143 KS C 9814-2'!SURGE_SIGNAL</vt:lpstr>
      <vt:lpstr>'EN 301 489-1'!SURGE_SIGNAL_RESULT</vt:lpstr>
      <vt:lpstr>'EN 55032 EN 55035'!SURGE_SIGNAL_RESULT</vt:lpstr>
      <vt:lpstr>'EN 60601-1-2'!SURGE_SIGNAL_RESULT</vt:lpstr>
      <vt:lpstr>'EN IEC 55014-1 EN IEC 55014-2'!SURGE_SIGNAL_RESULT</vt:lpstr>
      <vt:lpstr>'KS C 9610-6-3 KS C 9610-6-1'!SURGE_SIGNAL_RESULT</vt:lpstr>
      <vt:lpstr>'KS C 9610-6-4 KS C 9610-6-2'!SURGE_SIGNAL_RESULT</vt:lpstr>
      <vt:lpstr>'KS C 9800-3'!SURGE_SIGNAL_RESULT</vt:lpstr>
      <vt:lpstr>'KS C 9814-1 KS C 9814-2'!SURGE_SIGNAL_RESULT</vt:lpstr>
      <vt:lpstr>'KS C 9814-1 KS C 9814-2 (2)'!SURGE_SIGNAL_RESULT</vt:lpstr>
      <vt:lpstr>'KS C 9832 KS C 9835'!SURGE_SIGNAL_RESULT</vt:lpstr>
      <vt:lpstr>'KS C 9992'!SURGE_SIGNAL_RESULT</vt:lpstr>
      <vt:lpstr>'KS X 3124'!SURGE_SIGNAL_RESULT</vt:lpstr>
      <vt:lpstr>'KS X 3124 KS X NEW'!SURGE_SIGNAL_RESULT</vt:lpstr>
      <vt:lpstr>'KS X 3143 KS C 9814-2'!SURGE_SIGNAL_RESULT</vt:lpstr>
      <vt:lpstr>'KS B ISO 8102-1 KS B ISO 8102-2'!SURGE_SIGNAL_SAFETY</vt:lpstr>
      <vt:lpstr>'KS B ISO 8102-1 KS B ISO 8102-2'!SURGE_SIGNAL_SAFETY_RESULT</vt:lpstr>
      <vt:lpstr>'KS C IEC 60255-26'!SURGE_TEL</vt:lpstr>
      <vt:lpstr>'KS C IEC 60255-26'!SURGE_TEL_RESULT</vt:lpstr>
      <vt:lpstr>'KN 50 KN 51'!System_Config</vt:lpstr>
      <vt:lpstr>'KN 61131-2'!System_Config</vt:lpstr>
      <vt:lpstr>'KS B ISO 8102-1 KS B ISO 8102-2'!System_Config</vt:lpstr>
      <vt:lpstr>'KS C 3369'!System_Config</vt:lpstr>
      <vt:lpstr>'KS C 9610-6-3 KS C 9610-6-1'!System_Config</vt:lpstr>
      <vt:lpstr>'KS C 9610-6-4 KS C 9610-6-2'!System_Config</vt:lpstr>
      <vt:lpstr>'KS C 9800-3'!System_Config</vt:lpstr>
      <vt:lpstr>'KS C 9814-1 KS C 9814-2'!System_Config</vt:lpstr>
      <vt:lpstr>'KS C 9814-1 KS C 9814-2 (2)'!System_Config</vt:lpstr>
      <vt:lpstr>'KS C 9815 KS C 9547'!System_Config</vt:lpstr>
      <vt:lpstr>'KS C 9832 KS C 9835'!System_Config</vt:lpstr>
      <vt:lpstr>'KS C 9992'!System_Config</vt:lpstr>
      <vt:lpstr>'KS C IEC 60255-26'!System_Config</vt:lpstr>
      <vt:lpstr>'KS C IEC 60947-1'!System_Config</vt:lpstr>
      <vt:lpstr>'KS C IEC 60947-2'!System_Config</vt:lpstr>
      <vt:lpstr>'KS C IEC 60947-4-1'!System_Config</vt:lpstr>
      <vt:lpstr>'KS X 3124'!System_Config</vt:lpstr>
      <vt:lpstr>'KS X 3124 KS X NEW'!System_Config</vt:lpstr>
      <vt:lpstr>'KS X 3143 KS C 9814-2'!System_Config</vt:lpstr>
      <vt:lpstr>'EN 301 489-1'!TECH_CHANGE</vt:lpstr>
      <vt:lpstr>'EN 55032 EN 55035'!TECH_CHANGE</vt:lpstr>
      <vt:lpstr>'EN 60601-1-2'!TECH_CHANGE</vt:lpstr>
      <vt:lpstr>'EN IEC 55014-1 EN IEC 55014-2'!TECH_CHANGE</vt:lpstr>
      <vt:lpstr>'FCC Part 15 Subpart B'!TECH_CHANGE</vt:lpstr>
      <vt:lpstr>'KN 50 KN 51'!TECH_CHANGE</vt:lpstr>
      <vt:lpstr>'KN 61131-2'!TECH_CHANGE</vt:lpstr>
      <vt:lpstr>'KS B ISO 8102-1 KS B ISO 8102-2'!TECH_CHANGE</vt:lpstr>
      <vt:lpstr>'KS C 3369'!TECH_CHANGE</vt:lpstr>
      <vt:lpstr>'KS C 9610-6-3 KS C 9610-6-1'!TECH_CHANGE</vt:lpstr>
      <vt:lpstr>'KS C 9610-6-4 KS C 9610-6-2'!TECH_CHANGE</vt:lpstr>
      <vt:lpstr>'KS C 9800-3'!TECH_CHANGE</vt:lpstr>
      <vt:lpstr>'KS C 9814-1 KS C 9814-2'!TECH_CHANGE</vt:lpstr>
      <vt:lpstr>'KS C 9814-1 KS C 9814-2 (2)'!TECH_CHANGE</vt:lpstr>
      <vt:lpstr>'KS C 9815 KS C 9547'!TECH_CHANGE</vt:lpstr>
      <vt:lpstr>'KS C 9832 KS C 9835'!TECH_CHANGE</vt:lpstr>
      <vt:lpstr>'KS C 9992'!TECH_CHANGE</vt:lpstr>
      <vt:lpstr>'KS C IEC 60255-26'!TECH_CHANGE</vt:lpstr>
      <vt:lpstr>'KS C IEC 60947-1'!TECH_CHANGE</vt:lpstr>
      <vt:lpstr>'KS C IEC 60947-2'!TECH_CHANGE</vt:lpstr>
      <vt:lpstr>'KS C IEC 60947-4-1'!TECH_CHANGE</vt:lpstr>
      <vt:lpstr>'KS X 3124'!TECH_CHANGE</vt:lpstr>
      <vt:lpstr>'KS X 3124 KS X NEW'!TECH_CHANGE</vt:lpstr>
      <vt:lpstr>'KS X 3143 KS C 9814-2'!TECH_CHANGE</vt:lpstr>
      <vt:lpstr>'Marine DNVGL'!TECH_CHANGE</vt:lpstr>
      <vt:lpstr>'EN 301 489-1'!TECH_CHANGE_detail</vt:lpstr>
      <vt:lpstr>'EN 55032 EN 55035'!TECH_CHANGE_detail</vt:lpstr>
      <vt:lpstr>'EN 60601-1-2'!TECH_CHANGE_detail</vt:lpstr>
      <vt:lpstr>'EN IEC 55014-1 EN IEC 55014-2'!TECH_CHANGE_detail</vt:lpstr>
      <vt:lpstr>'FCC Part 15 Subpart B'!TECH_CHANGE_detail</vt:lpstr>
      <vt:lpstr>'KN 50 KN 51'!TECH_CHANGE_detail</vt:lpstr>
      <vt:lpstr>'KN 61131-2'!TECH_CHANGE_detail</vt:lpstr>
      <vt:lpstr>'KS B ISO 8102-1 KS B ISO 8102-2'!TECH_CHANGE_detail</vt:lpstr>
      <vt:lpstr>'KS C 3369'!TECH_CHANGE_detail</vt:lpstr>
      <vt:lpstr>'KS C 9610-6-3 KS C 9610-6-1'!TECH_CHANGE_detail</vt:lpstr>
      <vt:lpstr>'KS C 9610-6-4 KS C 9610-6-2'!TECH_CHANGE_detail</vt:lpstr>
      <vt:lpstr>'KS C 9800-3'!TECH_CHANGE_detail</vt:lpstr>
      <vt:lpstr>'KS C 9814-1 KS C 9814-2'!TECH_CHANGE_detail</vt:lpstr>
      <vt:lpstr>'KS C 9814-1 KS C 9814-2 (2)'!TECH_CHANGE_detail</vt:lpstr>
      <vt:lpstr>'KS C 9815 KS C 9547'!TECH_CHANGE_detail</vt:lpstr>
      <vt:lpstr>'KS C 9832 KS C 9835'!TECH_CHANGE_detail</vt:lpstr>
      <vt:lpstr>'KS C 9992'!TECH_CHANGE_detail</vt:lpstr>
      <vt:lpstr>'KS C IEC 60255-26'!TECH_CHANGE_detail</vt:lpstr>
      <vt:lpstr>'KS C IEC 60947-1'!TECH_CHANGE_detail</vt:lpstr>
      <vt:lpstr>'KS C IEC 60947-2'!TECH_CHANGE_detail</vt:lpstr>
      <vt:lpstr>'KS C IEC 60947-4-1'!TECH_CHANGE_detail</vt:lpstr>
      <vt:lpstr>'KS X 3124'!TECH_CHANGE_detail</vt:lpstr>
      <vt:lpstr>'KS X 3124 KS X NEW'!TECH_CHANGE_detail</vt:lpstr>
      <vt:lpstr>'KS X 3143 KS C 9814-2'!TECH_CHANGE_detail</vt:lpstr>
      <vt:lpstr>'Marine DNVGL'!TECH_CHANGE_detail</vt:lpstr>
      <vt:lpstr>'EN 301 489-1'!Test_Period_End</vt:lpstr>
      <vt:lpstr>'EN 55032 EN 55035'!Test_Period_End</vt:lpstr>
      <vt:lpstr>'EN 60601-1-2'!Test_Period_End</vt:lpstr>
      <vt:lpstr>'EN IEC 55014-1 EN IEC 55014-2'!Test_Period_End</vt:lpstr>
      <vt:lpstr>'FCC Part 15 Subpart B'!Test_Period_End</vt:lpstr>
      <vt:lpstr>'KN 50 KN 51'!Test_Period_End</vt:lpstr>
      <vt:lpstr>'KN 61131-2'!Test_Period_End</vt:lpstr>
      <vt:lpstr>'KS B ISO 8102-1 KS B ISO 8102-2'!Test_Period_End</vt:lpstr>
      <vt:lpstr>'KS C 3369'!Test_Period_End</vt:lpstr>
      <vt:lpstr>'KS C 9610-6-3 KS C 9610-6-1'!Test_Period_End</vt:lpstr>
      <vt:lpstr>'KS C 9610-6-4 KS C 9610-6-2'!Test_Period_End</vt:lpstr>
      <vt:lpstr>'KS C 9800-3'!Test_Period_End</vt:lpstr>
      <vt:lpstr>'KS C 9814-1 KS C 9814-2'!Test_Period_End</vt:lpstr>
      <vt:lpstr>'KS C 9814-1 KS C 9814-2 (2)'!Test_Period_End</vt:lpstr>
      <vt:lpstr>'KS C 9815 KS C 9547'!Test_Period_End</vt:lpstr>
      <vt:lpstr>'KS C 9832 KS C 9835'!Test_Period_End</vt:lpstr>
      <vt:lpstr>'KS C 9992'!Test_Period_End</vt:lpstr>
      <vt:lpstr>'KS C IEC 60255-26'!Test_Period_End</vt:lpstr>
      <vt:lpstr>'KS C IEC 60947-1'!Test_Period_End</vt:lpstr>
      <vt:lpstr>'KS C IEC 60947-2'!Test_Period_End</vt:lpstr>
      <vt:lpstr>'KS C IEC 60947-4-1'!Test_Period_End</vt:lpstr>
      <vt:lpstr>'KS X 3124'!Test_Period_End</vt:lpstr>
      <vt:lpstr>'KS X 3124 KS X NEW'!Test_Period_End</vt:lpstr>
      <vt:lpstr>'KS X 3143 KS C 9814-2'!Test_Period_End</vt:lpstr>
      <vt:lpstr>'Marine DNVGL'!Test_Period_End</vt:lpstr>
      <vt:lpstr>'EN 301 489-1'!Test_Period_Start</vt:lpstr>
      <vt:lpstr>'EN 55032 EN 55035'!Test_Period_Start</vt:lpstr>
      <vt:lpstr>'EN 60601-1-2'!Test_Period_Start</vt:lpstr>
      <vt:lpstr>'EN IEC 55014-1 EN IEC 55014-2'!Test_Period_Start</vt:lpstr>
      <vt:lpstr>'FCC Part 15 Subpart B'!Test_Period_Start</vt:lpstr>
      <vt:lpstr>'KN 50 KN 51'!Test_Period_Start</vt:lpstr>
      <vt:lpstr>'KN 61131-2'!Test_Period_Start</vt:lpstr>
      <vt:lpstr>'KS B ISO 8102-1 KS B ISO 8102-2'!Test_Period_Start</vt:lpstr>
      <vt:lpstr>'KS C 3369'!Test_Period_Start</vt:lpstr>
      <vt:lpstr>'KS C 9610-6-3 KS C 9610-6-1'!Test_Period_Start</vt:lpstr>
      <vt:lpstr>'KS C 9610-6-4 KS C 9610-6-2'!Test_Period_Start</vt:lpstr>
      <vt:lpstr>'KS C 9800-3'!Test_Period_Start</vt:lpstr>
      <vt:lpstr>'KS C 9814-1 KS C 9814-2'!Test_Period_Start</vt:lpstr>
      <vt:lpstr>'KS C 9814-1 KS C 9814-2 (2)'!Test_Period_Start</vt:lpstr>
      <vt:lpstr>'KS C 9815 KS C 9547'!Test_Period_Start</vt:lpstr>
      <vt:lpstr>'KS C 9832 KS C 9835'!Test_Period_Start</vt:lpstr>
      <vt:lpstr>'KS C 9992'!Test_Period_Start</vt:lpstr>
      <vt:lpstr>'KS C IEC 60255-26'!Test_Period_Start</vt:lpstr>
      <vt:lpstr>'KS C IEC 60947-1'!Test_Period_Start</vt:lpstr>
      <vt:lpstr>'KS C IEC 60947-2'!Test_Period_Start</vt:lpstr>
      <vt:lpstr>'KS C IEC 60947-4-1'!Test_Period_Start</vt:lpstr>
      <vt:lpstr>'KS X 3124'!Test_Period_Start</vt:lpstr>
      <vt:lpstr>'KS X 3124 KS X NEW'!Test_Period_Start</vt:lpstr>
      <vt:lpstr>'KS X 3143 KS C 9814-2'!Test_Period_Start</vt:lpstr>
      <vt:lpstr>'Marine DNVGL'!Test_Period_Start</vt:lpstr>
      <vt:lpstr>'EN 301 489-1'!Test_Voltage</vt:lpstr>
      <vt:lpstr>'EN 55032 EN 55035'!Test_Voltage</vt:lpstr>
      <vt:lpstr>'EN 60601-1-2'!Test_Voltage</vt:lpstr>
      <vt:lpstr>'FCC Part 15 Subpart B'!Test_Voltage</vt:lpstr>
      <vt:lpstr>'Marine DNVGL'!Test_Voltage</vt:lpstr>
      <vt:lpstr>tester_list</vt:lpstr>
      <vt:lpstr>tester_list_en</vt:lpstr>
      <vt:lpstr>'KS C 9800-3'!THD_AC</vt:lpstr>
      <vt:lpstr>'KS C 9800-3'!THD_AC_RESULT</vt:lpstr>
      <vt:lpstr>'KS C 9800-3'!THD_AC2</vt:lpstr>
      <vt:lpstr>'KS C 9800-3'!THD_AC2_RESULT</vt:lpstr>
      <vt:lpstr>'KN 50 KN 51'!THD_CHECK</vt:lpstr>
      <vt:lpstr>'KS C 9800-3'!THD_CHECK</vt:lpstr>
      <vt:lpstr>'KN 50 KN 51'!THD_COMMENTS</vt:lpstr>
      <vt:lpstr>'KS C 9800-3'!THD_COMMENTS</vt:lpstr>
      <vt:lpstr>'KN 50 KN 51'!THD_ENV</vt:lpstr>
      <vt:lpstr>'KS C 9800-3'!THD_ENV</vt:lpstr>
      <vt:lpstr>'KN 50 KN 51'!THD_INSTRUMENTS</vt:lpstr>
      <vt:lpstr>'KS C 9800-3'!THD_INSTRUMENTS</vt:lpstr>
      <vt:lpstr>'KN 50 KN 51'!THD_LOCATION</vt:lpstr>
      <vt:lpstr>'KS C 9800-3'!THD_LOCATION</vt:lpstr>
      <vt:lpstr>'EN 301 489-1'!Total_Config</vt:lpstr>
      <vt:lpstr>'EN 55032 EN 55035'!Total_Config</vt:lpstr>
      <vt:lpstr>'EN 60601-1-2'!Total_Config</vt:lpstr>
      <vt:lpstr>'EN IEC 55014-1 EN IEC 55014-2'!Total_Config</vt:lpstr>
      <vt:lpstr>'FCC Part 15 Subpart B'!Total_Config</vt:lpstr>
      <vt:lpstr>'KN 50 KN 51'!Total_Config</vt:lpstr>
      <vt:lpstr>'KN 61131-2'!Total_Config</vt:lpstr>
      <vt:lpstr>'KS B ISO 8102-1 KS B ISO 8102-2'!Total_Config</vt:lpstr>
      <vt:lpstr>'KS C 3369'!Total_Config</vt:lpstr>
      <vt:lpstr>'KS C 9610-6-3 KS C 9610-6-1'!Total_Config</vt:lpstr>
      <vt:lpstr>'KS C 9610-6-4 KS C 9610-6-2'!Total_Config</vt:lpstr>
      <vt:lpstr>'KS C 9800-3'!Total_Config</vt:lpstr>
      <vt:lpstr>'KS C 9814-1 KS C 9814-2'!Total_Config</vt:lpstr>
      <vt:lpstr>'KS C 9814-1 KS C 9814-2 (2)'!Total_Config</vt:lpstr>
      <vt:lpstr>'KS C 9815 KS C 9547'!Total_Config</vt:lpstr>
      <vt:lpstr>'KS C 9832 KS C 9835'!Total_Config</vt:lpstr>
      <vt:lpstr>'KS C 9992'!Total_Config</vt:lpstr>
      <vt:lpstr>'KS C IEC 60255-26'!Total_Config</vt:lpstr>
      <vt:lpstr>'KS C IEC 60947-1'!Total_Config</vt:lpstr>
      <vt:lpstr>'KS C IEC 60947-2'!Total_Config</vt:lpstr>
      <vt:lpstr>'KS C IEC 60947-4-1'!Total_Config</vt:lpstr>
      <vt:lpstr>'KS X 3124'!Total_Config</vt:lpstr>
      <vt:lpstr>'KS X 3124 KS X NEW'!Total_Config</vt:lpstr>
      <vt:lpstr>'KS X 3143 KS C 9814-2'!Total_Config</vt:lpstr>
      <vt:lpstr>'Marine DNVGL'!Total_Config</vt:lpstr>
      <vt:lpstr>Layout!txtName</vt:lpstr>
      <vt:lpstr>'KS X 3124'!Vehicle_equipment</vt:lpstr>
      <vt:lpstr>'KS X 3124 KS X NEW'!Vehicle_equipment</vt:lpstr>
      <vt:lpstr>'KS C 9800-3'!VU_AC</vt:lpstr>
      <vt:lpstr>'KS C 9800-3'!VU_AC_RESULT</vt:lpstr>
      <vt:lpstr>'KS C 9800-3'!VU_AC2</vt:lpstr>
      <vt:lpstr>'KS C 9800-3'!VU_AC2_RESULT</vt:lpstr>
      <vt:lpstr>'KS C 9800-3'!VU_CHECK</vt:lpstr>
      <vt:lpstr>'KS C 9800-3'!VU_COMMENTS</vt:lpstr>
      <vt:lpstr>'KS C 9800-3'!VU_ENV</vt:lpstr>
      <vt:lpstr>'KS C 9800-3'!VU_INSTRUMENTS</vt:lpstr>
      <vt:lpstr>'KS C 9800-3'!VU_LOCATION</vt:lpstr>
      <vt:lpstr>'KS C 9800-3'!VV_AC</vt:lpstr>
      <vt:lpstr>'KS C 9800-3'!VV_AC_RESULT</vt:lpstr>
      <vt:lpstr>'KS C 9800-3'!VV_AC2</vt:lpstr>
      <vt:lpstr>'KS C 9800-3'!VV_AC2_RESULT</vt:lpstr>
      <vt:lpstr>'KS C 9800-3'!VV_CHECK</vt:lpstr>
      <vt:lpstr>'KS C 9800-3'!VV_COMMENTS</vt:lpstr>
      <vt:lpstr>'KS C 9800-3'!VV_ENV</vt:lpstr>
      <vt:lpstr>'KS C 9800-3'!VV_INSTRUMENTS</vt:lpstr>
      <vt:lpstr>'KS C 9800-3'!VV_LOCATION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BumSoek OH</dc:creator>
  <cp:lastModifiedBy>BumSoek OH</cp:lastModifiedBy>
  <cp:lastPrinted>2026-02-19T00:55:59Z</cp:lastPrinted>
  <dcterms:created xsi:type="dcterms:W3CDTF">2025-01-15T01:12:40Z</dcterms:created>
  <dcterms:modified xsi:type="dcterms:W3CDTF">2026-02-20T09:00:27Z</dcterms:modified>
</cp:coreProperties>
</file>