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H29" i="1" l="1"/>
  <c r="G29" i="1"/>
  <c r="H28" i="1"/>
  <c r="G28" i="1"/>
  <c r="F29" i="1"/>
  <c r="F28" i="1"/>
  <c r="D27" i="1"/>
  <c r="F27" i="1"/>
  <c r="G41" i="1"/>
  <c r="G40" i="1"/>
  <c r="F40" i="1"/>
  <c r="E40" i="1"/>
  <c r="M49" i="1"/>
  <c r="L49" i="1"/>
  <c r="M51" i="1"/>
  <c r="N47" i="1"/>
  <c r="M44" i="1"/>
  <c r="L55" i="1"/>
  <c r="K55" i="1"/>
  <c r="J55" i="1"/>
  <c r="F41" i="1"/>
  <c r="E41" i="1"/>
  <c r="D41" i="1"/>
  <c r="L51" i="1"/>
  <c r="I40" i="1"/>
  <c r="D39" i="1"/>
  <c r="E39" i="1"/>
  <c r="F39" i="1"/>
  <c r="G39" i="1"/>
  <c r="G38" i="1"/>
  <c r="F38" i="1"/>
  <c r="E38" i="1"/>
  <c r="E37" i="1"/>
  <c r="I46" i="1"/>
  <c r="F49" i="1"/>
  <c r="F47" i="1"/>
  <c r="F46" i="1"/>
  <c r="F45" i="1"/>
  <c r="E45" i="1"/>
  <c r="F37" i="1"/>
  <c r="G37" i="1"/>
  <c r="G36" i="1"/>
  <c r="F36" i="1"/>
  <c r="E36" i="1"/>
  <c r="D36" i="1"/>
  <c r="O37" i="1"/>
  <c r="D30" i="1"/>
  <c r="D26" i="1"/>
  <c r="C26" i="1"/>
  <c r="B26" i="1"/>
  <c r="B8" i="1"/>
  <c r="B9" i="1"/>
  <c r="D37" i="1"/>
</calcChain>
</file>

<file path=xl/sharedStrings.xml><?xml version="1.0" encoding="utf-8"?>
<sst xmlns="http://schemas.openxmlformats.org/spreadsheetml/2006/main" count="22" uniqueCount="18">
  <si>
    <t>mean</t>
  </si>
  <si>
    <t>sd</t>
  </si>
  <si>
    <t>12, 23, 4, 36, 10, 67, 58, 40, 33</t>
  </si>
  <si>
    <t>1.5, 10, 8.3, 4, 1.4, 1.8, 2.2, 4, 3</t>
  </si>
  <si>
    <t>r</t>
  </si>
  <si>
    <t>beta</t>
  </si>
  <si>
    <t>r2</t>
  </si>
  <si>
    <t>sd error</t>
  </si>
  <si>
    <t>sd error2</t>
  </si>
  <si>
    <t>y</t>
  </si>
  <si>
    <t>(a-b)2/12</t>
  </si>
  <si>
    <t>cov</t>
  </si>
  <si>
    <t>sdx</t>
  </si>
  <si>
    <t>sdy</t>
  </si>
  <si>
    <t>p</t>
  </si>
  <si>
    <t>z-score</t>
  </si>
  <si>
    <t>value</t>
  </si>
  <si>
    <t>p'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</si>
</sst>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0.00000000000"/>
  </numFmts>
  <fonts count="2" x14ac:knownFonts="1">
    <font>
      <sz val="11"/>
      <color theme="1"/>
      <name val="Calibri"/>
      <family val="2"/>
      <scheme val="minor"/>
    </font>
    <font>
      <sz val="11"/>
      <color rgb="FF373A3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Sheet1!$A$1:$A$2</c:f>
              <c:numCache>
                <c:formatCode>General</c:formatCode>
                <c:ptCount val="2"/>
                <c:pt idx="0">
                  <c:v>40</c:v>
                </c:pt>
                <c:pt idx="1">
                  <c:v>50</c:v>
                </c:pt>
              </c:numCache>
            </c:numRef>
          </c:xVal>
          <c:yVal>
            <c:numRef>
              <c:f>Sheet1!$B$1:$B$2</c:f>
              <c:numCache>
                <c:formatCode>General</c:formatCode>
                <c:ptCount val="2"/>
                <c:pt idx="0">
                  <c:v>220</c:v>
                </c:pt>
                <c:pt idx="1">
                  <c:v>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949248"/>
        <c:axId val="847948160"/>
      </c:scatterChart>
      <c:valAx>
        <c:axId val="84794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48160"/>
        <c:crosses val="autoZero"/>
        <c:crossBetween val="midCat"/>
      </c:valAx>
      <c:valAx>
        <c:axId val="8479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4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4762</xdr:rowOff>
    </xdr:from>
    <xdr:to>
      <xdr:col>12</xdr:col>
      <xdr:colOff>457200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A17" workbookViewId="0">
      <selection activeCell="G29" sqref="G29"/>
    </sheetView>
  </sheetViews>
  <sheetFormatPr defaultRowHeight="15" x14ac:dyDescent="0.25"/>
  <cols>
    <col min="12" max="12" width="15.125" customWidth="1"/>
  </cols>
  <sheetData>
    <row r="1" spans="1:2" x14ac:dyDescent="0.25">
      <c r="A1">
        <v>40</v>
      </c>
      <c r="B1">
        <v>220</v>
      </c>
    </row>
    <row r="2" spans="1:2" x14ac:dyDescent="0.25">
      <c r="A2">
        <v>50</v>
      </c>
      <c r="B2">
        <v>280</v>
      </c>
    </row>
    <row r="8" spans="1:2" x14ac:dyDescent="0.25">
      <c r="A8">
        <v>1</v>
      </c>
      <c r="B8">
        <f>_xlfn.NORM.S.DIST(A8,TRUE)</f>
        <v>0.84134474606854304</v>
      </c>
    </row>
    <row r="9" spans="1:2" x14ac:dyDescent="0.25">
      <c r="A9">
        <v>0.84130000000000005</v>
      </c>
      <c r="B9">
        <f>_xlfn.NORM.S.INV(A9)</f>
        <v>0.99981509361474441</v>
      </c>
    </row>
    <row r="13" spans="1:2" x14ac:dyDescent="0.25">
      <c r="A13">
        <v>23</v>
      </c>
    </row>
    <row r="14" spans="1:2" x14ac:dyDescent="0.25">
      <c r="A14">
        <v>17</v>
      </c>
    </row>
    <row r="15" spans="1:2" x14ac:dyDescent="0.25">
      <c r="A15">
        <v>54</v>
      </c>
    </row>
    <row r="16" spans="1:2" x14ac:dyDescent="0.25">
      <c r="A16">
        <v>32</v>
      </c>
    </row>
    <row r="17" spans="1:15" x14ac:dyDescent="0.25">
      <c r="A17">
        <v>76</v>
      </c>
    </row>
    <row r="18" spans="1:15" x14ac:dyDescent="0.25">
      <c r="A18">
        <v>88</v>
      </c>
    </row>
    <row r="19" spans="1:15" x14ac:dyDescent="0.25">
      <c r="A19">
        <v>31</v>
      </c>
    </row>
    <row r="20" spans="1:15" x14ac:dyDescent="0.25">
      <c r="A20">
        <v>9</v>
      </c>
    </row>
    <row r="21" spans="1:15" x14ac:dyDescent="0.25">
      <c r="A21">
        <v>47</v>
      </c>
    </row>
    <row r="22" spans="1:15" x14ac:dyDescent="0.25">
      <c r="A22">
        <v>26</v>
      </c>
    </row>
    <row r="25" spans="1:15" x14ac:dyDescent="0.25">
      <c r="B25" t="s">
        <v>0</v>
      </c>
      <c r="C25" t="s">
        <v>1</v>
      </c>
      <c r="D25" t="s">
        <v>16</v>
      </c>
      <c r="E25" t="s">
        <v>14</v>
      </c>
      <c r="F25" t="s">
        <v>15</v>
      </c>
    </row>
    <row r="26" spans="1:15" x14ac:dyDescent="0.25">
      <c r="B26">
        <f>AVERAGE(A13:A22)</f>
        <v>40.299999999999997</v>
      </c>
      <c r="C26">
        <f>STDEVP(A13:A22)</f>
        <v>24.421506915012429</v>
      </c>
      <c r="D26">
        <f>(A13-B26)/C26</f>
        <v>-0.70839199481852255</v>
      </c>
      <c r="I26" t="s">
        <v>2</v>
      </c>
      <c r="N26">
        <v>12</v>
      </c>
      <c r="O26">
        <v>1.5</v>
      </c>
    </row>
    <row r="27" spans="1:15" x14ac:dyDescent="0.25">
      <c r="B27">
        <v>500</v>
      </c>
      <c r="C27">
        <v>100</v>
      </c>
      <c r="D27">
        <f>F27*C27+B27</f>
        <v>694.31337511050663</v>
      </c>
      <c r="E27" s="2">
        <v>0.97399999999999998</v>
      </c>
      <c r="F27">
        <f>NORMSINV(E27)</f>
        <v>1.9431337511050664</v>
      </c>
      <c r="I27" s="1" t="s">
        <v>3</v>
      </c>
      <c r="N27">
        <v>23</v>
      </c>
      <c r="O27">
        <v>10</v>
      </c>
    </row>
    <row r="28" spans="1:15" x14ac:dyDescent="0.25">
      <c r="E28" s="3">
        <v>0.05</v>
      </c>
      <c r="F28">
        <f>NORMSINV(E28)</f>
        <v>-1.6448536269514726</v>
      </c>
      <c r="G28">
        <f>130*F28</f>
        <v>-213.83097150369144</v>
      </c>
      <c r="H28">
        <f>130+G28</f>
        <v>-83.830971503691444</v>
      </c>
      <c r="N28">
        <v>4</v>
      </c>
      <c r="O28">
        <v>8.3000000000000007</v>
      </c>
    </row>
    <row r="29" spans="1:15" x14ac:dyDescent="0.25">
      <c r="E29" s="3">
        <v>0.95</v>
      </c>
      <c r="F29">
        <f>NORMSINV(E29)</f>
        <v>1.6448536269514715</v>
      </c>
      <c r="G29">
        <f>F29*130</f>
        <v>213.8309715036913</v>
      </c>
      <c r="H29">
        <f>130+G29</f>
        <v>343.83097150369133</v>
      </c>
      <c r="N29">
        <v>36</v>
      </c>
      <c r="O29">
        <v>4</v>
      </c>
    </row>
    <row r="30" spans="1:15" x14ac:dyDescent="0.25">
      <c r="B30">
        <v>15</v>
      </c>
      <c r="C30">
        <v>10</v>
      </c>
      <c r="D30">
        <f>SQRT(B30^2+C30^2)</f>
        <v>18.027756377319946</v>
      </c>
      <c r="N30">
        <v>10</v>
      </c>
      <c r="O30">
        <v>1.4</v>
      </c>
    </row>
    <row r="31" spans="1:15" x14ac:dyDescent="0.25">
      <c r="N31">
        <v>67</v>
      </c>
      <c r="O31">
        <v>1.8</v>
      </c>
    </row>
    <row r="32" spans="1:15" x14ac:dyDescent="0.25">
      <c r="N32">
        <v>58</v>
      </c>
      <c r="O32">
        <v>2.2000000000000002</v>
      </c>
    </row>
    <row r="33" spans="2:15" x14ac:dyDescent="0.25">
      <c r="N33">
        <v>40</v>
      </c>
      <c r="O33">
        <v>4</v>
      </c>
    </row>
    <row r="34" spans="2:15" x14ac:dyDescent="0.25">
      <c r="N34">
        <v>33</v>
      </c>
      <c r="O34">
        <v>3</v>
      </c>
    </row>
    <row r="35" spans="2:15" x14ac:dyDescent="0.25">
      <c r="B35" t="s">
        <v>5</v>
      </c>
      <c r="C35" t="s">
        <v>1</v>
      </c>
      <c r="D35" t="s">
        <v>4</v>
      </c>
      <c r="E35" t="s">
        <v>6</v>
      </c>
      <c r="F35" t="s">
        <v>8</v>
      </c>
      <c r="G35" t="s">
        <v>7</v>
      </c>
      <c r="H35" t="s">
        <v>9</v>
      </c>
    </row>
    <row r="36" spans="2:15" x14ac:dyDescent="0.25">
      <c r="B36">
        <v>0.82</v>
      </c>
      <c r="C36">
        <v>12.4</v>
      </c>
      <c r="D36">
        <f>B36</f>
        <v>0.82</v>
      </c>
      <c r="E36">
        <f>D36^2</f>
        <v>0.67239999999999989</v>
      </c>
      <c r="F36">
        <f>1-E36</f>
        <v>0.32760000000000011</v>
      </c>
      <c r="G36">
        <f>SQRT(F36)</f>
        <v>0.57236352085016751</v>
      </c>
    </row>
    <row r="37" spans="2:15" x14ac:dyDescent="0.25">
      <c r="C37">
        <v>8</v>
      </c>
      <c r="D37">
        <f>SQRT(E37)</f>
        <v>0.92932343107345761</v>
      </c>
      <c r="E37">
        <f>1-F37</f>
        <v>0.86364203954214358</v>
      </c>
      <c r="F37">
        <f>G37*G37</f>
        <v>0.13635796045785642</v>
      </c>
      <c r="G37">
        <f>G36*C37/C36</f>
        <v>0.36926678764526932</v>
      </c>
      <c r="O37">
        <f>CORREL(N26:N34,O26:O34)</f>
        <v>-0.35913179367647013</v>
      </c>
    </row>
    <row r="38" spans="2:15" x14ac:dyDescent="0.25">
      <c r="C38">
        <v>25000</v>
      </c>
      <c r="D38">
        <v>0.3</v>
      </c>
      <c r="E38">
        <f>D38^2</f>
        <v>0.09</v>
      </c>
      <c r="F38">
        <f>1-E38</f>
        <v>0.91</v>
      </c>
      <c r="G38">
        <f>SQRT(F38)</f>
        <v>0.95393920141694566</v>
      </c>
    </row>
    <row r="39" spans="2:15" x14ac:dyDescent="0.25">
      <c r="C39">
        <v>15000</v>
      </c>
      <c r="D39">
        <f>SQRT(E39)</f>
        <v>0.82</v>
      </c>
      <c r="E39">
        <f>1-F39</f>
        <v>0.6724</v>
      </c>
      <c r="F39">
        <f>G39^2</f>
        <v>0.3276</v>
      </c>
      <c r="G39">
        <f>C39*G38/C38</f>
        <v>0.5723635208501674</v>
      </c>
    </row>
    <row r="40" spans="2:15" x14ac:dyDescent="0.25">
      <c r="C40">
        <v>9</v>
      </c>
      <c r="D40">
        <v>0</v>
      </c>
      <c r="E40">
        <f>D40^2</f>
        <v>0</v>
      </c>
      <c r="F40">
        <f>1-E40</f>
        <v>1</v>
      </c>
      <c r="G40">
        <f>F40^2</f>
        <v>1</v>
      </c>
      <c r="I40">
        <f>133.33/180</f>
        <v>0.74072222222222228</v>
      </c>
    </row>
    <row r="41" spans="2:15" x14ac:dyDescent="0.25">
      <c r="C41">
        <v>4</v>
      </c>
      <c r="D41">
        <f>SQRT(E41)</f>
        <v>0.89580641647761661</v>
      </c>
      <c r="E41">
        <f>1-F41</f>
        <v>0.80246913580246915</v>
      </c>
      <c r="F41">
        <f>G41^2</f>
        <v>0.19753086419753085</v>
      </c>
      <c r="G41">
        <f>C41*G40/C40</f>
        <v>0.44444444444444442</v>
      </c>
    </row>
    <row r="43" spans="2:15" x14ac:dyDescent="0.25">
      <c r="M43" t="s">
        <v>10</v>
      </c>
    </row>
    <row r="44" spans="2:15" x14ac:dyDescent="0.25">
      <c r="M44">
        <f>40^2/12</f>
        <v>133.33333333333334</v>
      </c>
    </row>
    <row r="45" spans="2:15" x14ac:dyDescent="0.25">
      <c r="D45">
        <v>3885</v>
      </c>
      <c r="E45">
        <f>SQRT(200)</f>
        <v>14.142135623730951</v>
      </c>
      <c r="F45">
        <f>D45/E45</f>
        <v>274.71098449097371</v>
      </c>
    </row>
    <row r="46" spans="2:15" x14ac:dyDescent="0.25">
      <c r="F46">
        <f>NORMSINV(97.4%)</f>
        <v>1.9431337511050681</v>
      </c>
      <c r="I46">
        <f>-0.22*(13%*25%)</f>
        <v>-7.1500000000000001E-3</v>
      </c>
      <c r="K46" t="s">
        <v>12</v>
      </c>
      <c r="L46" t="s">
        <v>13</v>
      </c>
      <c r="M46" t="s">
        <v>4</v>
      </c>
      <c r="N46" t="s">
        <v>11</v>
      </c>
    </row>
    <row r="47" spans="2:15" x14ac:dyDescent="0.25">
      <c r="F47">
        <f>F46*100</f>
        <v>194.31337511050683</v>
      </c>
      <c r="K47" s="3">
        <v>0.13</v>
      </c>
      <c r="L47" s="3">
        <v>0.25</v>
      </c>
      <c r="M47">
        <v>-0.22</v>
      </c>
      <c r="N47">
        <f>M47*K47*L47</f>
        <v>-7.1500000000000001E-3</v>
      </c>
    </row>
    <row r="49" spans="6:13" x14ac:dyDescent="0.25">
      <c r="F49">
        <f>100/(SQRT(180))</f>
        <v>7.4535599249992988</v>
      </c>
      <c r="I49">
        <v>0.10100000000000001</v>
      </c>
      <c r="J49">
        <v>3.7</v>
      </c>
      <c r="K49">
        <v>3.9350000000000001</v>
      </c>
      <c r="L49" s="4">
        <f>(J49-K49)/I49</f>
        <v>-2.3267326732673252</v>
      </c>
      <c r="M49">
        <f>NORMSDIST(L49)</f>
        <v>9.9897488655227573E-3</v>
      </c>
    </row>
    <row r="50" spans="6:13" x14ac:dyDescent="0.25">
      <c r="L50" s="4" t="s">
        <v>14</v>
      </c>
      <c r="M50" t="s">
        <v>17</v>
      </c>
    </row>
    <row r="51" spans="6:13" x14ac:dyDescent="0.25">
      <c r="I51">
        <v>0.13</v>
      </c>
      <c r="J51">
        <v>5.0999999999999996</v>
      </c>
      <c r="K51">
        <v>5.3</v>
      </c>
      <c r="L51">
        <f>NORMSDIST((K51-J51)/I51)</f>
        <v>0.9380320971636289</v>
      </c>
      <c r="M51">
        <f>1-L51</f>
        <v>6.1967902836371103E-2</v>
      </c>
    </row>
    <row r="54" spans="6:13" x14ac:dyDescent="0.25">
      <c r="H54" t="s">
        <v>1</v>
      </c>
    </row>
    <row r="55" spans="6:13" x14ac:dyDescent="0.25">
      <c r="H55">
        <v>10.5</v>
      </c>
      <c r="I55" s="2">
        <v>1E-4</v>
      </c>
      <c r="J55">
        <f>NORMSINV(I55)</f>
        <v>-3.71901648545568</v>
      </c>
      <c r="K55">
        <f>J55*H55</f>
        <v>-39.049673097284639</v>
      </c>
      <c r="L55">
        <f>1500+K55</f>
        <v>1460.9503269027155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2017-04-18T17:43:54Z</dcterms:modified>
</cp:coreProperties>
</file>