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7640" yWindow="0" windowWidth="30760" windowHeight="211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8" i="1" l="1"/>
  <c r="H8" i="1"/>
  <c r="F8" i="1"/>
  <c r="D3" i="1"/>
  <c r="H3" i="1"/>
  <c r="G3" i="1"/>
  <c r="F3" i="1"/>
  <c r="H7" i="1"/>
  <c r="G7" i="1"/>
  <c r="F7" i="1"/>
  <c r="F2" i="1"/>
  <c r="F5" i="1"/>
  <c r="H5" i="1"/>
  <c r="G5" i="1"/>
  <c r="F6" i="1"/>
  <c r="F4" i="1"/>
  <c r="H4" i="1"/>
  <c r="G4" i="1"/>
  <c r="H2" i="1"/>
  <c r="G2" i="1"/>
</calcChain>
</file>

<file path=xl/sharedStrings.xml><?xml version="1.0" encoding="utf-8"?>
<sst xmlns="http://schemas.openxmlformats.org/spreadsheetml/2006/main" count="38" uniqueCount="37">
  <si>
    <t>location</t>
  </si>
  <si>
    <t>effect size</t>
  </si>
  <si>
    <t>US</t>
  </si>
  <si>
    <t>Assumptions</t>
  </si>
  <si>
    <t>All effect is PM2.5</t>
  </si>
  <si>
    <t>1ug TSP --&gt; 5.2 increase in deaths per 100,000</t>
  </si>
  <si>
    <t>effect size converted to % mortality increase per 10ug PM2.5 increase</t>
  </si>
  <si>
    <t>study notes</t>
  </si>
  <si>
    <t>effects appear to be mainly on mainly on neonates</t>
  </si>
  <si>
    <t>Mexico City</t>
  </si>
  <si>
    <t>He et al 2016</t>
  </si>
  <si>
    <t>regression is in logs</t>
  </si>
  <si>
    <t>sample is 0-4 year olds; effect is almost entirely non-respiratory, non-cardiovascular</t>
  </si>
  <si>
    <t>standard error</t>
  </si>
  <si>
    <t>CI low</t>
  </si>
  <si>
    <t>CI hi</t>
  </si>
  <si>
    <t>Cesur et al 2016</t>
  </si>
  <si>
    <t>Turkey</t>
  </si>
  <si>
    <t>Knittel et al 2016</t>
  </si>
  <si>
    <t>California</t>
  </si>
  <si>
    <t>PM10 = 0.55*TSP</t>
  </si>
  <si>
    <t>PM2.5 = 0.7*PM10</t>
  </si>
  <si>
    <t>base mortality rate per 100,000</t>
  </si>
  <si>
    <t>Chay and Greenstone 2003b</t>
  </si>
  <si>
    <t>China</t>
  </si>
  <si>
    <t>West Africa</t>
  </si>
  <si>
    <t>1% increase in natural gas intensity --&gt; 4% decrease in PM, on a base PM rate of 66ug/m3 PM10, so a 2.64ug increase.  1% increase in natural gas intensity leads to a 4.0% decrease in infant mortality. So 4% increase per 2.64 ug PM10. Estimates from Table 7 (5).</t>
  </si>
  <si>
    <t>Table 7 (2).</t>
  </si>
  <si>
    <t>10 ug PM10 --&gt; 19% increase in mortality rate.</t>
  </si>
  <si>
    <t xml:space="preserve">Chay and Greenstone 2003a </t>
  </si>
  <si>
    <t>citation</t>
  </si>
  <si>
    <t>Arceo, Hanna, Oliva 2016</t>
  </si>
  <si>
    <t>1 ug increase in weekly PM10 --&gt; 0.23 increase in weekly deaths (SE = 0.08) in Table 3(4). Multiplying by 52 to get annual deaths 1 ug increase in annual average PM10 -&gt; 12.03 infant deaths per year</t>
  </si>
  <si>
    <t>Using estimates in Table 4, dividing mortality estimate by PM estimate. Outcome is hazard rate.</t>
  </si>
  <si>
    <t xml:space="preserve">page 16: 1 sd increase in average PM2.5 -&gt;3.5% increase in infant mortality. From Table 1 1sd PM2.5 = 1.52ug/m3. To get 10ug/m3, take 3.5% *(10/1.52) -&gt; 23% change per 10ug/m3 increase in pm2.5. </t>
  </si>
  <si>
    <t>Adhvaryu et al 2018*</t>
  </si>
  <si>
    <t>*Note: this is a working paper. Final estimates from forthcoming 2020 publication may differ.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</si>
</sst>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0" fillId="0" borderId="0" xfId="0" applyFill="1"/>
    <xf numFmtId="0" fontId="0" fillId="2" borderId="1" xfId="0" applyFill="1" applyBorder="1" applyAlignment="1">
      <alignment wrapText="1"/>
    </xf>
    <xf numFmtId="2" fontId="0" fillId="2" borderId="1" xfId="0" applyNumberFormat="1" applyFill="1" applyBorder="1" applyAlignment="1">
      <alignment wrapText="1"/>
    </xf>
    <xf numFmtId="0" fontId="0" fillId="2" borderId="2" xfId="0" applyFill="1" applyBorder="1" applyAlignment="1">
      <alignment wrapText="1"/>
    </xf>
    <xf numFmtId="2" fontId="0" fillId="2" borderId="2" xfId="0" applyNumberFormat="1" applyFill="1" applyBorder="1" applyAlignment="1">
      <alignment wrapText="1"/>
    </xf>
    <xf numFmtId="0" fontId="0" fillId="2" borderId="2" xfId="0" applyFill="1" applyBorder="1"/>
    <xf numFmtId="2" fontId="0" fillId="2" borderId="2" xfId="0" applyNumberFormat="1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/>
    <xf numFmtId="0" fontId="0" fillId="2" borderId="1" xfId="0" applyFill="1" applyBorder="1"/>
    <xf numFmtId="0" fontId="1" fillId="2" borderId="4" xfId="0" applyFont="1" applyFill="1" applyBorder="1" applyAlignment="1">
      <alignment wrapText="1"/>
    </xf>
    <xf numFmtId="0" fontId="0" fillId="2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5" x14ac:dyDescent="0"/>
  <cols>
    <col min="1" max="1" width="35.33203125" style="1" customWidth="1"/>
    <col min="2" max="2" width="10.83203125" style="1"/>
    <col min="3" max="3" width="50.33203125" style="1" customWidth="1"/>
    <col min="4" max="4" width="26.5" style="1" customWidth="1"/>
    <col min="5" max="5" width="23.6640625" style="1" customWidth="1"/>
    <col min="6" max="8" width="15.1640625" style="1" customWidth="1"/>
    <col min="9" max="9" width="24.33203125" customWidth="1"/>
    <col min="10" max="10" width="13.6640625" customWidth="1"/>
    <col min="15" max="17" width="10.83203125" style="5"/>
  </cols>
  <sheetData>
    <row r="1" spans="1:17" ht="91" thickBot="1">
      <c r="A1" s="15" t="s">
        <v>30</v>
      </c>
      <c r="B1" s="15" t="s">
        <v>0</v>
      </c>
      <c r="C1" s="15" t="s">
        <v>1</v>
      </c>
      <c r="D1" s="15" t="s">
        <v>13</v>
      </c>
      <c r="E1" s="15" t="s">
        <v>22</v>
      </c>
      <c r="F1" s="15" t="s">
        <v>6</v>
      </c>
      <c r="G1" s="15" t="s">
        <v>14</v>
      </c>
      <c r="H1" s="15" t="s">
        <v>15</v>
      </c>
      <c r="I1" s="15" t="s">
        <v>7</v>
      </c>
      <c r="J1" s="16"/>
      <c r="K1" s="16"/>
      <c r="L1" s="16"/>
      <c r="M1" s="16"/>
      <c r="N1" s="16"/>
      <c r="O1" s="16"/>
      <c r="P1" s="16"/>
      <c r="Q1" s="16"/>
    </row>
    <row r="2" spans="1:17" ht="57" customHeight="1">
      <c r="A2" s="6" t="s">
        <v>29</v>
      </c>
      <c r="B2" s="6" t="s">
        <v>2</v>
      </c>
      <c r="C2" s="6" t="s">
        <v>5</v>
      </c>
      <c r="D2" s="6">
        <v>1.99</v>
      </c>
      <c r="E2" s="6">
        <v>1226</v>
      </c>
      <c r="F2" s="7">
        <f>5.2*10/1226/(N3*N4)*100</f>
        <v>11.016715747547721</v>
      </c>
      <c r="G2" s="7">
        <f>(5.2-(1.96*$D2))*10/1226/(N3*N4)*100</f>
        <v>2.7533314972140426</v>
      </c>
      <c r="H2" s="7">
        <f>(5.2+(1.96*$D2))*10/1226/(N3*N4)*100</f>
        <v>19.2800999978814</v>
      </c>
      <c r="I2" s="6" t="s">
        <v>8</v>
      </c>
      <c r="J2" s="2"/>
      <c r="K2" s="17" t="s">
        <v>3</v>
      </c>
      <c r="L2" s="13" t="s">
        <v>4</v>
      </c>
      <c r="M2" s="13"/>
      <c r="N2" s="13"/>
      <c r="O2" s="18"/>
      <c r="P2" s="2"/>
      <c r="Q2" s="2"/>
    </row>
    <row r="3" spans="1:17" ht="96" customHeight="1">
      <c r="A3" s="8" t="s">
        <v>31</v>
      </c>
      <c r="B3" s="8" t="s">
        <v>9</v>
      </c>
      <c r="C3" s="8" t="s">
        <v>32</v>
      </c>
      <c r="D3" s="8">
        <f>0.08*52</f>
        <v>4.16</v>
      </c>
      <c r="E3" s="8">
        <v>1987</v>
      </c>
      <c r="F3" s="9">
        <f xml:space="preserve"> 0.23*52*10/E3/N4*100</f>
        <v>8.5987490114314493</v>
      </c>
      <c r="G3" s="9">
        <f>(0.23*52-($D3*1.96))*10/E3/N4*100</f>
        <v>2.7366453375512263</v>
      </c>
      <c r="H3" s="9">
        <f>(0.23*52+($D3*1.96))*10/E3/N4*100</f>
        <v>14.46085268531167</v>
      </c>
      <c r="I3" s="10"/>
      <c r="J3" s="2"/>
      <c r="K3" s="19"/>
      <c r="L3" s="20" t="s">
        <v>20</v>
      </c>
      <c r="M3" s="20"/>
      <c r="N3" s="20">
        <v>0.55000000000000004</v>
      </c>
      <c r="O3" s="21"/>
      <c r="P3" s="2"/>
      <c r="Q3" s="2"/>
    </row>
    <row r="4" spans="1:17" ht="63" customHeight="1">
      <c r="A4" s="8" t="s">
        <v>10</v>
      </c>
      <c r="B4" s="8" t="s">
        <v>24</v>
      </c>
      <c r="C4" s="8" t="s">
        <v>28</v>
      </c>
      <c r="D4" s="9">
        <v>7.4</v>
      </c>
      <c r="E4" s="8" t="s">
        <v>11</v>
      </c>
      <c r="F4" s="9">
        <f>19/N4</f>
        <v>27.142857142857146</v>
      </c>
      <c r="G4" s="9">
        <f>F4-1.96*D4/N4</f>
        <v>6.4228571428571435</v>
      </c>
      <c r="H4" s="9">
        <f>F4+1.96*D4/N4</f>
        <v>47.862857142857152</v>
      </c>
      <c r="I4" s="8" t="s">
        <v>12</v>
      </c>
      <c r="J4" s="2"/>
      <c r="K4" s="19"/>
      <c r="L4" s="20" t="s">
        <v>21</v>
      </c>
      <c r="M4" s="20"/>
      <c r="N4" s="20">
        <v>0.7</v>
      </c>
      <c r="O4" s="21"/>
      <c r="P4" s="2"/>
      <c r="Q4" s="2"/>
    </row>
    <row r="5" spans="1:17" ht="111" customHeight="1">
      <c r="A5" s="8" t="s">
        <v>16</v>
      </c>
      <c r="B5" s="8" t="s">
        <v>17</v>
      </c>
      <c r="C5" s="8" t="s">
        <v>26</v>
      </c>
      <c r="D5" s="8"/>
      <c r="E5" s="8">
        <v>900</v>
      </c>
      <c r="F5" s="9">
        <f>10/2.64*4.2/N4</f>
        <v>22.727272727272727</v>
      </c>
      <c r="G5" s="9">
        <f>10/2.64*(4.2-3.4)/N4</f>
        <v>4.3290043290043307</v>
      </c>
      <c r="H5" s="9">
        <f>10/2.64*(4.2+3.4)/N4</f>
        <v>41.125541125541126</v>
      </c>
      <c r="I5" s="10"/>
      <c r="J5" s="2"/>
      <c r="K5" s="22"/>
      <c r="L5" s="14"/>
      <c r="M5" s="14"/>
      <c r="N5" s="14"/>
      <c r="O5" s="23"/>
      <c r="P5" s="2"/>
      <c r="Q5" s="2"/>
    </row>
    <row r="6" spans="1:17" ht="30">
      <c r="A6" s="8" t="s">
        <v>18</v>
      </c>
      <c r="B6" s="8" t="s">
        <v>19</v>
      </c>
      <c r="C6" s="8" t="s">
        <v>33</v>
      </c>
      <c r="D6" s="8"/>
      <c r="E6" s="8">
        <v>280</v>
      </c>
      <c r="F6" s="9">
        <f>2.4*10/N4</f>
        <v>34.285714285714285</v>
      </c>
      <c r="G6" s="8">
        <v>15.2</v>
      </c>
      <c r="H6" s="8">
        <v>53.3</v>
      </c>
      <c r="I6" s="10"/>
      <c r="J6" s="2"/>
      <c r="K6" s="2"/>
      <c r="L6" s="2"/>
      <c r="M6" s="2"/>
      <c r="N6" s="2"/>
      <c r="O6" s="2"/>
      <c r="P6" s="2"/>
      <c r="Q6" s="2"/>
    </row>
    <row r="7" spans="1:17">
      <c r="A7" s="8" t="s">
        <v>23</v>
      </c>
      <c r="B7" s="8" t="s">
        <v>2</v>
      </c>
      <c r="C7" s="8" t="s">
        <v>27</v>
      </c>
      <c r="D7" s="8"/>
      <c r="E7" s="8"/>
      <c r="F7" s="9">
        <f>13.06*10/1899/(N3*N4)*100</f>
        <v>17.863126867866203</v>
      </c>
      <c r="G7" s="9">
        <f>(13.06-1.96*5.63)*10/1899/(N3*N4)*100</f>
        <v>2.7700156610109237</v>
      </c>
      <c r="H7" s="9">
        <f>(13.06+1.96*5.63)*10/1899/(N3*N4)*100</f>
        <v>32.956238074721483</v>
      </c>
      <c r="I7" s="10"/>
      <c r="J7" s="2"/>
      <c r="K7" s="2"/>
      <c r="L7" s="2"/>
      <c r="M7" s="2"/>
      <c r="N7" s="2"/>
      <c r="O7" s="2"/>
      <c r="P7" s="2"/>
      <c r="Q7" s="2"/>
    </row>
    <row r="8" spans="1:17" ht="60">
      <c r="A8" s="8" t="s">
        <v>35</v>
      </c>
      <c r="B8" s="8" t="s">
        <v>25</v>
      </c>
      <c r="C8" s="8" t="s">
        <v>34</v>
      </c>
      <c r="D8" s="10"/>
      <c r="E8" s="10"/>
      <c r="F8" s="11">
        <f>3.5*(10/1.52)</f>
        <v>23.026315789473681</v>
      </c>
      <c r="G8" s="11">
        <f>F8-(100*1.96*0.854*10/111.34)</f>
        <v>7.992724986527751</v>
      </c>
      <c r="H8" s="11">
        <f>F8+(100*1.96*0.854*10/111.34)</f>
        <v>38.059906592419608</v>
      </c>
      <c r="I8" s="10"/>
      <c r="J8" s="2"/>
      <c r="K8" s="2"/>
      <c r="L8" s="2"/>
      <c r="M8" s="2"/>
      <c r="N8" s="2"/>
      <c r="O8" s="2"/>
      <c r="P8" s="2"/>
      <c r="Q8" s="2"/>
    </row>
    <row r="9" spans="1:17" ht="45">
      <c r="A9" s="12" t="s">
        <v>36</v>
      </c>
      <c r="B9" s="12"/>
      <c r="C9" s="12"/>
      <c r="D9" s="12"/>
      <c r="E9" s="12"/>
      <c r="F9" s="12"/>
      <c r="G9" s="12"/>
      <c r="H9" s="12"/>
      <c r="I9" s="13"/>
      <c r="J9" s="2"/>
      <c r="K9" s="2"/>
      <c r="L9" s="2"/>
      <c r="M9" s="2"/>
      <c r="N9" s="2"/>
      <c r="O9" s="2"/>
      <c r="P9" s="2"/>
      <c r="Q9" s="2"/>
    </row>
    <row r="10" spans="1:17">
      <c r="A10" s="3"/>
      <c r="B10" s="3"/>
      <c r="C10" s="3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3"/>
      <c r="B11" s="3"/>
      <c r="C11" s="3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3"/>
      <c r="B12" s="3"/>
      <c r="C12" s="4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A13" s="3"/>
      <c r="B13" s="3"/>
      <c r="C13" s="3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3"/>
      <c r="B14" s="3"/>
      <c r="C14" s="3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3"/>
      <c r="B15" s="3"/>
      <c r="C15" s="3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3"/>
      <c r="B16" s="3"/>
      <c r="C16" s="3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3"/>
      <c r="B17" s="3"/>
      <c r="C17" s="3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3"/>
      <c r="B18" s="3"/>
      <c r="C18" s="3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3"/>
      <c r="B19" s="3"/>
      <c r="C19" s="3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O20" s="2"/>
      <c r="P20" s="2"/>
      <c r="Q20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Neal</cp:lastModifiedBy>
  <dcterms:created xsi:type="dcterms:W3CDTF">2018-01-07T00:47:21Z</dcterms:created>
  <dcterms:modified xsi:type="dcterms:W3CDTF">2020-06-29T18:19:02Z</dcterms:modified>
</cp:coreProperties>
</file>