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f6038beb1cecb6/Documents/Projects/CNC Router/Controls/"/>
    </mc:Choice>
  </mc:AlternateContent>
  <xr:revisionPtr revIDLastSave="21" documentId="13_ncr:1_{FB1DF5D6-024D-43B6-906B-3CA3736E7608}" xr6:coauthVersionLast="47" xr6:coauthVersionMax="47" xr10:uidLastSave="{4994D66C-9897-44E0-B7E9-DB0E31330972}"/>
  <bookViews>
    <workbookView xWindow="-120" yWindow="-120" windowWidth="29040" windowHeight="15840" firstSheet="3" activeTab="3" xr2:uid="{565FB7A5-41BD-4708-92E5-1C17E0B3D2DE}"/>
  </bookViews>
  <sheets>
    <sheet name="Sheet1" sheetId="1" r:id="rId1"/>
    <sheet name="BOM Cost Est" sheetId="2" r:id="rId2"/>
    <sheet name="POs" sheetId="6" r:id="rId3"/>
    <sheet name="IO" sheetId="3" r:id="rId4"/>
    <sheet name="PXC" sheetId="4" r:id="rId5"/>
    <sheet name="CableWire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6" i="3" l="1"/>
  <c r="K30" i="3"/>
  <c r="B7" i="6"/>
  <c r="B10" i="6" s="1"/>
  <c r="B8" i="6"/>
  <c r="B38" i="5"/>
  <c r="C33" i="5"/>
  <c r="C32" i="5"/>
  <c r="D31" i="5"/>
  <c r="D30" i="5"/>
  <c r="C29" i="5"/>
  <c r="F11" i="5"/>
  <c r="G11" i="5" s="1"/>
  <c r="F10" i="5"/>
  <c r="G22" i="5"/>
  <c r="F22" i="5"/>
  <c r="G19" i="5"/>
  <c r="G21" i="5"/>
  <c r="F21" i="5"/>
  <c r="F20" i="5"/>
  <c r="G20" i="5"/>
  <c r="F8" i="5"/>
  <c r="G8" i="5" s="1"/>
  <c r="G6" i="5"/>
  <c r="F9" i="5"/>
  <c r="G9" i="5" s="1"/>
  <c r="G7" i="5"/>
  <c r="G10" i="5"/>
  <c r="F7" i="5"/>
  <c r="G4" i="5"/>
  <c r="G5" i="5"/>
  <c r="G3" i="5"/>
  <c r="G2" i="5"/>
  <c r="G14" i="2"/>
  <c r="G13" i="2"/>
  <c r="G12" i="2"/>
  <c r="G11" i="2"/>
  <c r="E4" i="2"/>
  <c r="G7" i="2" s="1"/>
  <c r="G11" i="3"/>
  <c r="G10" i="2"/>
  <c r="G2" i="2"/>
  <c r="G3" i="2"/>
  <c r="G8" i="2"/>
  <c r="G9" i="2"/>
  <c r="G1" i="2"/>
  <c r="J5" i="1"/>
  <c r="J4" i="1"/>
  <c r="J3" i="1"/>
  <c r="J2" i="1"/>
  <c r="E4" i="1"/>
  <c r="I4" i="1" s="1"/>
  <c r="E3" i="1"/>
  <c r="I3" i="1" s="1"/>
  <c r="E2" i="1"/>
  <c r="I2" i="1"/>
  <c r="E5" i="2" l="1"/>
  <c r="G5" i="2" s="1"/>
  <c r="E6" i="2"/>
  <c r="G6" i="2" s="1"/>
  <c r="G4" i="2"/>
  <c r="I5" i="1"/>
  <c r="G16" i="2" l="1"/>
</calcChain>
</file>

<file path=xl/sharedStrings.xml><?xml version="1.0" encoding="utf-8"?>
<sst xmlns="http://schemas.openxmlformats.org/spreadsheetml/2006/main" count="272" uniqueCount="230">
  <si>
    <t>Heat</t>
  </si>
  <si>
    <t>PXC</t>
  </si>
  <si>
    <t>HRP-600-24</t>
  </si>
  <si>
    <t>24V Power Supply</t>
  </si>
  <si>
    <t>EDR-150-24</t>
  </si>
  <si>
    <t>Input 1.7A/230V</t>
  </si>
  <si>
    <t>Output 6.5A/24V</t>
  </si>
  <si>
    <t>6-16A breaker</t>
  </si>
  <si>
    <t>PSP-600-24</t>
  </si>
  <si>
    <t>Motor Power Supplies</t>
  </si>
  <si>
    <t>Input 3.4A/230V</t>
  </si>
  <si>
    <t>Output 25A/24V</t>
  </si>
  <si>
    <t>10-16A</t>
  </si>
  <si>
    <t>SE-600-24</t>
  </si>
  <si>
    <t>Stepper Driver</t>
  </si>
  <si>
    <t>CL86T(V3.0)</t>
  </si>
  <si>
    <t>AWG</t>
  </si>
  <si>
    <t>Current</t>
  </si>
  <si>
    <t>32A Disconnect</t>
  </si>
  <si>
    <t>RS Pro by Allied - 466150 - Disconnect Switch Non-Fused 32A 750VAC IP65 3 Pole Panel Mount UL508 CSA - Allied Electronics &amp; Automation</t>
  </si>
  <si>
    <t>Spindle 3hp</t>
  </si>
  <si>
    <t>9.6A FLA</t>
  </si>
  <si>
    <t>20A breaker</t>
  </si>
  <si>
    <t>Disconnect</t>
  </si>
  <si>
    <t>Allied</t>
  </si>
  <si>
    <t>TMC82C 15A</t>
  </si>
  <si>
    <t>gmcbu-2c-15</t>
  </si>
  <si>
    <t>https://www.alliedelec.com/phoenixcontact-2907594/70903630/?utm_source=trustedparts.com&amp;utm_medium=part_sourcing&amp;utm_campaign=partsourcing_trustedparts</t>
  </si>
  <si>
    <t>Fuse</t>
  </si>
  <si>
    <t>TMC82C 10A</t>
  </si>
  <si>
    <t>Automation Direct</t>
  </si>
  <si>
    <t>gmcbu-2c-10</t>
  </si>
  <si>
    <t>https://www.automationdirect.com/adc/shopping/catalog/circuit_protection_-z-_fuses_-z-_disconnects/ul_489_miniature_circuit_breakers/gladiator_miniature_circuit_breakers_(gmcbu_series)/2-pole_(1a-63a)/gmcbu-2c-10</t>
  </si>
  <si>
    <t>Fuse Terminal 1044423</t>
  </si>
  <si>
    <t>Allied/Mouser</t>
  </si>
  <si>
    <t>or digikey 
CYDLF4</t>
  </si>
  <si>
    <t>Terminal Jumper 3001596</t>
  </si>
  <si>
    <t>Terminal Jumper 3030349</t>
  </si>
  <si>
    <t>Fuses 6A G Class</t>
  </si>
  <si>
    <t>digikey, mouser</t>
  </si>
  <si>
    <t>0487008.MXP</t>
  </si>
  <si>
    <t>25A Power supply</t>
  </si>
  <si>
    <t>TRC</t>
  </si>
  <si>
    <t>https://www.trcelectronics.com/View/Mean-Well/PSP-600-24.shtml</t>
  </si>
  <si>
    <t>6A Power Supply</t>
  </si>
  <si>
    <t>https://www.trcelectronics.com/View/Mean-Well/EDR-150-24.shtml</t>
  </si>
  <si>
    <t>3A CBs</t>
  </si>
  <si>
    <t>GMCB-1C-3</t>
  </si>
  <si>
    <t>https://www.automationdirect.com/adc/shopping/catalog/circuit_protection_-z-_fuses_-z-_disconnects/ul_1077_supplementary_protectors/gladiator_ul_1077_supplementary_protectors_(gmcb_series)/1-pole_(1a-63a)/gmcb-1c-3</t>
  </si>
  <si>
    <t>Filter</t>
  </si>
  <si>
    <t>res10f10</t>
  </si>
  <si>
    <t>https://www.automationdirect.com/adc/shopping/catalog/power_products_(electrical)/power_line_filters/roxburgh_1-phase_general_purpose_power_line_emi_-z-_rf_filters/res10_series,_1a_-_30a/res10f10</t>
  </si>
  <si>
    <t>Cable Entry</t>
  </si>
  <si>
    <t>Allied, digikey, mouser</t>
  </si>
  <si>
    <t>Rail</t>
  </si>
  <si>
    <t>Duct</t>
  </si>
  <si>
    <t>TRC Electronics</t>
  </si>
  <si>
    <t>Digikey</t>
  </si>
  <si>
    <t>Vevor/Walmart</t>
  </si>
  <si>
    <t>AliExpress</t>
  </si>
  <si>
    <t>?</t>
  </si>
  <si>
    <t>Amazon</t>
  </si>
  <si>
    <t>(including crimp tool/ferrules)</t>
  </si>
  <si>
    <t>McMaster</t>
  </si>
  <si>
    <t>Amazon VFD</t>
  </si>
  <si>
    <t>Inputs</t>
  </si>
  <si>
    <t>Enable</t>
  </si>
  <si>
    <t>Pin</t>
  </si>
  <si>
    <t>Polarity</t>
  </si>
  <si>
    <t>Num Wires</t>
  </si>
  <si>
    <t>Outputs</t>
  </si>
  <si>
    <t>X-axis servo alarm signal</t>
  </si>
  <si>
    <t>Limit Switches</t>
  </si>
  <si>
    <t>Spindle forward rotation control signal</t>
  </si>
  <si>
    <t>M8/M89</t>
  </si>
  <si>
    <t>Coolant andvacuum relays</t>
  </si>
  <si>
    <t>Y-axis servo alarm signal</t>
  </si>
  <si>
    <t>Servo Alarm</t>
  </si>
  <si>
    <t>Spindle reverse rotation control signal</t>
  </si>
  <si>
    <t>&gt;10/M11</t>
  </si>
  <si>
    <t>Z-axis servo alarm signal</t>
  </si>
  <si>
    <t>Spindle Alarm</t>
  </si>
  <si>
    <t>Spindle section speed 1</t>
  </si>
  <si>
    <t>Might need system ready to sent to drives for enable</t>
  </si>
  <si>
    <t>Spindle alarm signal</t>
  </si>
  <si>
    <t>Fixed Probe</t>
  </si>
  <si>
    <t>Spindle section speed 2</t>
  </si>
  <si>
    <t>gantry homing thing</t>
  </si>
  <si>
    <t>5th-axis servo alarm signal</t>
  </si>
  <si>
    <t>Floating Probe</t>
  </si>
  <si>
    <t>Spindle section speed 3</t>
  </si>
  <si>
    <t>Negative X-axis hard limit signal</t>
  </si>
  <si>
    <t>Tool Changer</t>
  </si>
  <si>
    <t>M8/M9 control signal (coolant)</t>
  </si>
  <si>
    <t>Negative Y-axis hard limit signal</t>
  </si>
  <si>
    <t>Estop</t>
  </si>
  <si>
    <t>M10/M11 control signal</t>
  </si>
  <si>
    <t>Negative Z-axis hard limit signal</t>
  </si>
  <si>
    <t>System alarm signal</t>
  </si>
  <si>
    <t>Negative 4th-axis hard limit signal</t>
  </si>
  <si>
    <t>System Running signal</t>
  </si>
  <si>
    <t>Negative 5th-axis hard limit signal</t>
  </si>
  <si>
    <t>System Brake signal</t>
  </si>
  <si>
    <t>Positive X-axis hard limit signal</t>
  </si>
  <si>
    <t>System ready signal</t>
  </si>
  <si>
    <t>Positive Y-axis hard limit signal</t>
  </si>
  <si>
    <t>Tool release/lock signal (M154/M155)</t>
  </si>
  <si>
    <t>Positive Z-axis hard limit signal</t>
  </si>
  <si>
    <t>Tool lauch/retract signal (M152/M153)</t>
  </si>
  <si>
    <t>Positive 4th-axis hard limit signal</t>
  </si>
  <si>
    <t>Front positioning/off signal (M156/M157)</t>
  </si>
  <si>
    <t>Positive 5th-axis hard limit signal</t>
  </si>
  <si>
    <t>Vacuum pump on/off output signal (M158/M159)</t>
  </si>
  <si>
    <t>X-axis Zero Signal</t>
  </si>
  <si>
    <t>Dust cover open/close output signal (M150/M151)</t>
  </si>
  <si>
    <t>Y-axis Zero Signal</t>
  </si>
  <si>
    <t>Push cylinder open/close output signal (M160/M161)</t>
  </si>
  <si>
    <t>Z-axis Zero Signal</t>
  </si>
  <si>
    <t>Vacuum cleaner on/off output signal (M162/M163)</t>
  </si>
  <si>
    <t>4th-axis Zero Signal</t>
  </si>
  <si>
    <t>Left positioning on/off output signal (M164/M165)</t>
  </si>
  <si>
    <t>5th-axis Zero Signal</t>
  </si>
  <si>
    <t>Vacuum valve open/close output signal (M166/M167)</t>
  </si>
  <si>
    <t>Floating Probe signal</t>
  </si>
  <si>
    <t>Multi-process 1 Open/close output signal (M168/M169)</t>
  </si>
  <si>
    <t>Fixed Probe signal</t>
  </si>
  <si>
    <t>Multi-process 2 Open/close output signal (M170/M171)</t>
  </si>
  <si>
    <t>External key 1</t>
  </si>
  <si>
    <t>Multi-process 3 Open/close output signal (M172/M173)</t>
  </si>
  <si>
    <t>External key 2</t>
  </si>
  <si>
    <t>Multi-process 4 Open/close output signal (M174/M175)</t>
  </si>
  <si>
    <t>External key 3</t>
  </si>
  <si>
    <t>Cooling 1 on/off output signal (M176/M177)</t>
  </si>
  <si>
    <t>External key 4</t>
  </si>
  <si>
    <t>Cooling 1 on/off output signal (M178/M179)</t>
  </si>
  <si>
    <t>External key 5</t>
  </si>
  <si>
    <t>External key 6</t>
  </si>
  <si>
    <t>External Start</t>
  </si>
  <si>
    <t>External Pause</t>
  </si>
  <si>
    <t>External Estop</t>
  </si>
  <si>
    <t>Spindle Stop Signal (M300)</t>
  </si>
  <si>
    <t>Tool release input signal (M301)</t>
  </si>
  <si>
    <t>Tool lock input signal (M302)</t>
  </si>
  <si>
    <t>Tool open input signal (M303)</t>
  </si>
  <si>
    <t>Dust cover open/close input signal (M305/M306)</t>
  </si>
  <si>
    <t>Inverter Alarm input signal</t>
  </si>
  <si>
    <t>Customs alarm input signal 1</t>
  </si>
  <si>
    <t>Customs alarm input signal 2</t>
  </si>
  <si>
    <t>Customs alarm input signal 3</t>
  </si>
  <si>
    <t>Customs alarm input signal 4</t>
  </si>
  <si>
    <t>Customs alarm input signal 5</t>
  </si>
  <si>
    <t>Tool close input signal (M304)</t>
  </si>
  <si>
    <t>PN</t>
  </si>
  <si>
    <t>ALT</t>
  </si>
  <si>
    <t>QTY</t>
  </si>
  <si>
    <t>Din Rail</t>
  </si>
  <si>
    <t>https://www.phoenixcontact.com/online/portal/us/?uri=pxc-oc-itemdetail:pid=1207658&amp;library=usen&amp;pcck=P-09-02-06&amp;tab=1&amp;selectedCategory=ALL</t>
  </si>
  <si>
    <t>Cable Gland</t>
  </si>
  <si>
    <t>https://www.phoenixcontact.com/online/portal/us/?uri=pxc-oc-itemdetail:pid=1415240&amp;library=usen&amp;pcck=P-09-04-02&amp;tab=1&amp;selectedCategory=ALL</t>
  </si>
  <si>
    <t>Duct 40mmx80</t>
  </si>
  <si>
    <t>https://www.phoenixcontact.com/online/portal/us/?uri=pxc-oc-itemdetail:pid=3240626&amp;library=usen&amp;pcck=P-09-02-07&amp;tab=1&amp;selectedCategory=ALL</t>
  </si>
  <si>
    <t>Duct 40mmx100</t>
  </si>
  <si>
    <t>Duct Cover</t>
  </si>
  <si>
    <t>https://www.phoenixcontact.com/online/portal/us/?uri=pxc-oc-itemdetail:pid=3240647&amp;library=usen&amp;pcck=P-09-02-07&amp;tab=1&amp;selectedCategory=ALL</t>
  </si>
  <si>
    <t>Duct 60mmx80</t>
  </si>
  <si>
    <t>Duct 60mmx100</t>
  </si>
  <si>
    <t>PHOENIX CONTACT | Cable duct - CD 60X80 WH - 3240630</t>
  </si>
  <si>
    <t>2 level tb</t>
  </si>
  <si>
    <t>https://www.phoenixcontact.com/online/portal/us/?uri=pxc-oc-itemdetail:pid=3214657&amp;library=usen&amp;pcck=P-15-02-06-01&amp;tab=1&amp;selectedCategory=ALL</t>
  </si>
  <si>
    <t>2 level cover</t>
  </si>
  <si>
    <t>https://www.phoenixcontact.com/online/portal/us/?uri=pxc-oc-itemdetail:pid=3214699&amp;library=usen&amp;pcck=P-15-07&amp;tab=1&amp;selectedCategory=ALL</t>
  </si>
  <si>
    <t>3 level tb</t>
  </si>
  <si>
    <t>https://www.phoenixcontact.com/online/portal/us/?uri=pxc-oc-itemdetail:pid=3213726&amp;library=usen&amp;pcck=P-15-02-06-01&amp;tab=1&amp;selectedCategory=ALL</t>
  </si>
  <si>
    <t>3 level cover</t>
  </si>
  <si>
    <t>https://www.phoenixcontact.com/online/portal/us/?uri=pxc-oc-itemdetail:pid=3113771&amp;library=usen&amp;pcck=P-15-07&amp;tab=1&amp;selectedCategory=ALL</t>
  </si>
  <si>
    <t>10jumper</t>
  </si>
  <si>
    <t>https://www.phoenixcontact.com/online/portal/us/?uri=pxc-oc-itemdetail:pid=3213056&amp;library=usen&amp;pcck=P-15-07&amp;tab=1&amp;selectedCategory=ALL</t>
  </si>
  <si>
    <t>20jumper</t>
  </si>
  <si>
    <t>https://www.phoenixcontact.com/online/portal/us/?uri=pxc-oc-itemdetail:pid=3213069&amp;library=usen&amp;pcck=P-15-07&amp;tab=1&amp;selectedCategory=ALL</t>
  </si>
  <si>
    <t>Fuse TB</t>
  </si>
  <si>
    <t>PHOENIX CONTACT | Fuse modular terminal block - UT 4-L/HESI (5X20) GY - 1044423</t>
  </si>
  <si>
    <t>Fuse TB jumpers</t>
  </si>
  <si>
    <t>https://www.phoenixcontact.com/online/portal/us/?uri=pxc-oc-itemdetail:pid=3001596&amp;library=usen&amp;pcck=P-15-07&amp;tab=1&amp;selectedCategory=ALL</t>
  </si>
  <si>
    <t>https://www.phoenixcontact.com/online/portal/us/?uri=pxc-oc-itemdetail:pid=3030349&amp;library=usen&amp;pcck=P-16-06-02-04&amp;tab=1&amp;selectedCategory=ALL</t>
  </si>
  <si>
    <t>TMC 82C 15A</t>
  </si>
  <si>
    <t>https://www.phoenixcontact.com/online/portal/us/?uri=pxc-oc-itemdetail:pid=2907594&amp;library=usen&amp;pcck=P-17-01-07-01&amp;tab=1&amp;selectedCategory=ALL</t>
  </si>
  <si>
    <t>TMC 82C 10A</t>
  </si>
  <si>
    <t>PHOENIX CONTACT | Thermomagnetic device circuit breaker - TMC 82C 10A - 2907591</t>
  </si>
  <si>
    <t>TMC 71C 3A</t>
  </si>
  <si>
    <t>gnd quattro</t>
  </si>
  <si>
    <t>https://www.phoenixcontact.com/online/portal/us/?uri=pxc-oc-itemdetail:pid=3211809&amp;library=usen&amp;pcck=P-15-02-08-01&amp;tab=1&amp;selectedCategory=ALL</t>
  </si>
  <si>
    <t>quattro end cover</t>
  </si>
  <si>
    <t>https://www.phoenixcontact.com/online/portal/us/?uri=pxc-oc-itemdetail:pid=3208979&amp;library=usen&amp;pcck=P-15-07&amp;tab=1&amp;selectedCategory=ALL</t>
  </si>
  <si>
    <t>0v distro</t>
  </si>
  <si>
    <t>https://www.phoenixcontact.com/online/portal/us/?uri=pxc-oc-itemdetail:pid=1046949&amp;library=usen&amp;pcck=P-15-13-01&amp;tab=1&amp;selectedCategory=ALL</t>
  </si>
  <si>
    <t>OD</t>
  </si>
  <si>
    <t>FT (MIN)</t>
  </si>
  <si>
    <t>PPF</t>
  </si>
  <si>
    <t>Power Cable 10-3</t>
  </si>
  <si>
    <t>SJEOOW</t>
  </si>
  <si>
    <t>Color</t>
  </si>
  <si>
    <t>Quantity</t>
  </si>
  <si>
    <t>0.57"</t>
  </si>
  <si>
    <t>Black</t>
  </si>
  <si>
    <t>Green</t>
  </si>
  <si>
    <t>10AWG Black</t>
  </si>
  <si>
    <t>THHN</t>
  </si>
  <si>
    <t>Blue</t>
  </si>
  <si>
    <t>MTW</t>
  </si>
  <si>
    <t>White/Blue</t>
  </si>
  <si>
    <t xml:space="preserve"> </t>
  </si>
  <si>
    <t>Grainger</t>
  </si>
  <si>
    <t>Lowes/Home Depot</t>
  </si>
  <si>
    <t xml:space="preserve"> (have some smaller lengths too 50ft / $27)</t>
  </si>
  <si>
    <t>WhiteBlue</t>
  </si>
  <si>
    <t>Ground bar</t>
  </si>
  <si>
    <t>EC3GB212</t>
  </si>
  <si>
    <t>18AWG Wire Blue</t>
  </si>
  <si>
    <t>300V</t>
  </si>
  <si>
    <t>CN-14A-R-C5, home</t>
  </si>
  <si>
    <t>CN-14A-C2</t>
  </si>
  <si>
    <t>motor</t>
  </si>
  <si>
    <t>encoder</t>
  </si>
  <si>
    <t>limit switches</t>
  </si>
  <si>
    <t>relay stuff</t>
  </si>
  <si>
    <t>0.2mm</t>
  </si>
  <si>
    <t>24AWG</t>
  </si>
  <si>
    <t>4mm cable</t>
  </si>
  <si>
    <t>chainflex® control cable CF880 (igus.com)</t>
  </si>
  <si>
    <t>25x20AWG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</si>
</sst>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8"/>
      <name val="Calibri"/>
      <family val="2"/>
      <scheme val="minor"/>
    </font>
    <font>
      <sz val="11"/>
      <color rgb="FF2C2C2C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3" fillId="0" borderId="0" xfId="0" applyFont="1"/>
    <xf numFmtId="0" fontId="2" fillId="0" borderId="0" xfId="0" applyFont="1"/>
    <xf numFmtId="0" fontId="0" fillId="2" borderId="0" xfId="0" applyFill="1"/>
    <xf numFmtId="0" fontId="5" fillId="0" borderId="0" xfId="0" applyFont="1"/>
    <xf numFmtId="0" fontId="0" fillId="0" borderId="0" xfId="0" applyAlignment="1">
      <alignment wrapText="1"/>
    </xf>
    <xf numFmtId="0" fontId="1" fillId="0" borderId="0" xfId="1" applyAlignment="1">
      <alignment horizontal="left" vertical="center" wrapText="1"/>
    </xf>
    <xf numFmtId="0" fontId="0" fillId="0" borderId="1" xfId="0" applyBorder="1"/>
    <xf numFmtId="0" fontId="5" fillId="0" borderId="1" xfId="0" applyFont="1" applyBorder="1"/>
    <xf numFmtId="0" fontId="1" fillId="0" borderId="1" xfId="1" applyBorder="1" applyAlignment="1">
      <alignment horizontal="left" vertical="center" wrapText="1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27</xdr:row>
      <xdr:rowOff>161925</xdr:rowOff>
    </xdr:from>
    <xdr:to>
      <xdr:col>8</xdr:col>
      <xdr:colOff>600328</xdr:colOff>
      <xdr:row>34</xdr:row>
      <xdr:rowOff>104953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9AA009-C6F8-42A5-823C-45BF6A738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5305425"/>
          <a:ext cx="1810003" cy="1276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lliedelec.com/product/rs-pro-by-allied/466150/70822676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celectronics.com/View/Mean-Well/PSP-600-24.shtml" TargetMode="External"/><Relationship Id="rId2" Type="http://schemas.openxmlformats.org/officeDocument/2006/relationships/hyperlink" Target="https://www.alliedelec.com/phoenixcontact-2907594/70903630/?utm_source=trustedparts.com&amp;utm_medium=part_sourcing&amp;utm_campaign=partsourcing_trustedparts" TargetMode="External"/><Relationship Id="rId1" Type="http://schemas.openxmlformats.org/officeDocument/2006/relationships/hyperlink" Target="https://www.alliedelec.com/product/rs-pro-by-allied/466150/70822676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automationdirect.com/adc/shopping/catalog/power_products_(electrical)/power_line_filters/roxburgh_1-phase_general_purpose_power_line_emi_-z-_rf_filters/res10_series,_1a_-_30a/res10f10" TargetMode="External"/><Relationship Id="rId4" Type="http://schemas.openxmlformats.org/officeDocument/2006/relationships/hyperlink" Target="https://www.automationdirect.com/adc/shopping/catalog/circuit_protection_-z-_fuses_-z-_disconnects/ul_489_miniature_circuit_breakers/gladiator_miniature_circuit_breakers_(gmcbu_series)/2-pole_(1a-63a)/gmcbu-2c-1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hoenixcontact.com/online/portal/us/pxc/offcontext/search_result_page/!ut/p/z1/5Vhbb9owFP4r9IFHYyeOEzJpD0DRWgot163hJXIch3rLbYmhW3_9HEi1pltJtQpNapCl2M75vuNzwxzgGt7CdUx3YkOlSGIaqrWzNt1lfzkcTnVTu5mRPro8J4Ph2JhfIKzBz3AN1zkPOZPcH1DJN0n2Ezq98bh4IakHHa2YpYx9g84UaAQgHWg2QPvtUHgZLQDbnMd7OeFDR7eRRey9QBJMB4OrPdJSGICsEimFDDl0lnc8i5KIbmIuBWv5fCcYbzGRsa2QLS_j9BvPWqC1nAxaXX3Q0lBPrR4VfDlinnbRU4qOW3_Aoxc-PfQ6_Ev6Z7gO7yi85eqfNKRdGNrkxppZaNYfD2efhleT5YjAReEqEeeSxowXrv2r03-HKeNKbMezg2CaJf6WyXMuqQjzS8mjy2p0nkcr9YMo8XmJTnJRpFGFS62X_Ics9x6TohpaxRLSeLOlm4Kpxkbr_dvYNxpgo9kAGxtQj_0G1OO8AfU4b0A9zhtQj_MG1KPVgFy1GvCdY-H3YKPa2GYCOukPBhIGhDqFvz_QB6X946PykTLTizr3LOqgjhLtlPrcg6ybFmSq-xJfv39f9-CaJbEsznFb-KCN7rnXRhEValoC8zYKRS73QDWv9kVu2RC5ZUOUuxUj2kijDPtcNWfEsj1gMK4DO8A2sCziEV8nAQmY6lbWRxqSQ7-0FzjWEB1lUB3PgsfuauFObwerRU2-ENVA7QS_h6s4ySLVrS4OQSqCHOi64XmIA4uiLjC6XQxsjnXgezo3bdP2eTeAF6hOA36jhuP0Y3RS-vMT05_WOUv9tPRvPf3oaCaPjbdUr6yp3vQfqveYO4ZXl-bL7sC-qRHDsADHJgaGSRCgWDmG2wQrDSbFAa2jJyel752WfnZa58ysN9KP6v4nqknFJAjK7TbKOc3YnZvxfBs-X_55a_1GdiqSr7q_Xq22JviPP42iNBRMyIm60UPoyGzLi23KDpf6gRKmUdTF5QCr1e3DknsPT0fwROAw3OtrsqsMQKsY7nURfgYj6e4Z7H-qUrCfGInp3SZyz_vXwBntHqqPcTAZYqJeP3mEu-hLcYDe2dkv4vklZw!!/?uri=pxc-oc-itemdetail:pid=1044423&amp;library=usen&amp;tab=1" TargetMode="External"/><Relationship Id="rId13" Type="http://schemas.openxmlformats.org/officeDocument/2006/relationships/hyperlink" Target="https://www.phoenixcontact.com/online/portal/us/?uri=pxc-oc-itemdetail:pid=3214699&amp;library=usen&amp;pcck=P-15-07&amp;tab=1&amp;selectedCategory=ALL" TargetMode="External"/><Relationship Id="rId18" Type="http://schemas.openxmlformats.org/officeDocument/2006/relationships/hyperlink" Target="https://www.phoenixcontact.com/online/portal/us/?uri=pxc-oc-itemdetail:pid=1207658&amp;library=usen&amp;pcck=P-09-02-06&amp;tab=1&amp;selectedCategory=ALL" TargetMode="External"/><Relationship Id="rId3" Type="http://schemas.openxmlformats.org/officeDocument/2006/relationships/hyperlink" Target="https://www.phoenixcontact.com/online/portal/us/?uri=pxc-oc-itemdetail:pid=2907594&amp;library=usen&amp;pcck=P-17-01-07-01&amp;tab=1&amp;selectedCategory=ALL" TargetMode="External"/><Relationship Id="rId21" Type="http://schemas.openxmlformats.org/officeDocument/2006/relationships/hyperlink" Target="https://www.phoenixcontact.com/online/portal/us/?uri=pxc-oc-itemdetail:pid=1019974&amp;library=usen&amp;pcck=P-17-01-07-01&amp;tab=1&amp;selectedCategory=ALL" TargetMode="External"/><Relationship Id="rId7" Type="http://schemas.openxmlformats.org/officeDocument/2006/relationships/hyperlink" Target="https://www.phoenixcontact.com/online/portal/us/?uri=pxc-oc-itemdetail:pid=3001596&amp;library=usen&amp;pcck=P-15-07&amp;tab=1&amp;selectedCategory=ALL" TargetMode="External"/><Relationship Id="rId12" Type="http://schemas.openxmlformats.org/officeDocument/2006/relationships/hyperlink" Target="https://www.phoenixcontact.com/online/portal/us/?uri=pxc-oc-itemdetail:pid=3213726&amp;library=usen&amp;pcck=P-15-02-06-01&amp;tab=1&amp;selectedCategory=ALL" TargetMode="External"/><Relationship Id="rId17" Type="http://schemas.openxmlformats.org/officeDocument/2006/relationships/hyperlink" Target="https://www.phoenixcontact.com/online/portal/us/?uri=pxc-oc-itemdetail:pid=1415240&amp;library=usen&amp;pcck=P-09-04-02&amp;tab=1&amp;selectedCategory=ALL" TargetMode="External"/><Relationship Id="rId2" Type="http://schemas.openxmlformats.org/officeDocument/2006/relationships/hyperlink" Target="https://www.phoenixcontact.com/online/portal/us/?uri=pxc-oc-itemdetail:pid=3030349&amp;library=usen&amp;pcck=P-16-06-02-04&amp;tab=1&amp;selectedCategory=ALL" TargetMode="External"/><Relationship Id="rId16" Type="http://schemas.openxmlformats.org/officeDocument/2006/relationships/hyperlink" Target="https://www.phoenixcontact.com/online/portal/us/?uri=pxc-oc-itemdetail:pid=3240626&amp;library=usen&amp;pcck=P-09-02-07&amp;tab=1&amp;selectedCategory=ALL" TargetMode="External"/><Relationship Id="rId20" Type="http://schemas.openxmlformats.org/officeDocument/2006/relationships/hyperlink" Target="https://www.phoenixcontact.com/online/portal/us/?uri=pxc-oc-itemdetail:pid=3240630&amp;library=usen&amp;pcck=P-09-02-07&amp;tab=1&amp;selectedCategory=ALL" TargetMode="External"/><Relationship Id="rId1" Type="http://schemas.openxmlformats.org/officeDocument/2006/relationships/hyperlink" Target="https://www.phoenixcontact.com/online/portal/us/pxc/offcontext/search_result_page/!ut/p/z1/5VjJcuIwEP0V5sBpSkiyvHFkG5YAYZ1gLi7Zlokm3mIbkvD1IwOphEwwqVAcpkypylq6X6u71bYecAkXcBnQDV_RlIcB9cTYWKrmrD5rtUaSim_HSh11m0qj1ZcnHUQw_A2XcJkwj9kpcxo0ZaswfoFGrd_PFlJqQQNnvci2H6AxAlgBSAK4CtBu2uNWTDOFdcKCnRx3oEEkjahYzsahO2o0bj7RTHnqMWg0eZLG3Fpn-y1ZXmg_lEBpNPvVXZQwKiMsLWQwnBKl1DbEwivwXY5buFMTBvK93uujE78a-pr-Kftjck7fEPqaKbUxwh0ZD261sYbG9X5r3G7dDGY9BU6zEPEgSWlgsyyknwb7LT0xE2IbFu8Fozh01nbaZCnlXtJNmd89zsrJhH9MX-S4fuiwA2yY8CxPR0bEeMae08Pc56dEoHg0WK3pKkM647xWYOfrcpGdV4vsfJFrvl7kmp8UueYnRa75SZFrflLkmteKfOy1Ir_wNCKcN7rQaDdfpj_HsCfiYPmVJ9uvoEr0bFcOdk1n550ZZaCCxfE_j4_LGlzaYZBm-1lkQSqjJ2aVkU-56B4UkzLyBKfaKYr-aJ3cAx6YzjueZe54VmL64TpIebAy48zSLh2et2OO5pGPZSRTR1Yl1Qaq7qhAtnQNVK2qDCTEqKW7zMUkI2XLHN6zp2U7gTzelYsgiNWUBeZ8ao4Wjfn0TKgVwdM2nD3BeRDGviDD030OszPgYodQC8kA2dgFslq1QdUhKlAIriLVdWXdUWAHnbNALrSQD99HV4VvXhn-usGZSdeFv3T3vdyT3JcvKeroe0UdfaOo86LUuumqp6NEHBUrsqwBRlQioqQgQAnSAasqRFMslRKXnoNXrgpfuy78-LrBGWsXwvfO_Ut15oSGrnuYLqOE0di-N2OWrL2Pw3-_cW-alSPJL33tvmz2TPJfbyF-5HGbpwNxD_CgkcZrlk1Te38V2EPCyPd1cmhgPl9sZ8zaHjcdkTeZfTOHQ2Xzof1vmvoLQXx0v_LNZn0IjN5me_zou4MWUcTyu4e38e8Atba1H38B7BHG1g!!/?uri=pxc-oc-itemdetail:pid=2907591&amp;library=usen&amp;tab=1" TargetMode="External"/><Relationship Id="rId6" Type="http://schemas.openxmlformats.org/officeDocument/2006/relationships/hyperlink" Target="https://www.phoenixcontact.com/online/portal/us/?uri=pxc-oc-itemdetail:pid=1046949&amp;library=usen&amp;pcck=P-15-13-01&amp;tab=1&amp;selectedCategory=ALL" TargetMode="External"/><Relationship Id="rId11" Type="http://schemas.openxmlformats.org/officeDocument/2006/relationships/hyperlink" Target="https://www.phoenixcontact.com/online/portal/us/?uri=pxc-oc-itemdetail:pid=3113771&amp;library=usen&amp;pcck=P-15-07&amp;tab=1&amp;selectedCategory=ALL" TargetMode="External"/><Relationship Id="rId24" Type="http://schemas.openxmlformats.org/officeDocument/2006/relationships/hyperlink" Target="https://www.phoenixcontact.com/online/portal/us/?uri=pxc-oc-itemdetail:pid=3210596&amp;library=usen&amp;pcck=P-15-02-08-01&amp;tab=1&amp;selectedCategory=ALL" TargetMode="External"/><Relationship Id="rId5" Type="http://schemas.openxmlformats.org/officeDocument/2006/relationships/hyperlink" Target="https://www.phoenixcontact.com/online/portal/us/?uri=pxc-oc-itemdetail:pid=3208979&amp;library=usen&amp;pcck=P-15-07&amp;tab=1&amp;selectedCategory=ALL" TargetMode="External"/><Relationship Id="rId15" Type="http://schemas.openxmlformats.org/officeDocument/2006/relationships/hyperlink" Target="https://www.phoenixcontact.com/online/portal/us/?uri=pxc-oc-itemdetail:pid=3240647&amp;library=usen&amp;pcck=P-09-02-07&amp;tab=1&amp;selectedCategory=ALL" TargetMode="External"/><Relationship Id="rId23" Type="http://schemas.openxmlformats.org/officeDocument/2006/relationships/hyperlink" Target="https://www.phoenixcontact.com/online/portal/us/?uri=pxc-oc-itemdetail:pid=3240631&amp;library=usen&amp;pcck=P-09-02-07&amp;tab=1&amp;selectedCategory=ALL" TargetMode="External"/><Relationship Id="rId10" Type="http://schemas.openxmlformats.org/officeDocument/2006/relationships/hyperlink" Target="https://www.phoenixcontact.com/online/portal/us/?uri=pxc-oc-itemdetail:pid=3213056&amp;library=usen&amp;pcck=P-15-07&amp;tab=1&amp;selectedCategory=ALL" TargetMode="External"/><Relationship Id="rId19" Type="http://schemas.openxmlformats.org/officeDocument/2006/relationships/hyperlink" Target="https://www.phoenixcontact.com/online/portal/us/?uri=pxc-oc-itemdetail:pid=3240630&amp;library=usen&amp;pcck=P-09-02-07&amp;tab=1&amp;selectedCategory=ALL" TargetMode="External"/><Relationship Id="rId4" Type="http://schemas.openxmlformats.org/officeDocument/2006/relationships/hyperlink" Target="https://www.phoenixcontact.com/online/portal/us/?uri=pxc-oc-itemdetail:pid=3211809&amp;library=usen&amp;pcck=P-15-02-08-01&amp;tab=1&amp;selectedCategory=ALL" TargetMode="External"/><Relationship Id="rId9" Type="http://schemas.openxmlformats.org/officeDocument/2006/relationships/hyperlink" Target="https://www.phoenixcontact.com/online/portal/us/?uri=pxc-oc-itemdetail:pid=3213069&amp;library=usen&amp;pcck=P-15-07&amp;tab=1&amp;selectedCategory=ALL" TargetMode="External"/><Relationship Id="rId14" Type="http://schemas.openxmlformats.org/officeDocument/2006/relationships/hyperlink" Target="https://www.phoenixcontact.com/online/portal/us/?uri=pxc-oc-itemdetail:pid=3214657&amp;library=usen&amp;pcck=P-15-02-06-01&amp;tab=1&amp;selectedCategory=ALL" TargetMode="External"/><Relationship Id="rId22" Type="http://schemas.openxmlformats.org/officeDocument/2006/relationships/hyperlink" Target="https://www.phoenixcontact.com/online/portal/us/?uri=pxc-oc-itemdetail:pid=3240627&amp;library=usen&amp;pcck=P-09-02-07&amp;tab=1&amp;selectedCategory=AL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gus.com/product/380?artNr=CF880-05-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57201-0D21-461D-9F88-5C899AD70234}">
  <dimension ref="A1:T19"/>
  <sheetViews>
    <sheetView topLeftCell="B1" workbookViewId="0">
      <selection activeCell="U17" sqref="U17"/>
    </sheetView>
  </sheetViews>
  <sheetFormatPr defaultRowHeight="15" x14ac:dyDescent="0.25"/>
  <cols>
    <col min="1" max="1" width="17" bestFit="1" customWidth="1"/>
    <col min="2" max="2" width="10.85546875" bestFit="1" customWidth="1"/>
    <col min="3" max="3" width="15.28515625" bestFit="1" customWidth="1"/>
    <col min="4" max="4" width="15.85546875" bestFit="1" customWidth="1"/>
    <col min="7" max="7" width="13.42578125" bestFit="1" customWidth="1"/>
    <col min="13" max="13" width="11" bestFit="1" customWidth="1"/>
  </cols>
  <sheetData>
    <row r="1" spans="1:20" x14ac:dyDescent="0.25">
      <c r="E1" t="s">
        <v>0</v>
      </c>
      <c r="F1" t="s">
        <v>1</v>
      </c>
      <c r="M1" t="s">
        <v>2</v>
      </c>
      <c r="N1">
        <v>3.6</v>
      </c>
      <c r="O1">
        <v>240</v>
      </c>
      <c r="P1">
        <v>105</v>
      </c>
      <c r="Q1">
        <v>63.5</v>
      </c>
    </row>
    <row r="2" spans="1:20" x14ac:dyDescent="0.25">
      <c r="A2" t="s">
        <v>3</v>
      </c>
      <c r="B2" t="s">
        <v>4</v>
      </c>
      <c r="C2" t="s">
        <v>5</v>
      </c>
      <c r="D2" t="s">
        <v>6</v>
      </c>
      <c r="E2">
        <f>156*0.13</f>
        <v>20.28</v>
      </c>
      <c r="F2">
        <v>10</v>
      </c>
      <c r="G2" t="s">
        <v>7</v>
      </c>
      <c r="H2">
        <v>2</v>
      </c>
      <c r="I2">
        <f>H2*E2</f>
        <v>40.56</v>
      </c>
      <c r="J2">
        <f>F2*H2</f>
        <v>20</v>
      </c>
      <c r="M2" t="s">
        <v>8</v>
      </c>
      <c r="N2">
        <v>3.4</v>
      </c>
      <c r="O2">
        <v>185</v>
      </c>
      <c r="P2">
        <v>120</v>
      </c>
      <c r="Q2">
        <v>93</v>
      </c>
    </row>
    <row r="3" spans="1:20" x14ac:dyDescent="0.25">
      <c r="A3" t="s">
        <v>9</v>
      </c>
      <c r="B3" t="s">
        <v>8</v>
      </c>
      <c r="C3" t="s">
        <v>10</v>
      </c>
      <c r="D3" t="s">
        <v>11</v>
      </c>
      <c r="E3">
        <f>(600*0.14)</f>
        <v>84.000000000000014</v>
      </c>
      <c r="F3">
        <v>28</v>
      </c>
      <c r="G3" t="s">
        <v>12</v>
      </c>
      <c r="H3">
        <v>3</v>
      </c>
      <c r="I3">
        <f>H3*E3</f>
        <v>252.00000000000006</v>
      </c>
      <c r="J3">
        <f>F3*H3</f>
        <v>84</v>
      </c>
      <c r="M3" t="s">
        <v>13</v>
      </c>
      <c r="N3">
        <v>7.5</v>
      </c>
      <c r="O3">
        <v>264</v>
      </c>
      <c r="P3">
        <v>127</v>
      </c>
      <c r="Q3">
        <v>50</v>
      </c>
    </row>
    <row r="4" spans="1:20" x14ac:dyDescent="0.25">
      <c r="A4" t="s">
        <v>14</v>
      </c>
      <c r="B4" t="s">
        <v>15</v>
      </c>
      <c r="E4">
        <f>72*6*0.03</f>
        <v>12.959999999999999</v>
      </c>
      <c r="H4">
        <v>5</v>
      </c>
      <c r="I4">
        <f>H4*E4</f>
        <v>64.8</v>
      </c>
      <c r="J4">
        <f>E4*H4</f>
        <v>64.8</v>
      </c>
    </row>
    <row r="5" spans="1:20" x14ac:dyDescent="0.25">
      <c r="I5">
        <f>SUM(I2:I4)</f>
        <v>357.36000000000007</v>
      </c>
      <c r="J5">
        <f>SUM(J2:J4)</f>
        <v>168.8</v>
      </c>
    </row>
    <row r="10" spans="1:20" x14ac:dyDescent="0.25">
      <c r="S10" t="s">
        <v>16</v>
      </c>
      <c r="T10" t="s">
        <v>17</v>
      </c>
    </row>
    <row r="11" spans="1:20" x14ac:dyDescent="0.25">
      <c r="S11">
        <v>20</v>
      </c>
      <c r="T11">
        <v>5</v>
      </c>
    </row>
    <row r="12" spans="1:20" x14ac:dyDescent="0.25">
      <c r="S12">
        <v>18</v>
      </c>
      <c r="T12">
        <v>7</v>
      </c>
    </row>
    <row r="13" spans="1:20" x14ac:dyDescent="0.25">
      <c r="A13" t="s">
        <v>18</v>
      </c>
      <c r="C13" s="1" t="s">
        <v>19</v>
      </c>
      <c r="S13">
        <v>16</v>
      </c>
      <c r="T13">
        <v>10</v>
      </c>
    </row>
    <row r="14" spans="1:20" x14ac:dyDescent="0.25">
      <c r="S14">
        <v>14</v>
      </c>
      <c r="T14">
        <v>15</v>
      </c>
    </row>
    <row r="15" spans="1:20" x14ac:dyDescent="0.25">
      <c r="S15">
        <v>12</v>
      </c>
      <c r="T15">
        <v>20</v>
      </c>
    </row>
    <row r="16" spans="1:20" x14ac:dyDescent="0.25">
      <c r="S16">
        <v>10</v>
      </c>
      <c r="T16">
        <v>30</v>
      </c>
    </row>
    <row r="19" spans="1:3" x14ac:dyDescent="0.25">
      <c r="A19" t="s">
        <v>20</v>
      </c>
      <c r="B19" t="s">
        <v>21</v>
      </c>
      <c r="C19" t="s">
        <v>22</v>
      </c>
    </row>
  </sheetData>
  <hyperlinks>
    <hyperlink ref="C13" r:id="rId1" display="https://www.alliedelec.com/product/rs-pro-by-allied/466150/70822676/" xr:uid="{2A076962-024C-44C2-98BE-CF70B7697F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203F-E7ED-45F8-A6A4-FAFF4B0E9FEE}">
  <dimension ref="A1:P16"/>
  <sheetViews>
    <sheetView workbookViewId="0">
      <selection activeCell="A19" sqref="A19"/>
    </sheetView>
  </sheetViews>
  <sheetFormatPr defaultRowHeight="15" x14ac:dyDescent="0.25"/>
  <cols>
    <col min="1" max="1" width="23.7109375" bestFit="1" customWidth="1"/>
    <col min="2" max="2" width="17.5703125" bestFit="1" customWidth="1"/>
    <col min="3" max="4" width="17.5703125" customWidth="1"/>
    <col min="9" max="9" width="19.85546875" customWidth="1"/>
  </cols>
  <sheetData>
    <row r="1" spans="1:16" x14ac:dyDescent="0.25">
      <c r="A1" t="s">
        <v>23</v>
      </c>
      <c r="B1" t="s">
        <v>24</v>
      </c>
      <c r="D1" s="1" t="s">
        <v>19</v>
      </c>
      <c r="E1">
        <v>1</v>
      </c>
      <c r="F1">
        <v>20.48</v>
      </c>
      <c r="G1">
        <f t="shared" ref="G1:G14" si="0">F1*E1</f>
        <v>20.48</v>
      </c>
    </row>
    <row r="2" spans="1:16" x14ac:dyDescent="0.25">
      <c r="A2" t="s">
        <v>25</v>
      </c>
      <c r="B2" t="s">
        <v>24</v>
      </c>
      <c r="C2" t="s">
        <v>26</v>
      </c>
      <c r="D2" s="1" t="s">
        <v>27</v>
      </c>
      <c r="E2">
        <v>2</v>
      </c>
      <c r="F2" s="4">
        <v>40.85</v>
      </c>
      <c r="G2" s="4">
        <f t="shared" si="0"/>
        <v>81.7</v>
      </c>
      <c r="K2" t="s">
        <v>28</v>
      </c>
      <c r="L2">
        <v>1</v>
      </c>
      <c r="O2">
        <v>2907594</v>
      </c>
      <c r="P2">
        <v>2</v>
      </c>
    </row>
    <row r="3" spans="1:16" x14ac:dyDescent="0.25">
      <c r="A3" t="s">
        <v>29</v>
      </c>
      <c r="B3" t="s">
        <v>30</v>
      </c>
      <c r="C3" t="s">
        <v>31</v>
      </c>
      <c r="D3" s="1" t="s">
        <v>32</v>
      </c>
      <c r="E3">
        <v>1</v>
      </c>
      <c r="F3">
        <v>26</v>
      </c>
      <c r="G3">
        <f t="shared" si="0"/>
        <v>26</v>
      </c>
      <c r="O3">
        <v>2907591</v>
      </c>
      <c r="P3">
        <v>1</v>
      </c>
    </row>
    <row r="4" spans="1:16" ht="30" x14ac:dyDescent="0.25">
      <c r="A4" t="s">
        <v>33</v>
      </c>
      <c r="B4" t="s">
        <v>34</v>
      </c>
      <c r="E4">
        <f>IF(L2,5,0)</f>
        <v>5</v>
      </c>
      <c r="F4">
        <v>11.28</v>
      </c>
      <c r="G4">
        <f t="shared" si="0"/>
        <v>56.4</v>
      </c>
      <c r="I4" s="6" t="s">
        <v>35</v>
      </c>
      <c r="O4">
        <v>1044423</v>
      </c>
      <c r="P4">
        <v>5</v>
      </c>
    </row>
    <row r="5" spans="1:16" x14ac:dyDescent="0.25">
      <c r="A5" t="s">
        <v>36</v>
      </c>
      <c r="B5" t="s">
        <v>24</v>
      </c>
      <c r="E5">
        <f>IF(E4&lt;&gt;0,1,0)</f>
        <v>1</v>
      </c>
      <c r="F5">
        <v>2.39</v>
      </c>
      <c r="G5">
        <f t="shared" si="0"/>
        <v>2.39</v>
      </c>
      <c r="O5">
        <v>3001596</v>
      </c>
      <c r="P5">
        <v>1</v>
      </c>
    </row>
    <row r="6" spans="1:16" x14ac:dyDescent="0.25">
      <c r="A6" t="s">
        <v>37</v>
      </c>
      <c r="B6" t="s">
        <v>24</v>
      </c>
      <c r="E6">
        <f>IF(E4&lt;&gt;0,1,0)</f>
        <v>1</v>
      </c>
      <c r="F6">
        <v>2.94</v>
      </c>
      <c r="G6">
        <f t="shared" si="0"/>
        <v>2.94</v>
      </c>
      <c r="O6">
        <v>3030349</v>
      </c>
      <c r="P6">
        <v>1</v>
      </c>
    </row>
    <row r="7" spans="1:16" ht="23.25" customHeight="1" x14ac:dyDescent="0.25">
      <c r="A7" t="s">
        <v>38</v>
      </c>
      <c r="B7" t="s">
        <v>39</v>
      </c>
      <c r="C7" t="s">
        <v>40</v>
      </c>
      <c r="F7">
        <v>1.26</v>
      </c>
      <c r="G7">
        <f t="shared" si="0"/>
        <v>0</v>
      </c>
    </row>
    <row r="8" spans="1:16" x14ac:dyDescent="0.25">
      <c r="A8" s="11" t="s">
        <v>41</v>
      </c>
      <c r="B8" t="s">
        <v>42</v>
      </c>
      <c r="D8" s="1" t="s">
        <v>43</v>
      </c>
      <c r="E8">
        <v>3</v>
      </c>
      <c r="F8">
        <v>151</v>
      </c>
      <c r="G8">
        <f t="shared" si="0"/>
        <v>453</v>
      </c>
    </row>
    <row r="9" spans="1:16" x14ac:dyDescent="0.25">
      <c r="A9" s="11" t="s">
        <v>44</v>
      </c>
      <c r="B9" t="s">
        <v>42</v>
      </c>
      <c r="D9" t="s">
        <v>45</v>
      </c>
      <c r="E9">
        <v>2</v>
      </c>
      <c r="F9">
        <v>31.4</v>
      </c>
      <c r="G9">
        <f t="shared" si="0"/>
        <v>62.8</v>
      </c>
    </row>
    <row r="10" spans="1:16" x14ac:dyDescent="0.25">
      <c r="A10" t="s">
        <v>46</v>
      </c>
      <c r="B10" t="s">
        <v>30</v>
      </c>
      <c r="C10" t="s">
        <v>47</v>
      </c>
      <c r="D10" t="s">
        <v>48</v>
      </c>
      <c r="E10">
        <v>3</v>
      </c>
      <c r="F10">
        <v>7</v>
      </c>
      <c r="G10">
        <f t="shared" si="0"/>
        <v>21</v>
      </c>
    </row>
    <row r="11" spans="1:16" x14ac:dyDescent="0.25">
      <c r="A11" t="s">
        <v>49</v>
      </c>
      <c r="B11" t="s">
        <v>30</v>
      </c>
      <c r="C11" t="s">
        <v>50</v>
      </c>
      <c r="D11" s="1" t="s">
        <v>51</v>
      </c>
      <c r="E11">
        <v>1</v>
      </c>
      <c r="F11">
        <v>14</v>
      </c>
      <c r="G11">
        <f t="shared" si="0"/>
        <v>14</v>
      </c>
    </row>
    <row r="12" spans="1:16" ht="18" x14ac:dyDescent="0.35">
      <c r="A12" t="s">
        <v>52</v>
      </c>
      <c r="B12" t="s">
        <v>53</v>
      </c>
      <c r="C12" s="5">
        <v>1415240</v>
      </c>
      <c r="E12">
        <v>1</v>
      </c>
      <c r="F12">
        <v>20</v>
      </c>
      <c r="G12">
        <f t="shared" si="0"/>
        <v>20</v>
      </c>
    </row>
    <row r="13" spans="1:16" ht="18" x14ac:dyDescent="0.35">
      <c r="A13" t="s">
        <v>54</v>
      </c>
      <c r="C13" s="5"/>
      <c r="E13">
        <v>1</v>
      </c>
      <c r="F13">
        <v>5.8</v>
      </c>
      <c r="G13">
        <f t="shared" si="0"/>
        <v>5.8</v>
      </c>
    </row>
    <row r="14" spans="1:16" ht="18" x14ac:dyDescent="0.35">
      <c r="A14" t="s">
        <v>55</v>
      </c>
      <c r="C14" s="5"/>
      <c r="E14">
        <v>1</v>
      </c>
      <c r="F14">
        <v>28</v>
      </c>
      <c r="G14">
        <f t="shared" si="0"/>
        <v>28</v>
      </c>
    </row>
    <row r="16" spans="1:16" x14ac:dyDescent="0.25">
      <c r="G16">
        <f>SUM(G1:G15)</f>
        <v>794.50999999999988</v>
      </c>
    </row>
  </sheetData>
  <hyperlinks>
    <hyperlink ref="D1" r:id="rId1" display="https://www.alliedelec.com/product/rs-pro-by-allied/466150/70822676/" xr:uid="{EDCD9B97-35F8-4C6D-BF99-5E5EE4852190}"/>
    <hyperlink ref="D2" r:id="rId2" xr:uid="{66863B87-D635-4AFB-AC98-234EB18BE882}"/>
    <hyperlink ref="D8" r:id="rId3" xr:uid="{3483ABC4-0635-400A-904C-4709FB6D5A95}"/>
    <hyperlink ref="D3" r:id="rId4" xr:uid="{11FA64A9-E4F0-4365-8036-0612A5D4CBB8}"/>
    <hyperlink ref="D11" r:id="rId5" xr:uid="{D9443060-5BD2-4A85-9129-EB6522A750E7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F712D-8100-4021-BDC6-17F3367CBB46}">
  <dimension ref="A1:C10"/>
  <sheetViews>
    <sheetView workbookViewId="0">
      <selection activeCell="H10" sqref="H10"/>
    </sheetView>
  </sheetViews>
  <sheetFormatPr defaultRowHeight="15" x14ac:dyDescent="0.25"/>
  <cols>
    <col min="1" max="1" width="17.5703125" bestFit="1" customWidth="1"/>
    <col min="3" max="3" width="28.42578125" bestFit="1" customWidth="1"/>
  </cols>
  <sheetData>
    <row r="1" spans="1:3" x14ac:dyDescent="0.25">
      <c r="A1" t="s">
        <v>56</v>
      </c>
      <c r="B1">
        <v>536.83000000000004</v>
      </c>
    </row>
    <row r="2" spans="1:3" x14ac:dyDescent="0.25">
      <c r="A2" t="s">
        <v>24</v>
      </c>
      <c r="B2">
        <v>134.32</v>
      </c>
    </row>
    <row r="3" spans="1:3" x14ac:dyDescent="0.25">
      <c r="A3" t="s">
        <v>30</v>
      </c>
      <c r="B3">
        <v>174.27</v>
      </c>
    </row>
    <row r="4" spans="1:3" x14ac:dyDescent="0.25">
      <c r="A4" t="s">
        <v>57</v>
      </c>
      <c r="B4">
        <v>123.23</v>
      </c>
    </row>
    <row r="5" spans="1:3" x14ac:dyDescent="0.25">
      <c r="A5" t="s">
        <v>58</v>
      </c>
      <c r="B5">
        <v>200</v>
      </c>
    </row>
    <row r="6" spans="1:3" x14ac:dyDescent="0.25">
      <c r="A6" t="s">
        <v>59</v>
      </c>
      <c r="B6">
        <v>50</v>
      </c>
      <c r="C6" t="s">
        <v>60</v>
      </c>
    </row>
    <row r="7" spans="1:3" x14ac:dyDescent="0.25">
      <c r="A7" t="s">
        <v>61</v>
      </c>
      <c r="B7">
        <f>12.63+50+37</f>
        <v>99.63</v>
      </c>
      <c r="C7" t="s">
        <v>62</v>
      </c>
    </row>
    <row r="8" spans="1:3" x14ac:dyDescent="0.25">
      <c r="A8" t="s">
        <v>63</v>
      </c>
      <c r="B8">
        <f>26+75.6</f>
        <v>101.6</v>
      </c>
    </row>
    <row r="9" spans="1:3" x14ac:dyDescent="0.25">
      <c r="A9" t="s">
        <v>64</v>
      </c>
      <c r="B9">
        <v>134</v>
      </c>
    </row>
    <row r="10" spans="1:3" x14ac:dyDescent="0.25">
      <c r="B10">
        <f>SUM(B1:B9)</f>
        <v>1553.88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6F19F-0EBF-432E-98ED-269525B5EECC}">
  <dimension ref="A1:O46"/>
  <sheetViews>
    <sheetView tabSelected="1" topLeftCell="A19" workbookViewId="0">
      <selection activeCell="B46" sqref="B46"/>
    </sheetView>
  </sheetViews>
  <sheetFormatPr defaultRowHeight="15" x14ac:dyDescent="0.25"/>
  <cols>
    <col min="1" max="1" width="36.42578125" bestFit="1" customWidth="1"/>
    <col min="6" max="6" width="13.85546875" bestFit="1" customWidth="1"/>
    <col min="10" max="10" width="50.85546875" bestFit="1" customWidth="1"/>
  </cols>
  <sheetData>
    <row r="1" spans="1:15" x14ac:dyDescent="0.25">
      <c r="A1" s="3" t="s">
        <v>65</v>
      </c>
      <c r="B1" s="3" t="s">
        <v>66</v>
      </c>
      <c r="C1" s="3" t="s">
        <v>67</v>
      </c>
      <c r="D1" s="3" t="s">
        <v>68</v>
      </c>
      <c r="H1" t="s">
        <v>69</v>
      </c>
      <c r="J1" s="3" t="s">
        <v>70</v>
      </c>
      <c r="K1" s="3" t="s">
        <v>66</v>
      </c>
      <c r="L1" s="3" t="s">
        <v>67</v>
      </c>
      <c r="M1" s="3" t="s">
        <v>68</v>
      </c>
    </row>
    <row r="2" spans="1:15" x14ac:dyDescent="0.25">
      <c r="A2" t="s">
        <v>71</v>
      </c>
      <c r="B2">
        <v>1</v>
      </c>
      <c r="C2">
        <v>1</v>
      </c>
      <c r="F2" t="s">
        <v>72</v>
      </c>
      <c r="G2">
        <v>10</v>
      </c>
      <c r="H2">
        <v>3</v>
      </c>
      <c r="J2" t="s">
        <v>73</v>
      </c>
      <c r="K2">
        <v>1</v>
      </c>
      <c r="N2" t="s">
        <v>74</v>
      </c>
      <c r="O2" t="s">
        <v>75</v>
      </c>
    </row>
    <row r="3" spans="1:15" x14ac:dyDescent="0.25">
      <c r="A3" t="s">
        <v>76</v>
      </c>
      <c r="B3">
        <v>1</v>
      </c>
      <c r="C3">
        <v>2</v>
      </c>
      <c r="F3" t="s">
        <v>77</v>
      </c>
      <c r="G3">
        <v>5</v>
      </c>
      <c r="H3">
        <v>2</v>
      </c>
      <c r="J3" t="s">
        <v>78</v>
      </c>
      <c r="N3" t="s">
        <v>79</v>
      </c>
    </row>
    <row r="4" spans="1:15" x14ac:dyDescent="0.25">
      <c r="A4" t="s">
        <v>80</v>
      </c>
      <c r="B4">
        <v>1</v>
      </c>
      <c r="C4">
        <v>3</v>
      </c>
      <c r="F4" t="s">
        <v>81</v>
      </c>
      <c r="G4">
        <v>1</v>
      </c>
      <c r="J4" t="s">
        <v>82</v>
      </c>
      <c r="N4" t="s">
        <v>83</v>
      </c>
    </row>
    <row r="5" spans="1:15" x14ac:dyDescent="0.25">
      <c r="A5" t="s">
        <v>84</v>
      </c>
      <c r="B5">
        <v>1</v>
      </c>
      <c r="C5">
        <v>4</v>
      </c>
      <c r="F5" t="s">
        <v>85</v>
      </c>
      <c r="G5">
        <v>1</v>
      </c>
      <c r="J5" t="s">
        <v>86</v>
      </c>
      <c r="N5" t="s">
        <v>87</v>
      </c>
    </row>
    <row r="6" spans="1:15" x14ac:dyDescent="0.25">
      <c r="A6" t="s">
        <v>88</v>
      </c>
      <c r="F6" t="s">
        <v>89</v>
      </c>
      <c r="G6">
        <v>1</v>
      </c>
      <c r="J6" t="s">
        <v>90</v>
      </c>
    </row>
    <row r="7" spans="1:15" x14ac:dyDescent="0.25">
      <c r="A7" t="s">
        <v>91</v>
      </c>
      <c r="B7">
        <v>1</v>
      </c>
      <c r="C7">
        <v>5</v>
      </c>
      <c r="F7" t="s">
        <v>92</v>
      </c>
      <c r="G7">
        <v>4</v>
      </c>
      <c r="J7" t="s">
        <v>93</v>
      </c>
    </row>
    <row r="8" spans="1:15" x14ac:dyDescent="0.25">
      <c r="A8" t="s">
        <v>94</v>
      </c>
      <c r="B8">
        <v>1</v>
      </c>
      <c r="C8">
        <v>6</v>
      </c>
      <c r="F8" t="s">
        <v>95</v>
      </c>
      <c r="G8">
        <v>1</v>
      </c>
      <c r="J8" t="s">
        <v>96</v>
      </c>
    </row>
    <row r="9" spans="1:15" x14ac:dyDescent="0.25">
      <c r="A9" t="s">
        <v>97</v>
      </c>
      <c r="B9">
        <v>1</v>
      </c>
      <c r="C9">
        <v>7</v>
      </c>
      <c r="J9" t="s">
        <v>98</v>
      </c>
    </row>
    <row r="10" spans="1:15" x14ac:dyDescent="0.25">
      <c r="A10" t="s">
        <v>99</v>
      </c>
      <c r="J10" t="s">
        <v>100</v>
      </c>
    </row>
    <row r="11" spans="1:15" x14ac:dyDescent="0.25">
      <c r="A11" t="s">
        <v>101</v>
      </c>
      <c r="G11">
        <f>SUM(G2:G8)</f>
        <v>23</v>
      </c>
      <c r="J11" t="s">
        <v>102</v>
      </c>
    </row>
    <row r="12" spans="1:15" x14ac:dyDescent="0.25">
      <c r="A12" t="s">
        <v>103</v>
      </c>
      <c r="B12">
        <v>1</v>
      </c>
      <c r="C12">
        <v>8</v>
      </c>
      <c r="J12" t="s">
        <v>104</v>
      </c>
      <c r="K12">
        <v>1</v>
      </c>
    </row>
    <row r="13" spans="1:15" x14ac:dyDescent="0.25">
      <c r="A13" t="s">
        <v>105</v>
      </c>
      <c r="B13">
        <v>1</v>
      </c>
      <c r="C13">
        <v>9</v>
      </c>
      <c r="J13" t="s">
        <v>106</v>
      </c>
      <c r="K13">
        <v>1</v>
      </c>
    </row>
    <row r="14" spans="1:15" x14ac:dyDescent="0.25">
      <c r="A14" t="s">
        <v>107</v>
      </c>
      <c r="B14">
        <v>1</v>
      </c>
      <c r="C14">
        <v>10</v>
      </c>
      <c r="J14" t="s">
        <v>108</v>
      </c>
      <c r="K14">
        <v>1</v>
      </c>
    </row>
    <row r="15" spans="1:15" x14ac:dyDescent="0.25">
      <c r="A15" t="s">
        <v>109</v>
      </c>
      <c r="J15" t="s">
        <v>110</v>
      </c>
    </row>
    <row r="16" spans="1:15" x14ac:dyDescent="0.25">
      <c r="A16" t="s">
        <v>111</v>
      </c>
      <c r="J16" t="s">
        <v>112</v>
      </c>
    </row>
    <row r="17" spans="1:11" x14ac:dyDescent="0.25">
      <c r="A17" t="s">
        <v>113</v>
      </c>
      <c r="B17">
        <v>1</v>
      </c>
      <c r="C17">
        <v>5</v>
      </c>
      <c r="J17" t="s">
        <v>114</v>
      </c>
    </row>
    <row r="18" spans="1:11" x14ac:dyDescent="0.25">
      <c r="A18" t="s">
        <v>115</v>
      </c>
      <c r="B18">
        <v>1</v>
      </c>
      <c r="C18">
        <v>6</v>
      </c>
      <c r="J18" t="s">
        <v>116</v>
      </c>
      <c r="K18">
        <v>1</v>
      </c>
    </row>
    <row r="19" spans="1:11" x14ac:dyDescent="0.25">
      <c r="A19" t="s">
        <v>117</v>
      </c>
      <c r="B19">
        <v>1</v>
      </c>
      <c r="C19">
        <v>7</v>
      </c>
      <c r="J19" t="s">
        <v>118</v>
      </c>
      <c r="K19">
        <v>1</v>
      </c>
    </row>
    <row r="20" spans="1:11" x14ac:dyDescent="0.25">
      <c r="A20" t="s">
        <v>119</v>
      </c>
      <c r="B20">
        <v>1</v>
      </c>
      <c r="C20" t="s">
        <v>60</v>
      </c>
      <c r="J20" t="s">
        <v>120</v>
      </c>
    </row>
    <row r="21" spans="1:11" x14ac:dyDescent="0.25">
      <c r="A21" t="s">
        <v>121</v>
      </c>
      <c r="J21" t="s">
        <v>122</v>
      </c>
    </row>
    <row r="22" spans="1:11" x14ac:dyDescent="0.25">
      <c r="A22" t="s">
        <v>123</v>
      </c>
      <c r="B22">
        <v>1</v>
      </c>
      <c r="C22">
        <v>11</v>
      </c>
      <c r="J22" t="s">
        <v>124</v>
      </c>
      <c r="K22">
        <v>1</v>
      </c>
    </row>
    <row r="23" spans="1:11" x14ac:dyDescent="0.25">
      <c r="A23" t="s">
        <v>125</v>
      </c>
      <c r="B23">
        <v>1</v>
      </c>
      <c r="C23">
        <v>12</v>
      </c>
      <c r="J23" t="s">
        <v>126</v>
      </c>
    </row>
    <row r="24" spans="1:11" x14ac:dyDescent="0.25">
      <c r="A24" t="s">
        <v>127</v>
      </c>
      <c r="J24" t="s">
        <v>128</v>
      </c>
    </row>
    <row r="25" spans="1:11" x14ac:dyDescent="0.25">
      <c r="A25" t="s">
        <v>129</v>
      </c>
      <c r="J25" t="s">
        <v>130</v>
      </c>
    </row>
    <row r="26" spans="1:11" x14ac:dyDescent="0.25">
      <c r="A26" t="s">
        <v>131</v>
      </c>
      <c r="J26" t="s">
        <v>132</v>
      </c>
      <c r="K26">
        <v>1</v>
      </c>
    </row>
    <row r="27" spans="1:11" x14ac:dyDescent="0.25">
      <c r="A27" t="s">
        <v>133</v>
      </c>
      <c r="J27" t="s">
        <v>134</v>
      </c>
    </row>
    <row r="28" spans="1:11" x14ac:dyDescent="0.25">
      <c r="A28" t="s">
        <v>135</v>
      </c>
    </row>
    <row r="29" spans="1:11" x14ac:dyDescent="0.25">
      <c r="A29" t="s">
        <v>136</v>
      </c>
    </row>
    <row r="30" spans="1:11" x14ac:dyDescent="0.25">
      <c r="A30" t="s">
        <v>137</v>
      </c>
      <c r="K30">
        <f>SUM(K2:K29)</f>
        <v>8</v>
      </c>
    </row>
    <row r="31" spans="1:11" x14ac:dyDescent="0.25">
      <c r="A31" t="s">
        <v>138</v>
      </c>
    </row>
    <row r="32" spans="1:11" x14ac:dyDescent="0.25">
      <c r="A32" t="s">
        <v>139</v>
      </c>
      <c r="B32">
        <v>1</v>
      </c>
      <c r="C32">
        <v>13</v>
      </c>
    </row>
    <row r="33" spans="1:3" x14ac:dyDescent="0.25">
      <c r="A33" t="s">
        <v>140</v>
      </c>
    </row>
    <row r="34" spans="1:3" x14ac:dyDescent="0.25">
      <c r="A34" s="2" t="s">
        <v>141</v>
      </c>
      <c r="B34">
        <v>1</v>
      </c>
      <c r="C34">
        <v>14</v>
      </c>
    </row>
    <row r="35" spans="1:3" x14ac:dyDescent="0.25">
      <c r="A35" s="2" t="s">
        <v>142</v>
      </c>
      <c r="B35">
        <v>1</v>
      </c>
      <c r="C35">
        <v>15</v>
      </c>
    </row>
    <row r="36" spans="1:3" x14ac:dyDescent="0.25">
      <c r="A36" s="2" t="s">
        <v>143</v>
      </c>
      <c r="B36">
        <v>1</v>
      </c>
      <c r="C36">
        <v>16</v>
      </c>
    </row>
    <row r="37" spans="1:3" x14ac:dyDescent="0.25">
      <c r="A37" s="2" t="s">
        <v>144</v>
      </c>
    </row>
    <row r="38" spans="1:3" x14ac:dyDescent="0.25">
      <c r="A38" s="2" t="s">
        <v>145</v>
      </c>
    </row>
    <row r="39" spans="1:3" x14ac:dyDescent="0.25">
      <c r="A39" s="2" t="s">
        <v>146</v>
      </c>
      <c r="B39">
        <v>1</v>
      </c>
      <c r="C39" t="s">
        <v>60</v>
      </c>
    </row>
    <row r="40" spans="1:3" x14ac:dyDescent="0.25">
      <c r="A40" s="2" t="s">
        <v>147</v>
      </c>
    </row>
    <row r="41" spans="1:3" x14ac:dyDescent="0.25">
      <c r="A41" s="2" t="s">
        <v>148</v>
      </c>
    </row>
    <row r="42" spans="1:3" x14ac:dyDescent="0.25">
      <c r="A42" s="2" t="s">
        <v>149</v>
      </c>
    </row>
    <row r="43" spans="1:3" x14ac:dyDescent="0.25">
      <c r="A43" s="2" t="s">
        <v>150</v>
      </c>
    </row>
    <row r="44" spans="1:3" x14ac:dyDescent="0.25">
      <c r="A44" s="2" t="s">
        <v>151</v>
      </c>
      <c r="B44">
        <v>1</v>
      </c>
      <c r="C44">
        <v>17</v>
      </c>
    </row>
    <row r="46" spans="1:3" x14ac:dyDescent="0.25">
      <c r="B46">
        <f>SUM(B2:B44)</f>
        <v>22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8D1A7-4D94-499E-AC82-9272BC05FACC}">
  <dimension ref="A1:F31"/>
  <sheetViews>
    <sheetView topLeftCell="A9" workbookViewId="0">
      <selection activeCell="F16" sqref="F16"/>
    </sheetView>
  </sheetViews>
  <sheetFormatPr defaultRowHeight="15" x14ac:dyDescent="0.25"/>
  <cols>
    <col min="1" max="1" width="16.85546875" bestFit="1" customWidth="1"/>
    <col min="2" max="2" width="10.28515625" bestFit="1" customWidth="1"/>
    <col min="3" max="3" width="10.28515625" customWidth="1"/>
  </cols>
  <sheetData>
    <row r="1" spans="1:6" x14ac:dyDescent="0.25">
      <c r="A1" s="8"/>
      <c r="B1" s="8" t="s">
        <v>152</v>
      </c>
      <c r="C1" s="8" t="s">
        <v>153</v>
      </c>
      <c r="D1" s="8" t="s">
        <v>154</v>
      </c>
    </row>
    <row r="2" spans="1:6" x14ac:dyDescent="0.25">
      <c r="A2" s="8" t="s">
        <v>155</v>
      </c>
      <c r="B2" s="8">
        <v>1207658</v>
      </c>
      <c r="C2" s="8"/>
      <c r="D2" s="8">
        <v>1</v>
      </c>
      <c r="F2" s="1" t="s">
        <v>156</v>
      </c>
    </row>
    <row r="3" spans="1:6" ht="18" x14ac:dyDescent="0.35">
      <c r="A3" s="8" t="s">
        <v>157</v>
      </c>
      <c r="B3" s="8">
        <v>1415240</v>
      </c>
      <c r="C3" s="9"/>
      <c r="D3" s="8">
        <v>1</v>
      </c>
      <c r="F3" s="1" t="s">
        <v>158</v>
      </c>
    </row>
    <row r="4" spans="1:6" ht="18" x14ac:dyDescent="0.35">
      <c r="A4" s="8" t="s">
        <v>159</v>
      </c>
      <c r="B4" s="8">
        <v>3240626</v>
      </c>
      <c r="C4" s="9"/>
      <c r="D4" s="8">
        <v>1</v>
      </c>
      <c r="F4" s="1" t="s">
        <v>160</v>
      </c>
    </row>
    <row r="5" spans="1:6" ht="18" x14ac:dyDescent="0.35">
      <c r="A5" s="8" t="s">
        <v>161</v>
      </c>
      <c r="B5" s="8">
        <v>3240627</v>
      </c>
      <c r="C5" s="9"/>
      <c r="D5" s="8">
        <v>1</v>
      </c>
      <c r="F5" s="7">
        <v>3240627</v>
      </c>
    </row>
    <row r="6" spans="1:6" ht="18" x14ac:dyDescent="0.35">
      <c r="A6" s="8" t="s">
        <v>162</v>
      </c>
      <c r="B6" s="8">
        <v>3240647</v>
      </c>
      <c r="C6" s="9"/>
      <c r="D6" s="8">
        <v>1</v>
      </c>
      <c r="F6" s="1" t="s">
        <v>163</v>
      </c>
    </row>
    <row r="7" spans="1:6" ht="18" x14ac:dyDescent="0.35">
      <c r="A7" s="8" t="s">
        <v>164</v>
      </c>
      <c r="B7" s="8">
        <v>3240630</v>
      </c>
      <c r="C7" s="9"/>
      <c r="D7" s="8">
        <v>1</v>
      </c>
      <c r="F7" s="7">
        <v>3240630</v>
      </c>
    </row>
    <row r="8" spans="1:6" ht="18" x14ac:dyDescent="0.35">
      <c r="A8" s="8" t="s">
        <v>165</v>
      </c>
      <c r="B8" s="8">
        <v>3240631</v>
      </c>
      <c r="C8" s="9"/>
      <c r="D8" s="8">
        <v>1</v>
      </c>
      <c r="F8" s="7">
        <v>3240631</v>
      </c>
    </row>
    <row r="9" spans="1:6" ht="18" x14ac:dyDescent="0.35">
      <c r="A9" s="8" t="s">
        <v>162</v>
      </c>
      <c r="B9" s="8">
        <v>3240648</v>
      </c>
      <c r="C9" s="9"/>
      <c r="D9" s="8">
        <v>1</v>
      </c>
      <c r="F9" s="1" t="s">
        <v>166</v>
      </c>
    </row>
    <row r="10" spans="1:6" x14ac:dyDescent="0.25">
      <c r="A10" s="8" t="s">
        <v>167</v>
      </c>
      <c r="B10" s="8">
        <v>3214657</v>
      </c>
      <c r="C10" s="8">
        <v>3208511</v>
      </c>
      <c r="D10" s="8">
        <v>20</v>
      </c>
      <c r="F10" s="1" t="s">
        <v>168</v>
      </c>
    </row>
    <row r="11" spans="1:6" x14ac:dyDescent="0.25">
      <c r="A11" s="8" t="s">
        <v>169</v>
      </c>
      <c r="B11" s="8">
        <v>3214699</v>
      </c>
      <c r="C11" s="8">
        <v>3208579</v>
      </c>
      <c r="D11" s="8">
        <v>1</v>
      </c>
      <c r="F11" s="1" t="s">
        <v>170</v>
      </c>
    </row>
    <row r="12" spans="1:6" x14ac:dyDescent="0.25">
      <c r="A12" s="8" t="s">
        <v>171</v>
      </c>
      <c r="B12" s="8">
        <v>3213726</v>
      </c>
      <c r="C12" s="8">
        <v>3213713</v>
      </c>
      <c r="D12" s="8">
        <v>10</v>
      </c>
      <c r="F12" s="1" t="s">
        <v>172</v>
      </c>
    </row>
    <row r="13" spans="1:6" ht="18" x14ac:dyDescent="0.35">
      <c r="A13" s="8" t="s">
        <v>173</v>
      </c>
      <c r="B13" s="8">
        <v>3113771</v>
      </c>
      <c r="C13" s="9"/>
      <c r="D13" s="8">
        <v>1</v>
      </c>
      <c r="F13" s="1" t="s">
        <v>174</v>
      </c>
    </row>
    <row r="14" spans="1:6" ht="18" x14ac:dyDescent="0.35">
      <c r="A14" s="8" t="s">
        <v>175</v>
      </c>
      <c r="B14" s="8">
        <v>3213056</v>
      </c>
      <c r="C14" s="9"/>
      <c r="D14" s="9">
        <v>2</v>
      </c>
      <c r="F14" s="1" t="s">
        <v>176</v>
      </c>
    </row>
    <row r="15" spans="1:6" x14ac:dyDescent="0.25">
      <c r="A15" s="8" t="s">
        <v>177</v>
      </c>
      <c r="B15" s="8">
        <v>3213069</v>
      </c>
      <c r="C15" s="10"/>
      <c r="D15" s="8">
        <v>1</v>
      </c>
      <c r="F15" s="1" t="s">
        <v>178</v>
      </c>
    </row>
    <row r="16" spans="1:6" x14ac:dyDescent="0.25">
      <c r="A16" s="8" t="s">
        <v>179</v>
      </c>
      <c r="B16" s="8">
        <v>1044423</v>
      </c>
      <c r="C16" s="8"/>
      <c r="D16" s="8">
        <v>5</v>
      </c>
      <c r="F16" s="1" t="s">
        <v>180</v>
      </c>
    </row>
    <row r="17" spans="1:6" x14ac:dyDescent="0.25">
      <c r="A17" s="8" t="s">
        <v>181</v>
      </c>
      <c r="B17" s="8">
        <v>3001596</v>
      </c>
      <c r="C17" s="8"/>
      <c r="D17" s="8">
        <v>5</v>
      </c>
      <c r="F17" s="1" t="s">
        <v>182</v>
      </c>
    </row>
    <row r="18" spans="1:6" x14ac:dyDescent="0.25">
      <c r="A18" s="8" t="s">
        <v>181</v>
      </c>
      <c r="B18" s="8">
        <v>3030349</v>
      </c>
      <c r="C18" s="8"/>
      <c r="D18" s="8">
        <v>5</v>
      </c>
      <c r="F18" s="1" t="s">
        <v>183</v>
      </c>
    </row>
    <row r="19" spans="1:6" x14ac:dyDescent="0.25">
      <c r="A19" s="8" t="s">
        <v>184</v>
      </c>
      <c r="B19" s="8">
        <v>2907594</v>
      </c>
      <c r="C19" s="8"/>
      <c r="D19" s="8">
        <v>2</v>
      </c>
      <c r="F19" s="1" t="s">
        <v>185</v>
      </c>
    </row>
    <row r="20" spans="1:6" x14ac:dyDescent="0.25">
      <c r="A20" s="8" t="s">
        <v>186</v>
      </c>
      <c r="B20" s="8">
        <v>2907591</v>
      </c>
      <c r="C20" s="8"/>
      <c r="D20" s="8">
        <v>1</v>
      </c>
      <c r="F20" s="1" t="s">
        <v>187</v>
      </c>
    </row>
    <row r="21" spans="1:6" x14ac:dyDescent="0.25">
      <c r="A21" s="8" t="s">
        <v>188</v>
      </c>
      <c r="B21" s="8">
        <v>1019974</v>
      </c>
      <c r="C21" s="8"/>
      <c r="D21" s="8">
        <v>3</v>
      </c>
      <c r="F21" s="7">
        <v>1019974</v>
      </c>
    </row>
    <row r="22" spans="1:6" x14ac:dyDescent="0.25">
      <c r="A22" s="8" t="s">
        <v>189</v>
      </c>
      <c r="B22" s="8">
        <v>3211809</v>
      </c>
      <c r="C22" s="8"/>
      <c r="D22" s="8">
        <v>4</v>
      </c>
      <c r="F22" s="1" t="s">
        <v>190</v>
      </c>
    </row>
    <row r="23" spans="1:6" x14ac:dyDescent="0.25">
      <c r="A23" s="8" t="s">
        <v>191</v>
      </c>
      <c r="B23" s="8">
        <v>3208979</v>
      </c>
      <c r="C23" s="8"/>
      <c r="D23" s="8">
        <v>2</v>
      </c>
      <c r="F23" s="1" t="s">
        <v>192</v>
      </c>
    </row>
    <row r="24" spans="1:6" x14ac:dyDescent="0.25">
      <c r="A24" s="8" t="s">
        <v>193</v>
      </c>
      <c r="B24" s="8">
        <v>1046949</v>
      </c>
      <c r="C24" s="8"/>
      <c r="D24" s="8">
        <v>1</v>
      </c>
      <c r="F24" s="1" t="s">
        <v>194</v>
      </c>
    </row>
    <row r="31" spans="1:6" x14ac:dyDescent="0.25">
      <c r="A31" s="7">
        <v>3210596</v>
      </c>
    </row>
  </sheetData>
  <hyperlinks>
    <hyperlink ref="F20" r:id="rId1" display="https://www.phoenixcontact.com/online/portal/us/pxc/offcontext/search_result_page/!ut/p/z1/5VjJcuIwEP0V5sBpSkiyvHFkG5YAYZ1gLi7Zlokm3mIbkvD1IwOphEwwqVAcpkypylq6X6u71bYecAkXcBnQDV_RlIcB9cTYWKrmrD5rtUaSim_HSh11m0qj1ZcnHUQw_A2XcJkwj9kpcxo0ZaswfoFGrd_PFlJqQQNnvci2H6AxAlgBSAK4CtBu2uNWTDOFdcKCnRx3oEEkjahYzsahO2o0bj7RTHnqMWg0eZLG3Fpn-y1ZXmg_lEBpNPvVXZQwKiMsLWQwnBKl1DbEwivwXY5buFMTBvK93uujE78a-pr-Kftjck7fEPqaKbUxwh0ZD261sYbG9X5r3G7dDGY9BU6zEPEgSWlgsyyknwb7LT0xE2IbFu8Fozh01nbaZCnlXtJNmd89zsrJhH9MX-S4fuiwA2yY8CxPR0bEeMae08Pc56dEoHg0WK3pKkM647xWYOfrcpGdV4vsfJFrvl7kmp8UueYnRa75SZFrflLkmteKfOy1Ir_wNCKcN7rQaDdfpj_HsCfiYPmVJ9uvoEr0bFcOdk1n550ZZaCCxfE_j4_LGlzaYZBm-1lkQSqjJ2aVkU-56B4UkzLyBKfaKYr-aJ3cAx6YzjueZe54VmL64TpIebAy48zSLh2et2OO5pGPZSRTR1Yl1Qaq7qhAtnQNVK2qDCTEqKW7zMUkI2XLHN6zp2U7gTzelYsgiNWUBeZ8ao4Wjfn0TKgVwdM2nD3BeRDGviDD030OszPgYodQC8kA2dgFslq1QdUhKlAIriLVdWXdUWAHnbNALrSQD99HV4VvXhn-usGZSdeFv3T3vdyT3JcvKeroe0UdfaOo86LUuumqp6NEHBUrsqwBRlQioqQgQAnSAasqRFMslRKXnoNXrgpfuy78-LrBGWsXwvfO_Ut15oSGrnuYLqOE0di-N2OWrL2Pw3-_cW-alSPJL33tvmz2TPJfbyF-5HGbpwNxD_CgkcZrlk1Te38V2EPCyPd1cmhgPl9sZ8zaHjcdkTeZfTOHQ2Xzof1vmvoLQXx0v_LNZn0IjN5me_zou4MWUcTyu4e38e8Atba1H38B7BHG1g!!/?uri=pxc-oc-itemdetail:pid=2907591&amp;library=usen&amp;tab=1" xr:uid="{84CC46EA-8A07-4253-AAA7-48292DCAD827}"/>
    <hyperlink ref="F18" r:id="rId2" xr:uid="{B3E56C3D-E774-49F0-9AD0-117CD26D9D13}"/>
    <hyperlink ref="F19" r:id="rId3" xr:uid="{75FC74D4-1809-40F7-90D4-E7C306B61157}"/>
    <hyperlink ref="F22" r:id="rId4" xr:uid="{AA0B2CBB-6C8C-458D-A8D9-E1B826DF1E46}"/>
    <hyperlink ref="F23" r:id="rId5" xr:uid="{8353443E-AFD6-41B8-AB38-B119C802489A}"/>
    <hyperlink ref="F24" r:id="rId6" xr:uid="{28C743BB-67A6-42E7-93D4-68DACA8EEEED}"/>
    <hyperlink ref="F17" r:id="rId7" xr:uid="{2E81EF4D-5682-4A94-ADAB-9C1C76E6C3F9}"/>
    <hyperlink ref="F16" r:id="rId8" display="https://www.phoenixcontact.com/online/portal/us/pxc/offcontext/search_result_page/!ut/p/z1/5Vhbb9owFP4r9IFHYyeOEzJpD0DRWgot163hJXIch3rLbYmhW3_9HEi1pltJtQpNapCl2M75vuNzwxzgGt7CdUx3YkOlSGIaqrWzNt1lfzkcTnVTu5mRPro8J4Ph2JhfIKzBz3AN1zkPOZPcH1DJN0n2Ezq98bh4IakHHa2YpYx9g84UaAQgHWg2QPvtUHgZLQDbnMd7OeFDR7eRRey9QBJMB4OrPdJSGICsEimFDDl0lnc8i5KIbmIuBWv5fCcYbzGRsa2QLS_j9BvPWqC1nAxaXX3Q0lBPrR4VfDlinnbRU4qOW3_Aoxc-PfQ6_Ev6Z7gO7yi85eqfNKRdGNrkxppZaNYfD2efhleT5YjAReEqEeeSxowXrv2r03-HKeNKbMezg2CaJf6WyXMuqQjzS8mjy2p0nkcr9YMo8XmJTnJRpFGFS62X_Ics9x6TohpaxRLSeLOlm4Kpxkbr_dvYNxpgo9kAGxtQj_0G1OO8AfU4b0A9zhtQj_MG1KPVgFy1GvCdY-H3YKPa2GYCOukPBhIGhDqFvz_QB6X946PykTLTizr3LOqgjhLtlPrcg6ybFmSq-xJfv39f9-CaJbEsznFb-KCN7rnXRhEValoC8zYKRS73QDWv9kVu2RC5ZUOUuxUj2kijDPtcNWfEsj1gMK4DO8A2sCziEV8nAQmY6lbWRxqSQ7-0FzjWEB1lUB3PgsfuauFObwerRU2-ENVA7QS_h6s4ySLVrS4OQSqCHOi64XmIA4uiLjC6XQxsjnXgezo3bdP2eTeAF6hOA36jhuP0Y3RS-vMT05_WOUv9tPRvPf3oaCaPjbdUr6yp3vQfqveYO4ZXl-bL7sC-qRHDsADHJgaGSRCgWDmG2wQrDSbFAa2jJyel752WfnZa58ysN9KP6v4nqknFJAjK7TbKOc3YnZvxfBs-X_55a_1GdiqSr7q_Xq22JviPP42iNBRMyIm60UPoyGzLi23KDpf6gRKmUdTF5QCr1e3DknsPT0fwROAw3OtrsqsMQKsY7nURfgYj6e4Z7H-qUrCfGInp3SZyz_vXwBntHqqPcTAZYqJeP3mEu-hLcYDe2dkv4vklZw!!/?uri=pxc-oc-itemdetail:pid=1044423&amp;library=usen&amp;tab=1" xr:uid="{B94EC4AB-F58C-4E41-B273-416E2695737E}"/>
    <hyperlink ref="F15" r:id="rId9" xr:uid="{99AB1ABC-7734-4CB4-91EC-C5F68E80B083}"/>
    <hyperlink ref="F14" r:id="rId10" xr:uid="{452D44C4-397F-4439-AA88-9C0272E316DB}"/>
    <hyperlink ref="F13" r:id="rId11" xr:uid="{9EDF0ACB-C50C-42E2-9C38-1BBA7E216018}"/>
    <hyperlink ref="F12" r:id="rId12" xr:uid="{FFB10775-FAF2-4739-B0B2-B2E7260C5EFD}"/>
    <hyperlink ref="F11" r:id="rId13" xr:uid="{E4514501-C8F2-4D0E-898C-305B8F523768}"/>
    <hyperlink ref="F10" r:id="rId14" xr:uid="{A42231F8-3C49-4230-A09E-3D351C056D24}"/>
    <hyperlink ref="F6" r:id="rId15" xr:uid="{6FD31574-AECC-4A7E-A7A8-EA6FAD46534E}"/>
    <hyperlink ref="F4" r:id="rId16" xr:uid="{A8B3E493-32A2-481B-B4A3-99C47A7673BE}"/>
    <hyperlink ref="F3" r:id="rId17" xr:uid="{F055A942-E921-492B-96B2-66CB140FE8B9}"/>
    <hyperlink ref="F2" r:id="rId18" xr:uid="{637A314A-EDC4-4398-8DFC-D07366143FFB}"/>
    <hyperlink ref="F7" r:id="rId19" display="https://www.phoenixcontact.com/online/portal/us/?uri=pxc-oc-itemdetail:pid=3240630&amp;library=usen&amp;pcck=P-09-02-07&amp;tab=1&amp;selectedCategory=ALL" xr:uid="{E0908307-8617-4DC1-949C-9412BF954D19}"/>
    <hyperlink ref="F9" r:id="rId20" display="https://www.phoenixcontact.com/online/portal/us/?uri=pxc-oc-itemdetail:pid=3240630&amp;library=usen&amp;pcck=P-09-02-07&amp;tab=1&amp;selectedCategory=ALL" xr:uid="{5D95DA01-E88F-4FEE-9F87-49CE5C0DE426}"/>
    <hyperlink ref="F21" r:id="rId21" display="https://www.phoenixcontact.com/online/portal/us/?uri=pxc-oc-itemdetail:pid=1019974&amp;library=usen&amp;pcck=P-17-01-07-01&amp;tab=1&amp;selectedCategory=ALL" xr:uid="{8115CE86-5BDB-4850-80FA-7E0CD1AD8409}"/>
    <hyperlink ref="F5" r:id="rId22" display="https://www.phoenixcontact.com/online/portal/us/?uri=pxc-oc-itemdetail:pid=3240627&amp;library=usen&amp;pcck=P-09-02-07&amp;tab=1&amp;selectedCategory=ALL" xr:uid="{7B8803E6-6770-47DE-8CBE-1C18111413F6}"/>
    <hyperlink ref="F8" r:id="rId23" display="https://www.phoenixcontact.com/online/portal/us/?uri=pxc-oc-itemdetail:pid=3240631&amp;library=usen&amp;pcck=P-09-02-07&amp;tab=1&amp;selectedCategory=ALL" xr:uid="{E9E8D1C5-4CE3-47D8-AC6F-3517513720A9}"/>
    <hyperlink ref="A31" r:id="rId24" display="https://www.phoenixcontact.com/online/portal/us/?uri=pxc-oc-itemdetail:pid=3210596&amp;library=usen&amp;pcck=P-15-02-08-01&amp;tab=1&amp;selectedCategory=ALL" xr:uid="{DD44552D-957D-435B-9ED4-D7028C3891D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E0C3-D60B-40FA-B8B0-D967D7399B1E}">
  <dimension ref="A1:P46"/>
  <sheetViews>
    <sheetView workbookViewId="0">
      <selection activeCell="A47" sqref="A47"/>
    </sheetView>
  </sheetViews>
  <sheetFormatPr defaultRowHeight="15" x14ac:dyDescent="0.25"/>
  <cols>
    <col min="1" max="1" width="19.85546875" customWidth="1"/>
    <col min="2" max="2" width="17.5703125" bestFit="1" customWidth="1"/>
    <col min="15" max="15" width="11.28515625" bestFit="1" customWidth="1"/>
  </cols>
  <sheetData>
    <row r="1" spans="1:16" x14ac:dyDescent="0.25">
      <c r="D1" t="s">
        <v>195</v>
      </c>
      <c r="E1" t="s">
        <v>196</v>
      </c>
      <c r="F1" t="s">
        <v>197</v>
      </c>
    </row>
    <row r="2" spans="1:16" x14ac:dyDescent="0.25">
      <c r="A2" t="s">
        <v>198</v>
      </c>
      <c r="B2" t="s">
        <v>30</v>
      </c>
      <c r="C2" t="s">
        <v>199</v>
      </c>
      <c r="E2">
        <v>20</v>
      </c>
      <c r="F2">
        <v>1.79</v>
      </c>
      <c r="G2">
        <f>E2*F2</f>
        <v>35.799999999999997</v>
      </c>
      <c r="N2" t="s">
        <v>16</v>
      </c>
      <c r="O2" t="s">
        <v>200</v>
      </c>
      <c r="P2" t="s">
        <v>201</v>
      </c>
    </row>
    <row r="3" spans="1:16" x14ac:dyDescent="0.25">
      <c r="A3" t="s">
        <v>198</v>
      </c>
      <c r="B3" t="s">
        <v>63</v>
      </c>
      <c r="C3" t="s">
        <v>199</v>
      </c>
      <c r="D3" t="s">
        <v>202</v>
      </c>
      <c r="E3">
        <v>10</v>
      </c>
      <c r="F3">
        <v>2.6</v>
      </c>
      <c r="G3">
        <f>E3*F3</f>
        <v>26</v>
      </c>
      <c r="N3">
        <v>10</v>
      </c>
      <c r="O3" t="s">
        <v>203</v>
      </c>
      <c r="P3">
        <v>6</v>
      </c>
    </row>
    <row r="4" spans="1:16" x14ac:dyDescent="0.25">
      <c r="G4">
        <f t="shared" ref="G4:G11" si="0">E4*F4</f>
        <v>0</v>
      </c>
      <c r="O4" t="s">
        <v>204</v>
      </c>
      <c r="P4">
        <v>2</v>
      </c>
    </row>
    <row r="5" spans="1:16" x14ac:dyDescent="0.25">
      <c r="A5" t="s">
        <v>205</v>
      </c>
      <c r="B5" t="s">
        <v>63</v>
      </c>
      <c r="C5" t="s">
        <v>206</v>
      </c>
      <c r="E5">
        <v>10</v>
      </c>
      <c r="F5">
        <v>0.53</v>
      </c>
      <c r="G5">
        <f t="shared" si="0"/>
        <v>5.3000000000000007</v>
      </c>
      <c r="O5" t="s">
        <v>207</v>
      </c>
      <c r="P5">
        <v>3</v>
      </c>
    </row>
    <row r="6" spans="1:16" x14ac:dyDescent="0.25">
      <c r="B6" t="s">
        <v>63</v>
      </c>
      <c r="C6" t="s">
        <v>208</v>
      </c>
      <c r="E6">
        <v>10</v>
      </c>
      <c r="F6">
        <v>0.64</v>
      </c>
      <c r="G6">
        <f t="shared" si="0"/>
        <v>6.4</v>
      </c>
      <c r="O6" t="s">
        <v>209</v>
      </c>
      <c r="P6">
        <v>2</v>
      </c>
    </row>
    <row r="7" spans="1:16" x14ac:dyDescent="0.25">
      <c r="A7" t="s">
        <v>210</v>
      </c>
      <c r="B7" t="s">
        <v>211</v>
      </c>
      <c r="C7" t="s">
        <v>206</v>
      </c>
      <c r="E7">
        <v>50</v>
      </c>
      <c r="F7">
        <f>30.12/50</f>
        <v>0.60240000000000005</v>
      </c>
      <c r="G7">
        <f t="shared" si="0"/>
        <v>30.12</v>
      </c>
      <c r="N7">
        <v>14</v>
      </c>
      <c r="O7" t="s">
        <v>203</v>
      </c>
      <c r="P7">
        <v>14</v>
      </c>
    </row>
    <row r="8" spans="1:16" x14ac:dyDescent="0.25">
      <c r="B8" t="s">
        <v>211</v>
      </c>
      <c r="C8" t="s">
        <v>208</v>
      </c>
      <c r="E8">
        <v>500</v>
      </c>
      <c r="F8">
        <f>200/500</f>
        <v>0.4</v>
      </c>
      <c r="G8">
        <f t="shared" ref="G8" si="1">E8*F8</f>
        <v>200</v>
      </c>
      <c r="O8" t="s">
        <v>204</v>
      </c>
      <c r="P8">
        <v>10</v>
      </c>
    </row>
    <row r="9" spans="1:16" x14ac:dyDescent="0.25">
      <c r="B9" t="s">
        <v>30</v>
      </c>
      <c r="C9" t="s">
        <v>206</v>
      </c>
      <c r="E9">
        <v>500</v>
      </c>
      <c r="F9">
        <f>249/500</f>
        <v>0.498</v>
      </c>
      <c r="G9">
        <f t="shared" si="0"/>
        <v>249</v>
      </c>
      <c r="O9" t="s">
        <v>207</v>
      </c>
      <c r="P9">
        <v>10</v>
      </c>
    </row>
    <row r="10" spans="1:16" x14ac:dyDescent="0.25">
      <c r="B10" t="s">
        <v>212</v>
      </c>
      <c r="C10" t="s">
        <v>206</v>
      </c>
      <c r="E10">
        <v>500</v>
      </c>
      <c r="F10">
        <f>139/500</f>
        <v>0.27800000000000002</v>
      </c>
      <c r="G10">
        <f t="shared" si="0"/>
        <v>139</v>
      </c>
      <c r="O10" t="s">
        <v>209</v>
      </c>
      <c r="P10">
        <v>10</v>
      </c>
    </row>
    <row r="11" spans="1:16" x14ac:dyDescent="0.25">
      <c r="E11">
        <v>100</v>
      </c>
      <c r="F11">
        <f>51.28/100</f>
        <v>0.51280000000000003</v>
      </c>
      <c r="G11">
        <f t="shared" si="0"/>
        <v>51.28</v>
      </c>
      <c r="H11" t="s">
        <v>213</v>
      </c>
      <c r="N11">
        <v>18</v>
      </c>
      <c r="O11" t="s">
        <v>207</v>
      </c>
      <c r="P11">
        <v>45</v>
      </c>
    </row>
    <row r="12" spans="1:16" x14ac:dyDescent="0.25">
      <c r="O12" t="s">
        <v>214</v>
      </c>
      <c r="P12">
        <v>45</v>
      </c>
    </row>
    <row r="14" spans="1:16" x14ac:dyDescent="0.25">
      <c r="A14" t="s">
        <v>215</v>
      </c>
      <c r="B14" t="s">
        <v>216</v>
      </c>
    </row>
    <row r="19" spans="1:7" x14ac:dyDescent="0.25">
      <c r="A19" t="s">
        <v>217</v>
      </c>
      <c r="B19" t="s">
        <v>63</v>
      </c>
      <c r="C19" t="s">
        <v>208</v>
      </c>
      <c r="E19">
        <v>25</v>
      </c>
      <c r="F19">
        <v>0.19</v>
      </c>
      <c r="G19">
        <f t="shared" ref="G19:G21" si="2">E19*F19</f>
        <v>4.75</v>
      </c>
    </row>
    <row r="20" spans="1:7" x14ac:dyDescent="0.25">
      <c r="B20" t="s">
        <v>211</v>
      </c>
      <c r="C20" t="s">
        <v>208</v>
      </c>
      <c r="E20">
        <v>500</v>
      </c>
      <c r="F20">
        <f>57.43/500</f>
        <v>0.11486</v>
      </c>
      <c r="G20">
        <f t="shared" si="2"/>
        <v>57.43</v>
      </c>
    </row>
    <row r="21" spans="1:7" x14ac:dyDescent="0.25">
      <c r="D21" t="s">
        <v>218</v>
      </c>
      <c r="E21">
        <v>100</v>
      </c>
      <c r="F21">
        <f>30.39/100</f>
        <v>0.3039</v>
      </c>
      <c r="G21">
        <f t="shared" si="2"/>
        <v>30.39</v>
      </c>
    </row>
    <row r="22" spans="1:7" x14ac:dyDescent="0.25">
      <c r="B22" t="s">
        <v>24</v>
      </c>
      <c r="C22" t="s">
        <v>208</v>
      </c>
      <c r="E22">
        <v>100</v>
      </c>
      <c r="F22">
        <f>36.25/100</f>
        <v>0.36249999999999999</v>
      </c>
      <c r="G22">
        <f>36.25/100</f>
        <v>0.36249999999999999</v>
      </c>
    </row>
    <row r="29" spans="1:7" x14ac:dyDescent="0.25">
      <c r="A29" t="s">
        <v>198</v>
      </c>
      <c r="B29">
        <v>1</v>
      </c>
      <c r="C29">
        <f>D29*25.4</f>
        <v>14.477999999999998</v>
      </c>
      <c r="D29">
        <v>0.56999999999999995</v>
      </c>
    </row>
    <row r="30" spans="1:7" x14ac:dyDescent="0.25">
      <c r="A30" s="6" t="s">
        <v>219</v>
      </c>
      <c r="B30">
        <v>3</v>
      </c>
      <c r="C30">
        <v>3.7</v>
      </c>
      <c r="D30">
        <f>C30/25.4</f>
        <v>0.1456692913385827</v>
      </c>
    </row>
    <row r="31" spans="1:7" x14ac:dyDescent="0.25">
      <c r="A31" t="s">
        <v>220</v>
      </c>
      <c r="B31">
        <v>1</v>
      </c>
      <c r="C31">
        <v>3.7</v>
      </c>
      <c r="D31">
        <f>C31/25.4</f>
        <v>0.1456692913385827</v>
      </c>
    </row>
    <row r="32" spans="1:7" x14ac:dyDescent="0.25">
      <c r="A32" t="s">
        <v>221</v>
      </c>
      <c r="B32">
        <v>5</v>
      </c>
      <c r="C32">
        <f>D32*25.4</f>
        <v>6.9850000000000003</v>
      </c>
      <c r="D32">
        <v>0.27500000000000002</v>
      </c>
    </row>
    <row r="33" spans="1:5" x14ac:dyDescent="0.25">
      <c r="A33" t="s">
        <v>222</v>
      </c>
      <c r="B33">
        <v>5</v>
      </c>
      <c r="C33">
        <f>D33*25.4</f>
        <v>6.35</v>
      </c>
      <c r="D33">
        <v>0.25</v>
      </c>
    </row>
    <row r="34" spans="1:5" x14ac:dyDescent="0.25">
      <c r="A34" t="s">
        <v>223</v>
      </c>
      <c r="B34">
        <v>6</v>
      </c>
    </row>
    <row r="35" spans="1:5" x14ac:dyDescent="0.25">
      <c r="A35" t="s">
        <v>224</v>
      </c>
      <c r="B35">
        <v>6</v>
      </c>
    </row>
    <row r="38" spans="1:5" x14ac:dyDescent="0.25">
      <c r="B38">
        <f>SUM(B30:B35)</f>
        <v>26</v>
      </c>
    </row>
    <row r="42" spans="1:5" x14ac:dyDescent="0.25">
      <c r="B42" t="s">
        <v>225</v>
      </c>
      <c r="C42" t="s">
        <v>226</v>
      </c>
      <c r="D42">
        <v>2</v>
      </c>
      <c r="E42">
        <v>2.5</v>
      </c>
    </row>
    <row r="43" spans="1:5" x14ac:dyDescent="0.25">
      <c r="B43" t="s">
        <v>227</v>
      </c>
      <c r="D43">
        <v>4</v>
      </c>
      <c r="E43">
        <v>5</v>
      </c>
    </row>
    <row r="44" spans="1:5" x14ac:dyDescent="0.25">
      <c r="A44" t="s">
        <v>229</v>
      </c>
    </row>
    <row r="45" spans="1:5" x14ac:dyDescent="0.25">
      <c r="A45" s="1" t="s">
        <v>228</v>
      </c>
    </row>
    <row r="46" spans="1:5" x14ac:dyDescent="0.25">
      <c r="A46" s="1"/>
    </row>
  </sheetData>
  <hyperlinks>
    <hyperlink ref="A45" r:id="rId1" display="https://www.igus.com/product/380?artNr=CF880-05-25" xr:uid="{928DAB04-59D8-4693-A353-1CA88B147859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BOM Cost Est</vt:lpstr>
      <vt:lpstr>POs</vt:lpstr>
      <vt:lpstr>IO</vt:lpstr>
      <vt:lpstr>PXC</vt:lpstr>
      <vt:lpstr>CableWire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Griffen</dc:creator>
  <cp:keywords/>
  <dc:description/>
  <cp:lastModifiedBy>Emily Griffen</cp:lastModifiedBy>
  <cp:revision/>
  <dcterms:created xsi:type="dcterms:W3CDTF">2022-01-17T22:10:44Z</dcterms:created>
  <dcterms:modified xsi:type="dcterms:W3CDTF">2022-04-07T20:41:17Z</dcterms:modified>
  <cp:category/>
  <cp:contentStatus/>
</cp:coreProperties>
</file>