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filterPrivacy="1" codeName="ThisWorkbook" autoCompressPictures="0"/>
  <xr:revisionPtr revIDLastSave="0" documentId="13_ncr:1_{DB8026D4-8D25-4E69-AB60-667DD4744116}" xr6:coauthVersionLast="47" xr6:coauthVersionMax="47" xr10:uidLastSave="{00000000-0000-0000-0000-000000000000}"/>
  <bookViews>
    <workbookView xWindow="2830" yWindow="680" windowWidth="31210" windowHeight="17500" xr2:uid="{7A85993A-11E6-40B0-9306-A4E2426D39D1}"/>
  </bookViews>
  <sheets>
    <sheet name="INSTRUCTIONS" sheetId="10" r:id="rId1"/>
    <sheet name="Panel" sheetId="5" r:id="rId2"/>
    <sheet name="TimeOffTracker" sheetId="11" r:id="rId3"/>
    <sheet name="WatchbillMONTHLY" sheetId="6" r:id="rId4"/>
    <sheet name="Schedule Template" sheetId="7" state="hidden" r:id="rId5"/>
    <sheet name="MiscFormulas" sheetId="9" r:id="rId6"/>
    <sheet name="Holidays" sheetId="8" state="hidden" r:id="rId7"/>
  </sheets>
  <definedNames>
    <definedName name="_1">Panel!$K$10:$K$21</definedName>
    <definedName name="_10">Panel!$S$24:$S$35</definedName>
    <definedName name="_2">Panel!$M$10:$M$21</definedName>
    <definedName name="_3">Panel!$O$10:$O$21</definedName>
    <definedName name="_4">Panel!$Q$10:$Q$21</definedName>
    <definedName name="_5">Panel!$S$10:$S$21</definedName>
    <definedName name="_6">Panel!$K$24:$K$35</definedName>
    <definedName name="_7">Panel!$M$24:$M$35</definedName>
    <definedName name="_8">Panel!$O$24:$O$35</definedName>
    <definedName name="_9">Panel!$Q$24:$Q$35</definedName>
    <definedName name="_ASSIGMENTdropdowns">WatchbillMONTHLY!$A$6:$A$17,WatchbillMONTHLY!$D$6:$D$17,WatchbillMONTHLY!$G$6:$G$17,WatchbillMONTHLY!$J$6:$J$17,WatchbillMONTHLY!$M$6:$M$17,WatchbillMONTHLY!$P$6:$P$17,WatchbillMONTHLY!$S$6:$S$17,WatchbillMONTHLY!$A$21:$A$32,WatchbillMONTHLY!$D$21:$D$32,WatchbillMONTHLY!$G$21:$G$32,WatchbillMONTHLY!$J$21:$J$32,WatchbillMONTHLY!$M$21:$M$32,WatchbillMONTHLY!$P$21:$P$32,WatchbillMONTHLY!$S$21:$S$32,WatchbillMONTHLY!$A$36:$A$47,WatchbillMONTHLY!$D$36:$D$47,WatchbillMONTHLY!$G$36:$G$47,WatchbillMONTHLY!$J$36:$J$47,WatchbillMONTHLY!$M$36:$M$47,WatchbillMONTHLY!$P$36:$P$47</definedName>
    <definedName name="_xlnm._FilterDatabase" localSheetId="1" hidden="1">Panel!$A$9:$G$77</definedName>
    <definedName name="Combined_Rank_LastName">Table8[[#All],[Rank_LastName]]</definedName>
    <definedName name="_xlnm.Print_Area" localSheetId="1">Panel!$A$1:$S$71</definedName>
    <definedName name="_xlnm.Print_Area" localSheetId="4">'Schedule Template'!$A$2:$K$78</definedName>
    <definedName name="roster">Panel!$C$10:$G$77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9" l="1" a="1"/>
  <c r="B20" i="9" s="1"/>
  <c r="BO78" i="11" a="1"/>
  <c r="BO78" i="11" s="1"/>
  <c r="BN78" i="11" a="1"/>
  <c r="BN78" i="11" s="1"/>
  <c r="BM78" i="11" a="1"/>
  <c r="BM78" i="11" s="1"/>
  <c r="BL78" i="11" a="1"/>
  <c r="BL78" i="11" s="1"/>
  <c r="BK78" i="11" a="1"/>
  <c r="BK78" i="11" s="1"/>
  <c r="BJ78" i="11" a="1"/>
  <c r="BJ78" i="11" s="1"/>
  <c r="BI78" i="11" a="1"/>
  <c r="BI78" i="11" s="1"/>
  <c r="BH78" i="11" a="1"/>
  <c r="BH78" i="11" s="1"/>
  <c r="BG78" i="11" a="1"/>
  <c r="BG78" i="11" s="1"/>
  <c r="BF78" i="11" a="1"/>
  <c r="BF78" i="11" s="1"/>
  <c r="BE78" i="11" a="1"/>
  <c r="BE78" i="11" s="1"/>
  <c r="BD78" i="11" a="1"/>
  <c r="BD78" i="11" s="1"/>
  <c r="BC78" i="11" a="1"/>
  <c r="BC78" i="11" s="1"/>
  <c r="BB78" i="11" a="1"/>
  <c r="BB78" i="11" s="1"/>
  <c r="BA78" i="11" a="1"/>
  <c r="BA78" i="11" s="1"/>
  <c r="AZ78" i="11" a="1"/>
  <c r="AZ78" i="11" s="1"/>
  <c r="AY78" i="11" a="1"/>
  <c r="AY78" i="11" s="1"/>
  <c r="AX78" i="11" a="1"/>
  <c r="AX78" i="11" s="1"/>
  <c r="AW78" i="11" a="1"/>
  <c r="AW78" i="11" s="1"/>
  <c r="AV78" i="11" a="1"/>
  <c r="AV78" i="11" s="1"/>
  <c r="AU78" i="11" a="1"/>
  <c r="AU78" i="11" s="1"/>
  <c r="AT78" i="11" a="1"/>
  <c r="AT78" i="11" s="1"/>
  <c r="AS78" i="11" a="1"/>
  <c r="AS78" i="11" s="1"/>
  <c r="AR78" i="11" a="1"/>
  <c r="AR78" i="11" s="1"/>
  <c r="AQ78" i="11" a="1"/>
  <c r="AQ78" i="11" s="1"/>
  <c r="AP78" i="11" a="1"/>
  <c r="AP78" i="11" s="1"/>
  <c r="AO78" i="11" a="1"/>
  <c r="AO78" i="11" s="1"/>
  <c r="AN78" i="11" a="1"/>
  <c r="AN78" i="11" s="1"/>
  <c r="AM78" i="11" a="1"/>
  <c r="AM78" i="11" s="1"/>
  <c r="AL78" i="11" a="1"/>
  <c r="AL78" i="11" s="1"/>
  <c r="AK78" i="11" a="1"/>
  <c r="AK78" i="11" s="1"/>
  <c r="BO77" i="11" a="1"/>
  <c r="BO77" i="11" s="1"/>
  <c r="BN77" i="11" a="1"/>
  <c r="BN77" i="11" s="1"/>
  <c r="BM77" i="11" a="1"/>
  <c r="BM77" i="11" s="1"/>
  <c r="BL77" i="11" a="1"/>
  <c r="BL77" i="11" s="1"/>
  <c r="BK77" i="11" a="1"/>
  <c r="BK77" i="11" s="1"/>
  <c r="BJ77" i="11" a="1"/>
  <c r="BJ77" i="11" s="1"/>
  <c r="BI77" i="11" a="1"/>
  <c r="BI77" i="11" s="1"/>
  <c r="BH77" i="11" a="1"/>
  <c r="BH77" i="11" s="1"/>
  <c r="BG77" i="11" a="1"/>
  <c r="BG77" i="11" s="1"/>
  <c r="BF77" i="11" a="1"/>
  <c r="BF77" i="11" s="1"/>
  <c r="BE77" i="11" a="1"/>
  <c r="BE77" i="11" s="1"/>
  <c r="BD77" i="11" a="1"/>
  <c r="BD77" i="11" s="1"/>
  <c r="BC77" i="11" a="1"/>
  <c r="BC77" i="11" s="1"/>
  <c r="BB77" i="11" a="1"/>
  <c r="BB77" i="11" s="1"/>
  <c r="BA77" i="11" a="1"/>
  <c r="BA77" i="11" s="1"/>
  <c r="AZ77" i="11" a="1"/>
  <c r="AZ77" i="11" s="1"/>
  <c r="AY77" i="11" a="1"/>
  <c r="AY77" i="11" s="1"/>
  <c r="AX77" i="11" a="1"/>
  <c r="AX77" i="11" s="1"/>
  <c r="AW77" i="11" a="1"/>
  <c r="AW77" i="11" s="1"/>
  <c r="AV77" i="11" a="1"/>
  <c r="AV77" i="11" s="1"/>
  <c r="AU77" i="11" a="1"/>
  <c r="AU77" i="11" s="1"/>
  <c r="AT77" i="11" a="1"/>
  <c r="AT77" i="11" s="1"/>
  <c r="AS77" i="11" a="1"/>
  <c r="AS77" i="11" s="1"/>
  <c r="AR77" i="11" a="1"/>
  <c r="AR77" i="11" s="1"/>
  <c r="AQ77" i="11" a="1"/>
  <c r="AQ77" i="11" s="1"/>
  <c r="AP77" i="11" a="1"/>
  <c r="AP77" i="11" s="1"/>
  <c r="AO77" i="11" a="1"/>
  <c r="AO77" i="11" s="1"/>
  <c r="AN77" i="11" a="1"/>
  <c r="AN77" i="11" s="1"/>
  <c r="AM77" i="11" a="1"/>
  <c r="AM77" i="11" s="1"/>
  <c r="AL77" i="11" a="1"/>
  <c r="AL77" i="11" s="1"/>
  <c r="AK77" i="11" a="1"/>
  <c r="AK77" i="11" s="1"/>
  <c r="BO76" i="11" a="1"/>
  <c r="BO76" i="11" s="1"/>
  <c r="BN76" i="11" a="1"/>
  <c r="BN76" i="11" s="1"/>
  <c r="BM76" i="11" a="1"/>
  <c r="BM76" i="11" s="1"/>
  <c r="BL76" i="11" a="1"/>
  <c r="BL76" i="11" s="1"/>
  <c r="BK76" i="11" a="1"/>
  <c r="BK76" i="11" s="1"/>
  <c r="BJ76" i="11" a="1"/>
  <c r="BJ76" i="11" s="1"/>
  <c r="BI76" i="11" a="1"/>
  <c r="BI76" i="11" s="1"/>
  <c r="BH76" i="11" a="1"/>
  <c r="BH76" i="11" s="1"/>
  <c r="BG76" i="11" a="1"/>
  <c r="BG76" i="11" s="1"/>
  <c r="BF76" i="11" a="1"/>
  <c r="BF76" i="11" s="1"/>
  <c r="BE76" i="11" a="1"/>
  <c r="BE76" i="11" s="1"/>
  <c r="BD76" i="11" a="1"/>
  <c r="BD76" i="11" s="1"/>
  <c r="BC76" i="11" a="1"/>
  <c r="BC76" i="11" s="1"/>
  <c r="BB76" i="11" a="1"/>
  <c r="BB76" i="11" s="1"/>
  <c r="BA76" i="11" a="1"/>
  <c r="BA76" i="11" s="1"/>
  <c r="AZ76" i="11" a="1"/>
  <c r="AZ76" i="11" s="1"/>
  <c r="AY76" i="11" a="1"/>
  <c r="AY76" i="11" s="1"/>
  <c r="AX76" i="11" a="1"/>
  <c r="AX76" i="11" s="1"/>
  <c r="AW76" i="11" a="1"/>
  <c r="AW76" i="11" s="1"/>
  <c r="AV76" i="11" a="1"/>
  <c r="AV76" i="11" s="1"/>
  <c r="AU76" i="11" a="1"/>
  <c r="AU76" i="11" s="1"/>
  <c r="AT76" i="11" a="1"/>
  <c r="AT76" i="11" s="1"/>
  <c r="AS76" i="11" a="1"/>
  <c r="AS76" i="11" s="1"/>
  <c r="AR76" i="11" a="1"/>
  <c r="AR76" i="11" s="1"/>
  <c r="AQ76" i="11" a="1"/>
  <c r="AQ76" i="11" s="1"/>
  <c r="AP76" i="11" a="1"/>
  <c r="AP76" i="11" s="1"/>
  <c r="AO76" i="11" a="1"/>
  <c r="AO76" i="11" s="1"/>
  <c r="AN76" i="11" a="1"/>
  <c r="AN76" i="11" s="1"/>
  <c r="AM76" i="11" a="1"/>
  <c r="AM76" i="11" s="1"/>
  <c r="AL76" i="11" a="1"/>
  <c r="AL76" i="11" s="1"/>
  <c r="AK76" i="11" a="1"/>
  <c r="AK76" i="11" s="1"/>
  <c r="BO75" i="11" a="1"/>
  <c r="BO75" i="11" s="1"/>
  <c r="BN75" i="11" a="1"/>
  <c r="BN75" i="11" s="1"/>
  <c r="BM75" i="11" a="1"/>
  <c r="BM75" i="11" s="1"/>
  <c r="BL75" i="11" a="1"/>
  <c r="BL75" i="11" s="1"/>
  <c r="BK75" i="11" a="1"/>
  <c r="BK75" i="11" s="1"/>
  <c r="BJ75" i="11" a="1"/>
  <c r="BJ75" i="11" s="1"/>
  <c r="BI75" i="11" a="1"/>
  <c r="BI75" i="11" s="1"/>
  <c r="BH75" i="11" a="1"/>
  <c r="BH75" i="11" s="1"/>
  <c r="BG75" i="11" a="1"/>
  <c r="BG75" i="11" s="1"/>
  <c r="BF75" i="11" a="1"/>
  <c r="BF75" i="11" s="1"/>
  <c r="BE75" i="11" a="1"/>
  <c r="BE75" i="11" s="1"/>
  <c r="BD75" i="11" a="1"/>
  <c r="BD75" i="11" s="1"/>
  <c r="BC75" i="11" a="1"/>
  <c r="BC75" i="11" s="1"/>
  <c r="BB75" i="11" a="1"/>
  <c r="BB75" i="11" s="1"/>
  <c r="BA75" i="11" a="1"/>
  <c r="BA75" i="11" s="1"/>
  <c r="AZ75" i="11" a="1"/>
  <c r="AZ75" i="11" s="1"/>
  <c r="AY75" i="11" a="1"/>
  <c r="AY75" i="11" s="1"/>
  <c r="AX75" i="11" a="1"/>
  <c r="AX75" i="11" s="1"/>
  <c r="AW75" i="11" a="1"/>
  <c r="AW75" i="11" s="1"/>
  <c r="AV75" i="11" a="1"/>
  <c r="AV75" i="11" s="1"/>
  <c r="AU75" i="11" a="1"/>
  <c r="AU75" i="11" s="1"/>
  <c r="AT75" i="11" a="1"/>
  <c r="AT75" i="11" s="1"/>
  <c r="AS75" i="11" a="1"/>
  <c r="AS75" i="11" s="1"/>
  <c r="AR75" i="11" a="1"/>
  <c r="AR75" i="11" s="1"/>
  <c r="AQ75" i="11" a="1"/>
  <c r="AQ75" i="11" s="1"/>
  <c r="AP75" i="11" a="1"/>
  <c r="AP75" i="11" s="1"/>
  <c r="AO75" i="11" a="1"/>
  <c r="AO75" i="11" s="1"/>
  <c r="AN75" i="11" a="1"/>
  <c r="AN75" i="11" s="1"/>
  <c r="AM75" i="11" a="1"/>
  <c r="AM75" i="11" s="1"/>
  <c r="AL75" i="11" a="1"/>
  <c r="AL75" i="11" s="1"/>
  <c r="AK75" i="11" a="1"/>
  <c r="AK75" i="11" s="1"/>
  <c r="BO74" i="11" a="1"/>
  <c r="BO74" i="11" s="1"/>
  <c r="BN74" i="11" a="1"/>
  <c r="BN74" i="11" s="1"/>
  <c r="BM74" i="11" a="1"/>
  <c r="BM74" i="11" s="1"/>
  <c r="BL74" i="11" a="1"/>
  <c r="BL74" i="11" s="1"/>
  <c r="BK74" i="11" a="1"/>
  <c r="BK74" i="11" s="1"/>
  <c r="BJ74" i="11" a="1"/>
  <c r="BJ74" i="11" s="1"/>
  <c r="BI74" i="11" a="1"/>
  <c r="BI74" i="11" s="1"/>
  <c r="BH74" i="11" a="1"/>
  <c r="BH74" i="11" s="1"/>
  <c r="BG74" i="11" a="1"/>
  <c r="BG74" i="11" s="1"/>
  <c r="BF74" i="11" a="1"/>
  <c r="BF74" i="11" s="1"/>
  <c r="BE74" i="11" a="1"/>
  <c r="BE74" i="11" s="1"/>
  <c r="BD74" i="11" a="1"/>
  <c r="BD74" i="11" s="1"/>
  <c r="BC74" i="11" a="1"/>
  <c r="BC74" i="11" s="1"/>
  <c r="BB74" i="11" a="1"/>
  <c r="BB74" i="11" s="1"/>
  <c r="BA74" i="11" a="1"/>
  <c r="BA74" i="11" s="1"/>
  <c r="AZ74" i="11" a="1"/>
  <c r="AZ74" i="11" s="1"/>
  <c r="AY74" i="11" a="1"/>
  <c r="AY74" i="11" s="1"/>
  <c r="AX74" i="11" a="1"/>
  <c r="AX74" i="11" s="1"/>
  <c r="AW74" i="11" a="1"/>
  <c r="AW74" i="11" s="1"/>
  <c r="AV74" i="11" a="1"/>
  <c r="AV74" i="11" s="1"/>
  <c r="AU74" i="11" a="1"/>
  <c r="AU74" i="11" s="1"/>
  <c r="AT74" i="11" a="1"/>
  <c r="AT74" i="11" s="1"/>
  <c r="AS74" i="11" a="1"/>
  <c r="AS74" i="11" s="1"/>
  <c r="AR74" i="11" a="1"/>
  <c r="AR74" i="11" s="1"/>
  <c r="AQ74" i="11" a="1"/>
  <c r="AQ74" i="11" s="1"/>
  <c r="AP74" i="11" a="1"/>
  <c r="AP74" i="11" s="1"/>
  <c r="AO74" i="11" a="1"/>
  <c r="AO74" i="11" s="1"/>
  <c r="AN74" i="11" a="1"/>
  <c r="AN74" i="11" s="1"/>
  <c r="AM74" i="11" a="1"/>
  <c r="AM74" i="11" s="1"/>
  <c r="AL74" i="11" a="1"/>
  <c r="AL74" i="11" s="1"/>
  <c r="AK74" i="11" a="1"/>
  <c r="AK74" i="11" s="1"/>
  <c r="BO73" i="11" a="1"/>
  <c r="BO73" i="11" s="1"/>
  <c r="BN73" i="11" a="1"/>
  <c r="BN73" i="11" s="1"/>
  <c r="BM73" i="11" a="1"/>
  <c r="BM73" i="11" s="1"/>
  <c r="BL73" i="11" a="1"/>
  <c r="BL73" i="11" s="1"/>
  <c r="BK73" i="11" a="1"/>
  <c r="BK73" i="11" s="1"/>
  <c r="BJ73" i="11" a="1"/>
  <c r="BJ73" i="11" s="1"/>
  <c r="BI73" i="11" a="1"/>
  <c r="BI73" i="11" s="1"/>
  <c r="BH73" i="11" a="1"/>
  <c r="BH73" i="11" s="1"/>
  <c r="BG73" i="11" a="1"/>
  <c r="BG73" i="11" s="1"/>
  <c r="BF73" i="11" a="1"/>
  <c r="BF73" i="11" s="1"/>
  <c r="BE73" i="11" a="1"/>
  <c r="BE73" i="11" s="1"/>
  <c r="BD73" i="11" a="1"/>
  <c r="BD73" i="11" s="1"/>
  <c r="BC73" i="11" a="1"/>
  <c r="BC73" i="11" s="1"/>
  <c r="BB73" i="11" a="1"/>
  <c r="BB73" i="11" s="1"/>
  <c r="BA73" i="11" a="1"/>
  <c r="BA73" i="11" s="1"/>
  <c r="AZ73" i="11" a="1"/>
  <c r="AZ73" i="11" s="1"/>
  <c r="AY73" i="11" a="1"/>
  <c r="AY73" i="11" s="1"/>
  <c r="AX73" i="11" a="1"/>
  <c r="AX73" i="11" s="1"/>
  <c r="AW73" i="11" a="1"/>
  <c r="AW73" i="11" s="1"/>
  <c r="AV73" i="11" a="1"/>
  <c r="AV73" i="11" s="1"/>
  <c r="AU73" i="11" a="1"/>
  <c r="AU73" i="11" s="1"/>
  <c r="AT73" i="11" a="1"/>
  <c r="AT73" i="11" s="1"/>
  <c r="AS73" i="11" a="1"/>
  <c r="AS73" i="11" s="1"/>
  <c r="AR73" i="11" a="1"/>
  <c r="AR73" i="11" s="1"/>
  <c r="AQ73" i="11" a="1"/>
  <c r="AQ73" i="11" s="1"/>
  <c r="AP73" i="11" a="1"/>
  <c r="AP73" i="11" s="1"/>
  <c r="AO73" i="11" a="1"/>
  <c r="AO73" i="11" s="1"/>
  <c r="AN73" i="11" a="1"/>
  <c r="AN73" i="11" s="1"/>
  <c r="AM73" i="11" a="1"/>
  <c r="AM73" i="11" s="1"/>
  <c r="AL73" i="11" a="1"/>
  <c r="AL73" i="11" s="1"/>
  <c r="AK73" i="11" a="1"/>
  <c r="AK73" i="11" s="1"/>
  <c r="BO72" i="11" a="1"/>
  <c r="BO72" i="11" s="1"/>
  <c r="BN72" i="11" a="1"/>
  <c r="BN72" i="11" s="1"/>
  <c r="BM72" i="11" a="1"/>
  <c r="BM72" i="11" s="1"/>
  <c r="BL72" i="11" a="1"/>
  <c r="BL72" i="11" s="1"/>
  <c r="BK72" i="11" a="1"/>
  <c r="BK72" i="11" s="1"/>
  <c r="BJ72" i="11" a="1"/>
  <c r="BJ72" i="11" s="1"/>
  <c r="BI72" i="11" a="1"/>
  <c r="BI72" i="11" s="1"/>
  <c r="BH72" i="11" a="1"/>
  <c r="BH72" i="11" s="1"/>
  <c r="BG72" i="11" a="1"/>
  <c r="BG72" i="11" s="1"/>
  <c r="BF72" i="11" a="1"/>
  <c r="BF72" i="11" s="1"/>
  <c r="BE72" i="11" a="1"/>
  <c r="BE72" i="11" s="1"/>
  <c r="BD72" i="11" a="1"/>
  <c r="BD72" i="11" s="1"/>
  <c r="BC72" i="11" a="1"/>
  <c r="BC72" i="11" s="1"/>
  <c r="BB72" i="11" a="1"/>
  <c r="BB72" i="11" s="1"/>
  <c r="BA72" i="11" a="1"/>
  <c r="BA72" i="11" s="1"/>
  <c r="AZ72" i="11" a="1"/>
  <c r="AZ72" i="11" s="1"/>
  <c r="AY72" i="11" a="1"/>
  <c r="AY72" i="11" s="1"/>
  <c r="AX72" i="11" a="1"/>
  <c r="AX72" i="11" s="1"/>
  <c r="AW72" i="11" a="1"/>
  <c r="AW72" i="11" s="1"/>
  <c r="AV72" i="11" a="1"/>
  <c r="AV72" i="11" s="1"/>
  <c r="AU72" i="11" a="1"/>
  <c r="AU72" i="11" s="1"/>
  <c r="AT72" i="11" a="1"/>
  <c r="AT72" i="11" s="1"/>
  <c r="AS72" i="11" a="1"/>
  <c r="AS72" i="11" s="1"/>
  <c r="AR72" i="11" a="1"/>
  <c r="AR72" i="11" s="1"/>
  <c r="AQ72" i="11" a="1"/>
  <c r="AQ72" i="11" s="1"/>
  <c r="AP72" i="11" a="1"/>
  <c r="AP72" i="11" s="1"/>
  <c r="AO72" i="11" a="1"/>
  <c r="AO72" i="11" s="1"/>
  <c r="AN72" i="11" a="1"/>
  <c r="AN72" i="11" s="1"/>
  <c r="AM72" i="11" a="1"/>
  <c r="AM72" i="11" s="1"/>
  <c r="AL72" i="11" a="1"/>
  <c r="AL72" i="11" s="1"/>
  <c r="AK72" i="11" a="1"/>
  <c r="AK72" i="11" s="1"/>
  <c r="BO71" i="11" a="1"/>
  <c r="BO71" i="11" s="1"/>
  <c r="BN71" i="11" a="1"/>
  <c r="BN71" i="11" s="1"/>
  <c r="BM71" i="11" a="1"/>
  <c r="BM71" i="11" s="1"/>
  <c r="BL71" i="11" a="1"/>
  <c r="BL71" i="11" s="1"/>
  <c r="BK71" i="11" a="1"/>
  <c r="BK71" i="11" s="1"/>
  <c r="BJ71" i="11" a="1"/>
  <c r="BJ71" i="11" s="1"/>
  <c r="BI71" i="11" a="1"/>
  <c r="BI71" i="11" s="1"/>
  <c r="BH71" i="11" a="1"/>
  <c r="BH71" i="11" s="1"/>
  <c r="BG71" i="11" a="1"/>
  <c r="BG71" i="11" s="1"/>
  <c r="BF71" i="11" a="1"/>
  <c r="BF71" i="11" s="1"/>
  <c r="BE71" i="11" a="1"/>
  <c r="BE71" i="11" s="1"/>
  <c r="BD71" i="11" a="1"/>
  <c r="BD71" i="11" s="1"/>
  <c r="BC71" i="11" a="1"/>
  <c r="BC71" i="11" s="1"/>
  <c r="BB71" i="11" a="1"/>
  <c r="BB71" i="11" s="1"/>
  <c r="BA71" i="11" a="1"/>
  <c r="BA71" i="11" s="1"/>
  <c r="AZ71" i="11" a="1"/>
  <c r="AZ71" i="11" s="1"/>
  <c r="AY71" i="11" a="1"/>
  <c r="AY71" i="11" s="1"/>
  <c r="AX71" i="11" a="1"/>
  <c r="AX71" i="11" s="1"/>
  <c r="AW71" i="11" a="1"/>
  <c r="AW71" i="11" s="1"/>
  <c r="AV71" i="11" a="1"/>
  <c r="AV71" i="11" s="1"/>
  <c r="AU71" i="11" a="1"/>
  <c r="AU71" i="11" s="1"/>
  <c r="AT71" i="11" a="1"/>
  <c r="AT71" i="11" s="1"/>
  <c r="AS71" i="11" a="1"/>
  <c r="AS71" i="11" s="1"/>
  <c r="AR71" i="11" a="1"/>
  <c r="AR71" i="11" s="1"/>
  <c r="AQ71" i="11" a="1"/>
  <c r="AQ71" i="11" s="1"/>
  <c r="AP71" i="11" a="1"/>
  <c r="AP71" i="11" s="1"/>
  <c r="AO71" i="11" a="1"/>
  <c r="AO71" i="11" s="1"/>
  <c r="AN71" i="11" a="1"/>
  <c r="AN71" i="11" s="1"/>
  <c r="AM71" i="11" a="1"/>
  <c r="AM71" i="11" s="1"/>
  <c r="AL71" i="11" a="1"/>
  <c r="AL71" i="11" s="1"/>
  <c r="AK71" i="11" a="1"/>
  <c r="AK71" i="11" s="1"/>
  <c r="BO70" i="11" a="1"/>
  <c r="BO70" i="11" s="1"/>
  <c r="BN70" i="11" a="1"/>
  <c r="BN70" i="11" s="1"/>
  <c r="BM70" i="11" a="1"/>
  <c r="BM70" i="11" s="1"/>
  <c r="BL70" i="11" a="1"/>
  <c r="BL70" i="11" s="1"/>
  <c r="BK70" i="11" a="1"/>
  <c r="BK70" i="11" s="1"/>
  <c r="BJ70" i="11" a="1"/>
  <c r="BJ70" i="11" s="1"/>
  <c r="BI70" i="11" a="1"/>
  <c r="BI70" i="11" s="1"/>
  <c r="BH70" i="11" a="1"/>
  <c r="BH70" i="11" s="1"/>
  <c r="BG70" i="11" a="1"/>
  <c r="BG70" i="11" s="1"/>
  <c r="BF70" i="11" a="1"/>
  <c r="BF70" i="11" s="1"/>
  <c r="BE70" i="11" a="1"/>
  <c r="BE70" i="11" s="1"/>
  <c r="BD70" i="11" a="1"/>
  <c r="BD70" i="11" s="1"/>
  <c r="BC70" i="11" a="1"/>
  <c r="BC70" i="11" s="1"/>
  <c r="BB70" i="11" a="1"/>
  <c r="BB70" i="11" s="1"/>
  <c r="BA70" i="11" a="1"/>
  <c r="BA70" i="11" s="1"/>
  <c r="AZ70" i="11" a="1"/>
  <c r="AZ70" i="11" s="1"/>
  <c r="AY70" i="11" a="1"/>
  <c r="AY70" i="11" s="1"/>
  <c r="AX70" i="11" a="1"/>
  <c r="AX70" i="11" s="1"/>
  <c r="AW70" i="11" a="1"/>
  <c r="AW70" i="11" s="1"/>
  <c r="AV70" i="11" a="1"/>
  <c r="AV70" i="11" s="1"/>
  <c r="AU70" i="11" a="1"/>
  <c r="AU70" i="11" s="1"/>
  <c r="AS70" i="11" a="1"/>
  <c r="AS70" i="11" s="1"/>
  <c r="AR70" i="11" a="1"/>
  <c r="AR70" i="11" s="1"/>
  <c r="AQ70" i="11" a="1"/>
  <c r="AQ70" i="11" s="1"/>
  <c r="AP70" i="11" a="1"/>
  <c r="AP70" i="11" s="1"/>
  <c r="AO70" i="11" a="1"/>
  <c r="AO70" i="11" s="1"/>
  <c r="AN70" i="11" a="1"/>
  <c r="AN70" i="11" s="1"/>
  <c r="AM70" i="11" a="1"/>
  <c r="AM70" i="11" s="1"/>
  <c r="AL70" i="11" a="1"/>
  <c r="AL70" i="11" s="1"/>
  <c r="AK70" i="11" a="1"/>
  <c r="AK70" i="11" s="1"/>
  <c r="BO69" i="11" a="1"/>
  <c r="BO69" i="11" s="1"/>
  <c r="BN69" i="11" a="1"/>
  <c r="BN69" i="11" s="1"/>
  <c r="BM69" i="11" a="1"/>
  <c r="BM69" i="11" s="1"/>
  <c r="BL69" i="11" a="1"/>
  <c r="BL69" i="11" s="1"/>
  <c r="BK69" i="11" a="1"/>
  <c r="BK69" i="11" s="1"/>
  <c r="BJ69" i="11" a="1"/>
  <c r="BJ69" i="11" s="1"/>
  <c r="BI69" i="11" a="1"/>
  <c r="BI69" i="11" s="1"/>
  <c r="BH69" i="11" a="1"/>
  <c r="BH69" i="11" s="1"/>
  <c r="BG69" i="11" a="1"/>
  <c r="BG69" i="11" s="1"/>
  <c r="BF69" i="11" a="1"/>
  <c r="BF69" i="11" s="1"/>
  <c r="BE69" i="11" a="1"/>
  <c r="BE69" i="11" s="1"/>
  <c r="BD69" i="11" a="1"/>
  <c r="BD69" i="11" s="1"/>
  <c r="BC69" i="11" a="1"/>
  <c r="BC69" i="11" s="1"/>
  <c r="BB69" i="11" a="1"/>
  <c r="BB69" i="11" s="1"/>
  <c r="BA69" i="11" a="1"/>
  <c r="BA69" i="11" s="1"/>
  <c r="AZ69" i="11" a="1"/>
  <c r="AZ69" i="11" s="1"/>
  <c r="AY69" i="11" a="1"/>
  <c r="AY69" i="11" s="1"/>
  <c r="AX69" i="11" a="1"/>
  <c r="AX69" i="11" s="1"/>
  <c r="AW69" i="11" a="1"/>
  <c r="AW69" i="11" s="1"/>
  <c r="AV69" i="11" a="1"/>
  <c r="AV69" i="11" s="1"/>
  <c r="AU69" i="11" a="1"/>
  <c r="AU69" i="11" s="1"/>
  <c r="AT69" i="11" a="1"/>
  <c r="AT69" i="11" s="1"/>
  <c r="AS69" i="11" a="1"/>
  <c r="AS69" i="11" s="1"/>
  <c r="AR69" i="11" a="1"/>
  <c r="AR69" i="11" s="1"/>
  <c r="AQ69" i="11" a="1"/>
  <c r="AQ69" i="11" s="1"/>
  <c r="AP69" i="11" a="1"/>
  <c r="AP69" i="11" s="1"/>
  <c r="AO69" i="11" a="1"/>
  <c r="AO69" i="11" s="1"/>
  <c r="AN69" i="11" a="1"/>
  <c r="AN69" i="11" s="1"/>
  <c r="AM69" i="11" a="1"/>
  <c r="AM69" i="11" s="1"/>
  <c r="AL69" i="11" a="1"/>
  <c r="AL69" i="11" s="1"/>
  <c r="AK69" i="11" a="1"/>
  <c r="AK69" i="11" s="1"/>
  <c r="BO68" i="11" a="1"/>
  <c r="BO68" i="11" s="1"/>
  <c r="BN68" i="11" a="1"/>
  <c r="BN68" i="11" s="1"/>
  <c r="BM68" i="11" a="1"/>
  <c r="BM68" i="11" s="1"/>
  <c r="BL68" i="11" a="1"/>
  <c r="BL68" i="11" s="1"/>
  <c r="BK68" i="11" a="1"/>
  <c r="BK68" i="11" s="1"/>
  <c r="BJ68" i="11" a="1"/>
  <c r="BJ68" i="11" s="1"/>
  <c r="BI68" i="11" a="1"/>
  <c r="BI68" i="11" s="1"/>
  <c r="BH68" i="11" a="1"/>
  <c r="BH68" i="11" s="1"/>
  <c r="BG68" i="11" a="1"/>
  <c r="BG68" i="11" s="1"/>
  <c r="BF68" i="11" a="1"/>
  <c r="BF68" i="11" s="1"/>
  <c r="BE68" i="11" a="1"/>
  <c r="BE68" i="11" s="1"/>
  <c r="BD68" i="11" a="1"/>
  <c r="BD68" i="11" s="1"/>
  <c r="BC68" i="11" a="1"/>
  <c r="BC68" i="11" s="1"/>
  <c r="BB68" i="11" a="1"/>
  <c r="BB68" i="11" s="1"/>
  <c r="BA68" i="11" a="1"/>
  <c r="BA68" i="11" s="1"/>
  <c r="AZ68" i="11" a="1"/>
  <c r="AZ68" i="11" s="1"/>
  <c r="AY68" i="11" a="1"/>
  <c r="AY68" i="11" s="1"/>
  <c r="AX68" i="11" a="1"/>
  <c r="AX68" i="11" s="1"/>
  <c r="AW68" i="11" a="1"/>
  <c r="AW68" i="11" s="1"/>
  <c r="AV68" i="11" a="1"/>
  <c r="AV68" i="11" s="1"/>
  <c r="AU68" i="11" a="1"/>
  <c r="AU68" i="11" s="1"/>
  <c r="AT68" i="11" a="1"/>
  <c r="AT68" i="11" s="1"/>
  <c r="AS68" i="11" a="1"/>
  <c r="AS68" i="11" s="1"/>
  <c r="AR68" i="11" a="1"/>
  <c r="AR68" i="11" s="1"/>
  <c r="AQ68" i="11" a="1"/>
  <c r="AQ68" i="11" s="1"/>
  <c r="AP68" i="11" a="1"/>
  <c r="AP68" i="11" s="1"/>
  <c r="AO68" i="11" a="1"/>
  <c r="AO68" i="11" s="1"/>
  <c r="AN68" i="11" a="1"/>
  <c r="AN68" i="11" s="1"/>
  <c r="AM68" i="11" a="1"/>
  <c r="AM68" i="11" s="1"/>
  <c r="AL68" i="11" a="1"/>
  <c r="AL68" i="11" s="1"/>
  <c r="AK68" i="11" a="1"/>
  <c r="AK68" i="11" s="1"/>
  <c r="BO67" i="11" a="1"/>
  <c r="BO67" i="11" s="1"/>
  <c r="BN67" i="11" a="1"/>
  <c r="BN67" i="11" s="1"/>
  <c r="BM67" i="11" a="1"/>
  <c r="BM67" i="11" s="1"/>
  <c r="BL67" i="11" a="1"/>
  <c r="BL67" i="11" s="1"/>
  <c r="BK67" i="11" a="1"/>
  <c r="BK67" i="11" s="1"/>
  <c r="BJ67" i="11" a="1"/>
  <c r="BJ67" i="11" s="1"/>
  <c r="BI67" i="11" a="1"/>
  <c r="BI67" i="11" s="1"/>
  <c r="BH67" i="11" a="1"/>
  <c r="BH67" i="11" s="1"/>
  <c r="BG67" i="11" a="1"/>
  <c r="BG67" i="11" s="1"/>
  <c r="BF67" i="11" a="1"/>
  <c r="BF67" i="11" s="1"/>
  <c r="BE67" i="11" a="1"/>
  <c r="BE67" i="11" s="1"/>
  <c r="BD67" i="11" a="1"/>
  <c r="BD67" i="11" s="1"/>
  <c r="BC67" i="11" a="1"/>
  <c r="BC67" i="11" s="1"/>
  <c r="BB67" i="11" a="1"/>
  <c r="BB67" i="11" s="1"/>
  <c r="BA67" i="11" a="1"/>
  <c r="BA67" i="11" s="1"/>
  <c r="AZ67" i="11" a="1"/>
  <c r="AZ67" i="11" s="1"/>
  <c r="AY67" i="11" a="1"/>
  <c r="AY67" i="11" s="1"/>
  <c r="AX67" i="11" a="1"/>
  <c r="AX67" i="11" s="1"/>
  <c r="AW67" i="11" a="1"/>
  <c r="AW67" i="11" s="1"/>
  <c r="AV67" i="11" a="1"/>
  <c r="AV67" i="11" s="1"/>
  <c r="AU67" i="11" a="1"/>
  <c r="AU67" i="11" s="1"/>
  <c r="AT67" i="11" a="1"/>
  <c r="AT67" i="11" s="1"/>
  <c r="AS67" i="11" a="1"/>
  <c r="AS67" i="11" s="1"/>
  <c r="AR67" i="11" a="1"/>
  <c r="AR67" i="11" s="1"/>
  <c r="AQ67" i="11" a="1"/>
  <c r="AQ67" i="11" s="1"/>
  <c r="AP67" i="11" a="1"/>
  <c r="AP67" i="11" s="1"/>
  <c r="AO67" i="11" a="1"/>
  <c r="AO67" i="11" s="1"/>
  <c r="AN67" i="11" a="1"/>
  <c r="AN67" i="11" s="1"/>
  <c r="AM67" i="11" a="1"/>
  <c r="AM67" i="11" s="1"/>
  <c r="AL67" i="11" a="1"/>
  <c r="AL67" i="11" s="1"/>
  <c r="AK67" i="11" a="1"/>
  <c r="AK67" i="11" s="1"/>
  <c r="BO66" i="11" a="1"/>
  <c r="BO66" i="11" s="1"/>
  <c r="BN66" i="11" a="1"/>
  <c r="BN66" i="11" s="1"/>
  <c r="BM66" i="11" a="1"/>
  <c r="BM66" i="11" s="1"/>
  <c r="BL66" i="11" a="1"/>
  <c r="BL66" i="11" s="1"/>
  <c r="BK66" i="11" a="1"/>
  <c r="BK66" i="11" s="1"/>
  <c r="BJ66" i="11" a="1"/>
  <c r="BJ66" i="11" s="1"/>
  <c r="BI66" i="11" a="1"/>
  <c r="BI66" i="11" s="1"/>
  <c r="BH66" i="11" a="1"/>
  <c r="BH66" i="11" s="1"/>
  <c r="BG66" i="11" a="1"/>
  <c r="BG66" i="11" s="1"/>
  <c r="BF66" i="11" a="1"/>
  <c r="BF66" i="11" s="1"/>
  <c r="BE66" i="11" a="1"/>
  <c r="BE66" i="11" s="1"/>
  <c r="BD66" i="11" a="1"/>
  <c r="BD66" i="11" s="1"/>
  <c r="BC66" i="11" a="1"/>
  <c r="BC66" i="11" s="1"/>
  <c r="BB66" i="11" a="1"/>
  <c r="BB66" i="11" s="1"/>
  <c r="BA66" i="11" a="1"/>
  <c r="BA66" i="11" s="1"/>
  <c r="AZ66" i="11" a="1"/>
  <c r="AZ66" i="11" s="1"/>
  <c r="AY66" i="11" a="1"/>
  <c r="AY66" i="11" s="1"/>
  <c r="AX66" i="11" a="1"/>
  <c r="AX66" i="11" s="1"/>
  <c r="AW66" i="11" a="1"/>
  <c r="AW66" i="11" s="1"/>
  <c r="AV66" i="11" a="1"/>
  <c r="AV66" i="11" s="1"/>
  <c r="AU66" i="11" a="1"/>
  <c r="AU66" i="11" s="1"/>
  <c r="AT66" i="11" a="1"/>
  <c r="AT66" i="11" s="1"/>
  <c r="AS66" i="11" a="1"/>
  <c r="AS66" i="11" s="1"/>
  <c r="AR66" i="11" a="1"/>
  <c r="AR66" i="11" s="1"/>
  <c r="AQ66" i="11" a="1"/>
  <c r="AQ66" i="11" s="1"/>
  <c r="AP66" i="11" a="1"/>
  <c r="AP66" i="11" s="1"/>
  <c r="AO66" i="11" a="1"/>
  <c r="AO66" i="11" s="1"/>
  <c r="AN66" i="11" a="1"/>
  <c r="AN66" i="11" s="1"/>
  <c r="AM66" i="11" a="1"/>
  <c r="AM66" i="11" s="1"/>
  <c r="AL66" i="11" a="1"/>
  <c r="AL66" i="11" s="1"/>
  <c r="AK66" i="11" a="1"/>
  <c r="AK66" i="11" s="1"/>
  <c r="BO65" i="11" a="1"/>
  <c r="BO65" i="11" s="1"/>
  <c r="BN65" i="11" a="1"/>
  <c r="BN65" i="11" s="1"/>
  <c r="BM65" i="11" a="1"/>
  <c r="BM65" i="11" s="1"/>
  <c r="BL65" i="11" a="1"/>
  <c r="BL65" i="11" s="1"/>
  <c r="BK65" i="11" a="1"/>
  <c r="BK65" i="11" s="1"/>
  <c r="BJ65" i="11" a="1"/>
  <c r="BJ65" i="11" s="1"/>
  <c r="BI65" i="11" a="1"/>
  <c r="BI65" i="11" s="1"/>
  <c r="BH65" i="11" a="1"/>
  <c r="BH65" i="11" s="1"/>
  <c r="BG65" i="11" a="1"/>
  <c r="BG65" i="11" s="1"/>
  <c r="BF65" i="11" a="1"/>
  <c r="BF65" i="11" s="1"/>
  <c r="BE65" i="11" a="1"/>
  <c r="BE65" i="11" s="1"/>
  <c r="BD65" i="11" a="1"/>
  <c r="BD65" i="11" s="1"/>
  <c r="BC65" i="11" a="1"/>
  <c r="BC65" i="11" s="1"/>
  <c r="BB65" i="11" a="1"/>
  <c r="BB65" i="11" s="1"/>
  <c r="BA65" i="11" a="1"/>
  <c r="BA65" i="11" s="1"/>
  <c r="AZ65" i="11" a="1"/>
  <c r="AZ65" i="11" s="1"/>
  <c r="AY65" i="11" a="1"/>
  <c r="AY65" i="11" s="1"/>
  <c r="AX65" i="11" a="1"/>
  <c r="AX65" i="11" s="1"/>
  <c r="AW65" i="11" a="1"/>
  <c r="AW65" i="11" s="1"/>
  <c r="AV65" i="11" a="1"/>
  <c r="AV65" i="11" s="1"/>
  <c r="AU65" i="11" a="1"/>
  <c r="AU65" i="11" s="1"/>
  <c r="AT65" i="11" a="1"/>
  <c r="AT65" i="11" s="1"/>
  <c r="AS65" i="11" a="1"/>
  <c r="AS65" i="11" s="1"/>
  <c r="AR65" i="11" a="1"/>
  <c r="AR65" i="11" s="1"/>
  <c r="AQ65" i="11" a="1"/>
  <c r="AQ65" i="11" s="1"/>
  <c r="AP65" i="11" a="1"/>
  <c r="AP65" i="11" s="1"/>
  <c r="AO65" i="11" a="1"/>
  <c r="AO65" i="11" s="1"/>
  <c r="AN65" i="11" a="1"/>
  <c r="AN65" i="11" s="1"/>
  <c r="AM65" i="11" a="1"/>
  <c r="AM65" i="11" s="1"/>
  <c r="AL65" i="11" a="1"/>
  <c r="AL65" i="11" s="1"/>
  <c r="AK65" i="11" a="1"/>
  <c r="AK65" i="11" s="1"/>
  <c r="BO64" i="11" a="1"/>
  <c r="BO64" i="11" s="1"/>
  <c r="BN64" i="11" a="1"/>
  <c r="BN64" i="11" s="1"/>
  <c r="BM64" i="11" a="1"/>
  <c r="BM64" i="11" s="1"/>
  <c r="BL64" i="11" a="1"/>
  <c r="BL64" i="11" s="1"/>
  <c r="BK64" i="11" a="1"/>
  <c r="BK64" i="11" s="1"/>
  <c r="BJ64" i="11" a="1"/>
  <c r="BJ64" i="11" s="1"/>
  <c r="BI64" i="11" a="1"/>
  <c r="BI64" i="11" s="1"/>
  <c r="BH64" i="11" a="1"/>
  <c r="BH64" i="11" s="1"/>
  <c r="BG64" i="11" a="1"/>
  <c r="BG64" i="11" s="1"/>
  <c r="BF64" i="11" a="1"/>
  <c r="BF64" i="11" s="1"/>
  <c r="BE64" i="11" a="1"/>
  <c r="BE64" i="11" s="1"/>
  <c r="BD64" i="11" a="1"/>
  <c r="BD64" i="11" s="1"/>
  <c r="BC64" i="11" a="1"/>
  <c r="BC64" i="11" s="1"/>
  <c r="BB64" i="11" a="1"/>
  <c r="BB64" i="11" s="1"/>
  <c r="BA64" i="11" a="1"/>
  <c r="BA64" i="11" s="1"/>
  <c r="AZ64" i="11" a="1"/>
  <c r="AZ64" i="11" s="1"/>
  <c r="AY64" i="11" a="1"/>
  <c r="AY64" i="11" s="1"/>
  <c r="AX64" i="11" a="1"/>
  <c r="AX64" i="11" s="1"/>
  <c r="AW64" i="11" a="1"/>
  <c r="AW64" i="11" s="1"/>
  <c r="AV64" i="11" a="1"/>
  <c r="AV64" i="11" s="1"/>
  <c r="AU64" i="11" a="1"/>
  <c r="AU64" i="11" s="1"/>
  <c r="AT64" i="11" a="1"/>
  <c r="AT64" i="11" s="1"/>
  <c r="AS64" i="11" a="1"/>
  <c r="AS64" i="11" s="1"/>
  <c r="AR64" i="11" a="1"/>
  <c r="AR64" i="11" s="1"/>
  <c r="AQ64" i="11" a="1"/>
  <c r="AQ64" i="11" s="1"/>
  <c r="AP64" i="11" a="1"/>
  <c r="AP64" i="11" s="1"/>
  <c r="AO64" i="11" a="1"/>
  <c r="AO64" i="11" s="1"/>
  <c r="AN64" i="11" a="1"/>
  <c r="AN64" i="11" s="1"/>
  <c r="AM64" i="11" a="1"/>
  <c r="AM64" i="11" s="1"/>
  <c r="AL64" i="11" a="1"/>
  <c r="AL64" i="11" s="1"/>
  <c r="AK64" i="11" a="1"/>
  <c r="AK64" i="11" s="1"/>
  <c r="BO63" i="11" a="1"/>
  <c r="BO63" i="11" s="1"/>
  <c r="BN63" i="11" a="1"/>
  <c r="BN63" i="11" s="1"/>
  <c r="BM63" i="11" a="1"/>
  <c r="BM63" i="11" s="1"/>
  <c r="BL63" i="11" a="1"/>
  <c r="BL63" i="11" s="1"/>
  <c r="BK63" i="11" a="1"/>
  <c r="BK63" i="11" s="1"/>
  <c r="BJ63" i="11" a="1"/>
  <c r="BJ63" i="11" s="1"/>
  <c r="BI63" i="11" a="1"/>
  <c r="BI63" i="11" s="1"/>
  <c r="BH63" i="11" a="1"/>
  <c r="BH63" i="11" s="1"/>
  <c r="BG63" i="11" a="1"/>
  <c r="BG63" i="11" s="1"/>
  <c r="BF63" i="11" a="1"/>
  <c r="BF63" i="11" s="1"/>
  <c r="BE63" i="11" a="1"/>
  <c r="BE63" i="11" s="1"/>
  <c r="BD63" i="11" a="1"/>
  <c r="BD63" i="11" s="1"/>
  <c r="BC63" i="11" a="1"/>
  <c r="BC63" i="11" s="1"/>
  <c r="BB63" i="11" a="1"/>
  <c r="BB63" i="11" s="1"/>
  <c r="BA63" i="11" a="1"/>
  <c r="BA63" i="11" s="1"/>
  <c r="AZ63" i="11" a="1"/>
  <c r="AZ63" i="11" s="1"/>
  <c r="AY63" i="11" a="1"/>
  <c r="AY63" i="11" s="1"/>
  <c r="AX63" i="11" a="1"/>
  <c r="AX63" i="11" s="1"/>
  <c r="AW63" i="11" a="1"/>
  <c r="AW63" i="11" s="1"/>
  <c r="AV63" i="11" a="1"/>
  <c r="AV63" i="11" s="1"/>
  <c r="AU63" i="11" a="1"/>
  <c r="AU63" i="11" s="1"/>
  <c r="AT63" i="11" a="1"/>
  <c r="AT63" i="11" s="1"/>
  <c r="AS63" i="11" a="1"/>
  <c r="AS63" i="11" s="1"/>
  <c r="AR63" i="11" a="1"/>
  <c r="AR63" i="11" s="1"/>
  <c r="AQ63" i="11" a="1"/>
  <c r="AQ63" i="11" s="1"/>
  <c r="AP63" i="11" a="1"/>
  <c r="AP63" i="11" s="1"/>
  <c r="AO63" i="11" a="1"/>
  <c r="AO63" i="11" s="1"/>
  <c r="AN63" i="11" a="1"/>
  <c r="AN63" i="11" s="1"/>
  <c r="AM63" i="11" a="1"/>
  <c r="AM63" i="11" s="1"/>
  <c r="AL63" i="11" a="1"/>
  <c r="AL63" i="11" s="1"/>
  <c r="AK63" i="11" a="1"/>
  <c r="AK63" i="11" s="1"/>
  <c r="BO62" i="11" a="1"/>
  <c r="BO62" i="11" s="1"/>
  <c r="BN62" i="11" a="1"/>
  <c r="BN62" i="11" s="1"/>
  <c r="BM62" i="11" a="1"/>
  <c r="BM62" i="11" s="1"/>
  <c r="BL62" i="11" a="1"/>
  <c r="BL62" i="11" s="1"/>
  <c r="BK62" i="11" a="1"/>
  <c r="BK62" i="11" s="1"/>
  <c r="BJ62" i="11" a="1"/>
  <c r="BJ62" i="11" s="1"/>
  <c r="BI62" i="11" a="1"/>
  <c r="BI62" i="11" s="1"/>
  <c r="BH62" i="11" a="1"/>
  <c r="BH62" i="11" s="1"/>
  <c r="BG62" i="11" a="1"/>
  <c r="BG62" i="11" s="1"/>
  <c r="BF62" i="11" a="1"/>
  <c r="BF62" i="11" s="1"/>
  <c r="BE62" i="11" a="1"/>
  <c r="BE62" i="11" s="1"/>
  <c r="BD62" i="11" a="1"/>
  <c r="BD62" i="11" s="1"/>
  <c r="BC62" i="11" a="1"/>
  <c r="BC62" i="11" s="1"/>
  <c r="BB62" i="11" a="1"/>
  <c r="BB62" i="11" s="1"/>
  <c r="BA62" i="11" a="1"/>
  <c r="BA62" i="11" s="1"/>
  <c r="AZ62" i="11" a="1"/>
  <c r="AZ62" i="11" s="1"/>
  <c r="AY62" i="11" a="1"/>
  <c r="AY62" i="11" s="1"/>
  <c r="AX62" i="11" a="1"/>
  <c r="AX62" i="11" s="1"/>
  <c r="AW62" i="11" a="1"/>
  <c r="AW62" i="11" s="1"/>
  <c r="AV62" i="11" a="1"/>
  <c r="AV62" i="11" s="1"/>
  <c r="AU62" i="11" a="1"/>
  <c r="AU62" i="11" s="1"/>
  <c r="AT62" i="11" a="1"/>
  <c r="AT62" i="11" s="1"/>
  <c r="AS62" i="11" a="1"/>
  <c r="AS62" i="11" s="1"/>
  <c r="AR62" i="11" a="1"/>
  <c r="AR62" i="11" s="1"/>
  <c r="AQ62" i="11" a="1"/>
  <c r="AQ62" i="11" s="1"/>
  <c r="AP62" i="11" a="1"/>
  <c r="AP62" i="11" s="1"/>
  <c r="AO62" i="11" a="1"/>
  <c r="AO62" i="11" s="1"/>
  <c r="AN62" i="11" a="1"/>
  <c r="AN62" i="11" s="1"/>
  <c r="AM62" i="11" a="1"/>
  <c r="AM62" i="11" s="1"/>
  <c r="AL62" i="11" a="1"/>
  <c r="AL62" i="11" s="1"/>
  <c r="AK62" i="11" a="1"/>
  <c r="AK62" i="11" s="1"/>
  <c r="BO61" i="11" a="1"/>
  <c r="BO61" i="11" s="1"/>
  <c r="BN61" i="11" a="1"/>
  <c r="BN61" i="11" s="1"/>
  <c r="BM61" i="11" a="1"/>
  <c r="BM61" i="11" s="1"/>
  <c r="BL61" i="11" a="1"/>
  <c r="BL61" i="11" s="1"/>
  <c r="BK61" i="11" a="1"/>
  <c r="BK61" i="11" s="1"/>
  <c r="BJ61" i="11" a="1"/>
  <c r="BJ61" i="11" s="1"/>
  <c r="BI61" i="11" a="1"/>
  <c r="BI61" i="11" s="1"/>
  <c r="BH61" i="11" a="1"/>
  <c r="BH61" i="11" s="1"/>
  <c r="BG61" i="11" a="1"/>
  <c r="BG61" i="11" s="1"/>
  <c r="BF61" i="11" a="1"/>
  <c r="BF61" i="11" s="1"/>
  <c r="BE61" i="11" a="1"/>
  <c r="BE61" i="11" s="1"/>
  <c r="BD61" i="11" a="1"/>
  <c r="BD61" i="11" s="1"/>
  <c r="BC61" i="11" a="1"/>
  <c r="BC61" i="11" s="1"/>
  <c r="BB61" i="11" a="1"/>
  <c r="BB61" i="11" s="1"/>
  <c r="BA61" i="11" a="1"/>
  <c r="BA61" i="11" s="1"/>
  <c r="AZ61" i="11" a="1"/>
  <c r="AZ61" i="11" s="1"/>
  <c r="AY61" i="11" a="1"/>
  <c r="AY61" i="11" s="1"/>
  <c r="AX61" i="11" a="1"/>
  <c r="AX61" i="11" s="1"/>
  <c r="AW61" i="11" a="1"/>
  <c r="AW61" i="11" s="1"/>
  <c r="AV61" i="11" a="1"/>
  <c r="AV61" i="11" s="1"/>
  <c r="AU61" i="11" a="1"/>
  <c r="AU61" i="11" s="1"/>
  <c r="AT61" i="11" a="1"/>
  <c r="AT61" i="11" s="1"/>
  <c r="AS61" i="11" a="1"/>
  <c r="AS61" i="11" s="1"/>
  <c r="AR61" i="11" a="1"/>
  <c r="AR61" i="11" s="1"/>
  <c r="AQ61" i="11" a="1"/>
  <c r="AQ61" i="11" s="1"/>
  <c r="AP61" i="11" a="1"/>
  <c r="AP61" i="11" s="1"/>
  <c r="AO61" i="11" a="1"/>
  <c r="AO61" i="11" s="1"/>
  <c r="AN61" i="11" a="1"/>
  <c r="AN61" i="11" s="1"/>
  <c r="AM61" i="11" a="1"/>
  <c r="AM61" i="11" s="1"/>
  <c r="AL61" i="11" a="1"/>
  <c r="AL61" i="11" s="1"/>
  <c r="AK61" i="11" a="1"/>
  <c r="AK61" i="11" s="1"/>
  <c r="BO60" i="11" a="1"/>
  <c r="BO60" i="11" s="1"/>
  <c r="BN60" i="11" a="1"/>
  <c r="BN60" i="11" s="1"/>
  <c r="BM60" i="11" a="1"/>
  <c r="BM60" i="11" s="1"/>
  <c r="BL60" i="11" a="1"/>
  <c r="BL60" i="11" s="1"/>
  <c r="BK60" i="11" a="1"/>
  <c r="BK60" i="11" s="1"/>
  <c r="BJ60" i="11" a="1"/>
  <c r="BJ60" i="11" s="1"/>
  <c r="BI60" i="11" a="1"/>
  <c r="BI60" i="11" s="1"/>
  <c r="BH60" i="11" a="1"/>
  <c r="BH60" i="11" s="1"/>
  <c r="BG60" i="11" a="1"/>
  <c r="BG60" i="11" s="1"/>
  <c r="BF60" i="11" a="1"/>
  <c r="BF60" i="11" s="1"/>
  <c r="BE60" i="11" a="1"/>
  <c r="BE60" i="11" s="1"/>
  <c r="BD60" i="11" a="1"/>
  <c r="BD60" i="11" s="1"/>
  <c r="BC60" i="11" a="1"/>
  <c r="BC60" i="11" s="1"/>
  <c r="BB60" i="11" a="1"/>
  <c r="BB60" i="11" s="1"/>
  <c r="BA60" i="11" a="1"/>
  <c r="BA60" i="11" s="1"/>
  <c r="AZ60" i="11" a="1"/>
  <c r="AZ60" i="11" s="1"/>
  <c r="AY60" i="11" a="1"/>
  <c r="AY60" i="11" s="1"/>
  <c r="AX60" i="11" a="1"/>
  <c r="AX60" i="11" s="1"/>
  <c r="AW60" i="11" a="1"/>
  <c r="AW60" i="11" s="1"/>
  <c r="AV60" i="11" a="1"/>
  <c r="AV60" i="11" s="1"/>
  <c r="AU60" i="11" a="1"/>
  <c r="AU60" i="11" s="1"/>
  <c r="AT60" i="11" a="1"/>
  <c r="AT60" i="11" s="1"/>
  <c r="AS60" i="11" a="1"/>
  <c r="AS60" i="11" s="1"/>
  <c r="AR60" i="11" a="1"/>
  <c r="AR60" i="11" s="1"/>
  <c r="AQ60" i="11" a="1"/>
  <c r="AQ60" i="11" s="1"/>
  <c r="AP60" i="11" a="1"/>
  <c r="AP60" i="11" s="1"/>
  <c r="AO60" i="11" a="1"/>
  <c r="AO60" i="11" s="1"/>
  <c r="AN60" i="11" a="1"/>
  <c r="AN60" i="11" s="1"/>
  <c r="AM60" i="11" a="1"/>
  <c r="AM60" i="11" s="1"/>
  <c r="AL60" i="11" a="1"/>
  <c r="AL60" i="11" s="1"/>
  <c r="AK60" i="11" a="1"/>
  <c r="AK60" i="11" s="1"/>
  <c r="BO59" i="11" a="1"/>
  <c r="BO59" i="11" s="1"/>
  <c r="BN59" i="11" a="1"/>
  <c r="BN59" i="11" s="1"/>
  <c r="BM59" i="11" a="1"/>
  <c r="BM59" i="11" s="1"/>
  <c r="BL59" i="11" a="1"/>
  <c r="BL59" i="11" s="1"/>
  <c r="BK59" i="11" a="1"/>
  <c r="BK59" i="11" s="1"/>
  <c r="BJ59" i="11" a="1"/>
  <c r="BJ59" i="11" s="1"/>
  <c r="BI59" i="11" a="1"/>
  <c r="BI59" i="11" s="1"/>
  <c r="BH59" i="11" a="1"/>
  <c r="BH59" i="11" s="1"/>
  <c r="BG59" i="11" a="1"/>
  <c r="BG59" i="11" s="1"/>
  <c r="BF59" i="11" a="1"/>
  <c r="BF59" i="11" s="1"/>
  <c r="BE59" i="11" a="1"/>
  <c r="BE59" i="11" s="1"/>
  <c r="BD59" i="11" a="1"/>
  <c r="BD59" i="11" s="1"/>
  <c r="BC59" i="11" a="1"/>
  <c r="BC59" i="11" s="1"/>
  <c r="BB59" i="11" a="1"/>
  <c r="BB59" i="11" s="1"/>
  <c r="BA59" i="11" a="1"/>
  <c r="BA59" i="11" s="1"/>
  <c r="AZ59" i="11" a="1"/>
  <c r="AZ59" i="11" s="1"/>
  <c r="AY59" i="11" a="1"/>
  <c r="AY59" i="11" s="1"/>
  <c r="AX59" i="11" a="1"/>
  <c r="AX59" i="11" s="1"/>
  <c r="AW59" i="11" a="1"/>
  <c r="AW59" i="11" s="1"/>
  <c r="AV59" i="11" a="1"/>
  <c r="AV59" i="11" s="1"/>
  <c r="AU59" i="11" a="1"/>
  <c r="AU59" i="11" s="1"/>
  <c r="AT59" i="11" a="1"/>
  <c r="AT59" i="11" s="1"/>
  <c r="AS59" i="11" a="1"/>
  <c r="AS59" i="11" s="1"/>
  <c r="AR59" i="11" a="1"/>
  <c r="AR59" i="11" s="1"/>
  <c r="AQ59" i="11" a="1"/>
  <c r="AQ59" i="11" s="1"/>
  <c r="AP59" i="11" a="1"/>
  <c r="AP59" i="11" s="1"/>
  <c r="AO59" i="11" a="1"/>
  <c r="AO59" i="11" s="1"/>
  <c r="AN59" i="11" a="1"/>
  <c r="AN59" i="11" s="1"/>
  <c r="AM59" i="11" a="1"/>
  <c r="AM59" i="11" s="1"/>
  <c r="AL59" i="11" a="1"/>
  <c r="AL59" i="11" s="1"/>
  <c r="AK59" i="11" a="1"/>
  <c r="AK59" i="11" s="1"/>
  <c r="BO58" i="11" a="1"/>
  <c r="BO58" i="11" s="1"/>
  <c r="BN58" i="11" a="1"/>
  <c r="BN58" i="11" s="1"/>
  <c r="BM58" i="11" a="1"/>
  <c r="BM58" i="11" s="1"/>
  <c r="BL58" i="11" a="1"/>
  <c r="BL58" i="11" s="1"/>
  <c r="BK58" i="11" a="1"/>
  <c r="BK58" i="11" s="1"/>
  <c r="BJ58" i="11" a="1"/>
  <c r="BJ58" i="11" s="1"/>
  <c r="BI58" i="11" a="1"/>
  <c r="BI58" i="11" s="1"/>
  <c r="BH58" i="11" a="1"/>
  <c r="BH58" i="11" s="1"/>
  <c r="BG58" i="11" a="1"/>
  <c r="BG58" i="11" s="1"/>
  <c r="BF58" i="11" a="1"/>
  <c r="BF58" i="11" s="1"/>
  <c r="BE58" i="11" a="1"/>
  <c r="BE58" i="11" s="1"/>
  <c r="BD58" i="11" a="1"/>
  <c r="BD58" i="11" s="1"/>
  <c r="BC58" i="11" a="1"/>
  <c r="BC58" i="11" s="1"/>
  <c r="BB58" i="11" a="1"/>
  <c r="BB58" i="11" s="1"/>
  <c r="BA58" i="11" a="1"/>
  <c r="BA58" i="11" s="1"/>
  <c r="AZ58" i="11" a="1"/>
  <c r="AZ58" i="11" s="1"/>
  <c r="AY58" i="11" a="1"/>
  <c r="AY58" i="11" s="1"/>
  <c r="AX58" i="11" a="1"/>
  <c r="AX58" i="11" s="1"/>
  <c r="AW58" i="11" a="1"/>
  <c r="AW58" i="11" s="1"/>
  <c r="AV58" i="11" a="1"/>
  <c r="AV58" i="11" s="1"/>
  <c r="AU58" i="11" a="1"/>
  <c r="AU58" i="11" s="1"/>
  <c r="AT58" i="11" a="1"/>
  <c r="AT58" i="11" s="1"/>
  <c r="AS58" i="11" a="1"/>
  <c r="AS58" i="11" s="1"/>
  <c r="AR58" i="11" a="1"/>
  <c r="AR58" i="11" s="1"/>
  <c r="AQ58" i="11" a="1"/>
  <c r="AQ58" i="11" s="1"/>
  <c r="AP58" i="11" a="1"/>
  <c r="AP58" i="11" s="1"/>
  <c r="AO58" i="11" a="1"/>
  <c r="AO58" i="11" s="1"/>
  <c r="AN58" i="11" a="1"/>
  <c r="AN58" i="11" s="1"/>
  <c r="AM58" i="11" a="1"/>
  <c r="AM58" i="11" s="1"/>
  <c r="AL58" i="11" a="1"/>
  <c r="AL58" i="11" s="1"/>
  <c r="AK58" i="11" a="1"/>
  <c r="AK58" i="11" s="1"/>
  <c r="BO57" i="11" a="1"/>
  <c r="BO57" i="11" s="1"/>
  <c r="BN57" i="11" a="1"/>
  <c r="BN57" i="11" s="1"/>
  <c r="BM57" i="11" a="1"/>
  <c r="BM57" i="11" s="1"/>
  <c r="BL57" i="11" a="1"/>
  <c r="BL57" i="11" s="1"/>
  <c r="BK57" i="11" a="1"/>
  <c r="BK57" i="11" s="1"/>
  <c r="BJ57" i="11" a="1"/>
  <c r="BJ57" i="11" s="1"/>
  <c r="BI57" i="11" a="1"/>
  <c r="BI57" i="11" s="1"/>
  <c r="BH57" i="11" a="1"/>
  <c r="BH57" i="11" s="1"/>
  <c r="BG57" i="11" a="1"/>
  <c r="BG57" i="11" s="1"/>
  <c r="BF57" i="11" a="1"/>
  <c r="BF57" i="11" s="1"/>
  <c r="BE57" i="11" a="1"/>
  <c r="BE57" i="11" s="1"/>
  <c r="BD57" i="11" a="1"/>
  <c r="BD57" i="11" s="1"/>
  <c r="BC57" i="11" a="1"/>
  <c r="BC57" i="11" s="1"/>
  <c r="BB57" i="11" a="1"/>
  <c r="BB57" i="11" s="1"/>
  <c r="BA57" i="11" a="1"/>
  <c r="BA57" i="11" s="1"/>
  <c r="AZ57" i="11" a="1"/>
  <c r="AZ57" i="11" s="1"/>
  <c r="AY57" i="11" a="1"/>
  <c r="AY57" i="11" s="1"/>
  <c r="AX57" i="11" a="1"/>
  <c r="AX57" i="11" s="1"/>
  <c r="AW57" i="11" a="1"/>
  <c r="AW57" i="11" s="1"/>
  <c r="AV57" i="11" a="1"/>
  <c r="AV57" i="11" s="1"/>
  <c r="AU57" i="11" a="1"/>
  <c r="AU57" i="11" s="1"/>
  <c r="AT57" i="11" a="1"/>
  <c r="AT57" i="11" s="1"/>
  <c r="AS57" i="11" a="1"/>
  <c r="AS57" i="11" s="1"/>
  <c r="AR57" i="11" a="1"/>
  <c r="AR57" i="11" s="1"/>
  <c r="AQ57" i="11" a="1"/>
  <c r="AQ57" i="11" s="1"/>
  <c r="AP57" i="11" a="1"/>
  <c r="AP57" i="11" s="1"/>
  <c r="AO57" i="11" a="1"/>
  <c r="AO57" i="11" s="1"/>
  <c r="AN57" i="11" a="1"/>
  <c r="AN57" i="11" s="1"/>
  <c r="AM57" i="11" a="1"/>
  <c r="AM57" i="11" s="1"/>
  <c r="AL57" i="11" a="1"/>
  <c r="AL57" i="11" s="1"/>
  <c r="AK57" i="11" a="1"/>
  <c r="AK57" i="11" s="1"/>
  <c r="BO56" i="11" a="1"/>
  <c r="BO56" i="11" s="1"/>
  <c r="BN56" i="11" a="1"/>
  <c r="BN56" i="11" s="1"/>
  <c r="BM56" i="11" a="1"/>
  <c r="BM56" i="11" s="1"/>
  <c r="BL56" i="11" a="1"/>
  <c r="BL56" i="11" s="1"/>
  <c r="BK56" i="11" a="1"/>
  <c r="BK56" i="11" s="1"/>
  <c r="BJ56" i="11" a="1"/>
  <c r="BJ56" i="11" s="1"/>
  <c r="BI56" i="11" a="1"/>
  <c r="BI56" i="11" s="1"/>
  <c r="BH56" i="11" a="1"/>
  <c r="BH56" i="11" s="1"/>
  <c r="BG56" i="11" a="1"/>
  <c r="BG56" i="11" s="1"/>
  <c r="BF56" i="11" a="1"/>
  <c r="BF56" i="11" s="1"/>
  <c r="BE56" i="11" a="1"/>
  <c r="BE56" i="11" s="1"/>
  <c r="BD56" i="11" a="1"/>
  <c r="BD56" i="11" s="1"/>
  <c r="BC56" i="11" a="1"/>
  <c r="BC56" i="11" s="1"/>
  <c r="BB56" i="11" a="1"/>
  <c r="BB56" i="11" s="1"/>
  <c r="BA56" i="11" a="1"/>
  <c r="BA56" i="11" s="1"/>
  <c r="AZ56" i="11" a="1"/>
  <c r="AZ56" i="11" s="1"/>
  <c r="AY56" i="11" a="1"/>
  <c r="AY56" i="11" s="1"/>
  <c r="AX56" i="11" a="1"/>
  <c r="AX56" i="11" s="1"/>
  <c r="AW56" i="11" a="1"/>
  <c r="AW56" i="11" s="1"/>
  <c r="AV56" i="11" a="1"/>
  <c r="AV56" i="11" s="1"/>
  <c r="AU56" i="11" a="1"/>
  <c r="AU56" i="11" s="1"/>
  <c r="AT56" i="11" a="1"/>
  <c r="AT56" i="11" s="1"/>
  <c r="AS56" i="11" a="1"/>
  <c r="AS56" i="11" s="1"/>
  <c r="AR56" i="11" a="1"/>
  <c r="AR56" i="11" s="1"/>
  <c r="AQ56" i="11" a="1"/>
  <c r="AQ56" i="11" s="1"/>
  <c r="AP56" i="11" a="1"/>
  <c r="AP56" i="11" s="1"/>
  <c r="AO56" i="11" a="1"/>
  <c r="AO56" i="11" s="1"/>
  <c r="AN56" i="11" a="1"/>
  <c r="AN56" i="11" s="1"/>
  <c r="AM56" i="11" a="1"/>
  <c r="AM56" i="11" s="1"/>
  <c r="AL56" i="11" a="1"/>
  <c r="AL56" i="11" s="1"/>
  <c r="AK56" i="11" a="1"/>
  <c r="AK56" i="11" s="1"/>
  <c r="BO55" i="11" a="1"/>
  <c r="BO55" i="11" s="1"/>
  <c r="BN55" i="11" a="1"/>
  <c r="BN55" i="11" s="1"/>
  <c r="BM55" i="11" a="1"/>
  <c r="BM55" i="11" s="1"/>
  <c r="BL55" i="11" a="1"/>
  <c r="BL55" i="11" s="1"/>
  <c r="BK55" i="11" a="1"/>
  <c r="BK55" i="11" s="1"/>
  <c r="BJ55" i="11" a="1"/>
  <c r="BJ55" i="11" s="1"/>
  <c r="BI55" i="11" a="1"/>
  <c r="BI55" i="11" s="1"/>
  <c r="BH55" i="11" a="1"/>
  <c r="BH55" i="11" s="1"/>
  <c r="BG55" i="11" a="1"/>
  <c r="BG55" i="11" s="1"/>
  <c r="BF55" i="11" a="1"/>
  <c r="BF55" i="11" s="1"/>
  <c r="BE55" i="11" a="1"/>
  <c r="BE55" i="11" s="1"/>
  <c r="BD55" i="11" a="1"/>
  <c r="BD55" i="11" s="1"/>
  <c r="BC55" i="11" a="1"/>
  <c r="BC55" i="11" s="1"/>
  <c r="BB55" i="11" a="1"/>
  <c r="BB55" i="11" s="1"/>
  <c r="BA55" i="11" a="1"/>
  <c r="BA55" i="11" s="1"/>
  <c r="AZ55" i="11" a="1"/>
  <c r="AZ55" i="11" s="1"/>
  <c r="AY55" i="11" a="1"/>
  <c r="AY55" i="11" s="1"/>
  <c r="AX55" i="11" a="1"/>
  <c r="AX55" i="11" s="1"/>
  <c r="AW55" i="11" a="1"/>
  <c r="AW55" i="11" s="1"/>
  <c r="AV55" i="11" a="1"/>
  <c r="AV55" i="11" s="1"/>
  <c r="AU55" i="11" a="1"/>
  <c r="AU55" i="11" s="1"/>
  <c r="AT55" i="11" a="1"/>
  <c r="AT55" i="11" s="1"/>
  <c r="AS55" i="11" a="1"/>
  <c r="AS55" i="11" s="1"/>
  <c r="AR55" i="11" a="1"/>
  <c r="AR55" i="11" s="1"/>
  <c r="AQ55" i="11" a="1"/>
  <c r="AQ55" i="11" s="1"/>
  <c r="AP55" i="11" a="1"/>
  <c r="AP55" i="11" s="1"/>
  <c r="AO55" i="11" a="1"/>
  <c r="AO55" i="11" s="1"/>
  <c r="AN55" i="11" a="1"/>
  <c r="AN55" i="11" s="1"/>
  <c r="AM55" i="11" a="1"/>
  <c r="AM55" i="11" s="1"/>
  <c r="AL55" i="11" a="1"/>
  <c r="AL55" i="11" s="1"/>
  <c r="AK55" i="11" a="1"/>
  <c r="AK55" i="11" s="1"/>
  <c r="BO54" i="11" a="1"/>
  <c r="BO54" i="11" s="1"/>
  <c r="BN54" i="11" a="1"/>
  <c r="BN54" i="11" s="1"/>
  <c r="BM54" i="11" a="1"/>
  <c r="BM54" i="11" s="1"/>
  <c r="BL54" i="11" a="1"/>
  <c r="BL54" i="11" s="1"/>
  <c r="BK54" i="11" a="1"/>
  <c r="BK54" i="11" s="1"/>
  <c r="BJ54" i="11" a="1"/>
  <c r="BJ54" i="11" s="1"/>
  <c r="BI54" i="11" a="1"/>
  <c r="BI54" i="11" s="1"/>
  <c r="BH54" i="11" a="1"/>
  <c r="BH54" i="11" s="1"/>
  <c r="BG54" i="11" a="1"/>
  <c r="BG54" i="11" s="1"/>
  <c r="BF54" i="11" a="1"/>
  <c r="BF54" i="11" s="1"/>
  <c r="BE54" i="11" a="1"/>
  <c r="BE54" i="11" s="1"/>
  <c r="BD54" i="11" a="1"/>
  <c r="BD54" i="11" s="1"/>
  <c r="BC54" i="11" a="1"/>
  <c r="BC54" i="11" s="1"/>
  <c r="BB54" i="11" a="1"/>
  <c r="BB54" i="11" s="1"/>
  <c r="BA54" i="11" a="1"/>
  <c r="BA54" i="11" s="1"/>
  <c r="AZ54" i="11" a="1"/>
  <c r="AZ54" i="11" s="1"/>
  <c r="AY54" i="11" a="1"/>
  <c r="AY54" i="11" s="1"/>
  <c r="AX54" i="11" a="1"/>
  <c r="AX54" i="11" s="1"/>
  <c r="AW54" i="11" a="1"/>
  <c r="AW54" i="11" s="1"/>
  <c r="AV54" i="11" a="1"/>
  <c r="AV54" i="11" s="1"/>
  <c r="AU54" i="11" a="1"/>
  <c r="AU54" i="11" s="1"/>
  <c r="AT54" i="11" a="1"/>
  <c r="AT54" i="11" s="1"/>
  <c r="AS54" i="11" a="1"/>
  <c r="AS54" i="11" s="1"/>
  <c r="AR54" i="11" a="1"/>
  <c r="AR54" i="11" s="1"/>
  <c r="AQ54" i="11" a="1"/>
  <c r="AQ54" i="11" s="1"/>
  <c r="AP54" i="11" a="1"/>
  <c r="AP54" i="11" s="1"/>
  <c r="AO54" i="11" a="1"/>
  <c r="AO54" i="11" s="1"/>
  <c r="AN54" i="11" a="1"/>
  <c r="AN54" i="11" s="1"/>
  <c r="AM54" i="11" a="1"/>
  <c r="AM54" i="11" s="1"/>
  <c r="AL54" i="11" a="1"/>
  <c r="AL54" i="11" s="1"/>
  <c r="AK54" i="11" a="1"/>
  <c r="AK54" i="11" s="1"/>
  <c r="BO53" i="11" a="1"/>
  <c r="BO53" i="11" s="1"/>
  <c r="BN53" i="11" a="1"/>
  <c r="BN53" i="11" s="1"/>
  <c r="BM53" i="11" a="1"/>
  <c r="BM53" i="11" s="1"/>
  <c r="BL53" i="11" a="1"/>
  <c r="BL53" i="11" s="1"/>
  <c r="BK53" i="11" a="1"/>
  <c r="BK53" i="11" s="1"/>
  <c r="BJ53" i="11" a="1"/>
  <c r="BJ53" i="11" s="1"/>
  <c r="BI53" i="11" a="1"/>
  <c r="BI53" i="11" s="1"/>
  <c r="BH53" i="11" a="1"/>
  <c r="BH53" i="11" s="1"/>
  <c r="BG53" i="11" a="1"/>
  <c r="BG53" i="11" s="1"/>
  <c r="BF53" i="11" a="1"/>
  <c r="BF53" i="11" s="1"/>
  <c r="BE53" i="11" a="1"/>
  <c r="BE53" i="11" s="1"/>
  <c r="BD53" i="11" a="1"/>
  <c r="BD53" i="11" s="1"/>
  <c r="BC53" i="11" a="1"/>
  <c r="BC53" i="11" s="1"/>
  <c r="BB53" i="11" a="1"/>
  <c r="BB53" i="11" s="1"/>
  <c r="BA53" i="11" a="1"/>
  <c r="BA53" i="11" s="1"/>
  <c r="AZ53" i="11" a="1"/>
  <c r="AZ53" i="11" s="1"/>
  <c r="AY53" i="11" a="1"/>
  <c r="AY53" i="11" s="1"/>
  <c r="AX53" i="11" a="1"/>
  <c r="AX53" i="11" s="1"/>
  <c r="AW53" i="11" a="1"/>
  <c r="AW53" i="11" s="1"/>
  <c r="AV53" i="11" a="1"/>
  <c r="AV53" i="11" s="1"/>
  <c r="AU53" i="11" a="1"/>
  <c r="AU53" i="11" s="1"/>
  <c r="AT53" i="11" a="1"/>
  <c r="AT53" i="11" s="1"/>
  <c r="AS53" i="11" a="1"/>
  <c r="AS53" i="11" s="1"/>
  <c r="AR53" i="11" a="1"/>
  <c r="AR53" i="11" s="1"/>
  <c r="AQ53" i="11" a="1"/>
  <c r="AQ53" i="11" s="1"/>
  <c r="AP53" i="11" a="1"/>
  <c r="AP53" i="11" s="1"/>
  <c r="AO53" i="11" a="1"/>
  <c r="AO53" i="11" s="1"/>
  <c r="AN53" i="11" a="1"/>
  <c r="AN53" i="11" s="1"/>
  <c r="AM53" i="11" a="1"/>
  <c r="AM53" i="11" s="1"/>
  <c r="AL53" i="11" a="1"/>
  <c r="AL53" i="11" s="1"/>
  <c r="AK53" i="11" a="1"/>
  <c r="AK53" i="11" s="1"/>
  <c r="BO52" i="11" a="1"/>
  <c r="BO52" i="11" s="1"/>
  <c r="BN52" i="11" a="1"/>
  <c r="BN52" i="11" s="1"/>
  <c r="BM52" i="11" a="1"/>
  <c r="BM52" i="11" s="1"/>
  <c r="BL52" i="11" a="1"/>
  <c r="BL52" i="11" s="1"/>
  <c r="BK52" i="11" a="1"/>
  <c r="BK52" i="11" s="1"/>
  <c r="BJ52" i="11" a="1"/>
  <c r="BJ52" i="11" s="1"/>
  <c r="BI52" i="11" a="1"/>
  <c r="BI52" i="11" s="1"/>
  <c r="BH52" i="11" a="1"/>
  <c r="BH52" i="11" s="1"/>
  <c r="BG52" i="11" a="1"/>
  <c r="BG52" i="11" s="1"/>
  <c r="BF52" i="11" a="1"/>
  <c r="BF52" i="11" s="1"/>
  <c r="BE52" i="11" a="1"/>
  <c r="BE52" i="11" s="1"/>
  <c r="BD52" i="11" a="1"/>
  <c r="BD52" i="11" s="1"/>
  <c r="BC52" i="11" a="1"/>
  <c r="BC52" i="11" s="1"/>
  <c r="BB52" i="11" a="1"/>
  <c r="BB52" i="11" s="1"/>
  <c r="BA52" i="11" a="1"/>
  <c r="BA52" i="11" s="1"/>
  <c r="AZ52" i="11" a="1"/>
  <c r="AZ52" i="11" s="1"/>
  <c r="AY52" i="11" a="1"/>
  <c r="AY52" i="11" s="1"/>
  <c r="AX52" i="11" a="1"/>
  <c r="AX52" i="11" s="1"/>
  <c r="AW52" i="11" a="1"/>
  <c r="AW52" i="11" s="1"/>
  <c r="AV52" i="11" a="1"/>
  <c r="AV52" i="11" s="1"/>
  <c r="AU52" i="11" a="1"/>
  <c r="AU52" i="11" s="1"/>
  <c r="AT52" i="11" a="1"/>
  <c r="AT52" i="11" s="1"/>
  <c r="AS52" i="11" a="1"/>
  <c r="AS52" i="11" s="1"/>
  <c r="AR52" i="11" a="1"/>
  <c r="AR52" i="11" s="1"/>
  <c r="AQ52" i="11" a="1"/>
  <c r="AQ52" i="11" s="1"/>
  <c r="AP52" i="11" a="1"/>
  <c r="AP52" i="11" s="1"/>
  <c r="AO52" i="11" a="1"/>
  <c r="AO52" i="11" s="1"/>
  <c r="AN52" i="11" a="1"/>
  <c r="AN52" i="11" s="1"/>
  <c r="AM52" i="11" a="1"/>
  <c r="AM52" i="11" s="1"/>
  <c r="AL52" i="11" a="1"/>
  <c r="AL52" i="11" s="1"/>
  <c r="AK52" i="11" a="1"/>
  <c r="AK52" i="11" s="1"/>
  <c r="BO51" i="11" a="1"/>
  <c r="BO51" i="11" s="1"/>
  <c r="BN51" i="11" a="1"/>
  <c r="BN51" i="11" s="1"/>
  <c r="BM51" i="11" a="1"/>
  <c r="BM51" i="11" s="1"/>
  <c r="BL51" i="11" a="1"/>
  <c r="BL51" i="11" s="1"/>
  <c r="BK51" i="11" a="1"/>
  <c r="BK51" i="11" s="1"/>
  <c r="BJ51" i="11" a="1"/>
  <c r="BJ51" i="11" s="1"/>
  <c r="BI51" i="11" a="1"/>
  <c r="BI51" i="11" s="1"/>
  <c r="BH51" i="11" a="1"/>
  <c r="BH51" i="11" s="1"/>
  <c r="BG51" i="11" a="1"/>
  <c r="BG51" i="11" s="1"/>
  <c r="BF51" i="11" a="1"/>
  <c r="BF51" i="11" s="1"/>
  <c r="BE51" i="11" a="1"/>
  <c r="BE51" i="11" s="1"/>
  <c r="BD51" i="11" a="1"/>
  <c r="BD51" i="11" s="1"/>
  <c r="BC51" i="11" a="1"/>
  <c r="BC51" i="11" s="1"/>
  <c r="BB51" i="11" a="1"/>
  <c r="BB51" i="11" s="1"/>
  <c r="BA51" i="11" a="1"/>
  <c r="BA51" i="11" s="1"/>
  <c r="AZ51" i="11" a="1"/>
  <c r="AZ51" i="11" s="1"/>
  <c r="AY51" i="11" a="1"/>
  <c r="AY51" i="11" s="1"/>
  <c r="AX51" i="11" a="1"/>
  <c r="AX51" i="11" s="1"/>
  <c r="AW51" i="11" a="1"/>
  <c r="AW51" i="11" s="1"/>
  <c r="AV51" i="11" a="1"/>
  <c r="AV51" i="11" s="1"/>
  <c r="AU51" i="11" a="1"/>
  <c r="AU51" i="11" s="1"/>
  <c r="AT51" i="11" a="1"/>
  <c r="AT51" i="11" s="1"/>
  <c r="AS51" i="11" a="1"/>
  <c r="AS51" i="11" s="1"/>
  <c r="AR51" i="11" a="1"/>
  <c r="AR51" i="11" s="1"/>
  <c r="AQ51" i="11" a="1"/>
  <c r="AQ51" i="11" s="1"/>
  <c r="AP51" i="11" a="1"/>
  <c r="AP51" i="11" s="1"/>
  <c r="AO51" i="11" a="1"/>
  <c r="AO51" i="11" s="1"/>
  <c r="AN51" i="11" a="1"/>
  <c r="AN51" i="11" s="1"/>
  <c r="AM51" i="11" a="1"/>
  <c r="AM51" i="11" s="1"/>
  <c r="AL51" i="11" a="1"/>
  <c r="AL51" i="11" s="1"/>
  <c r="AK51" i="11" a="1"/>
  <c r="AK51" i="11" s="1"/>
  <c r="BO50" i="11" a="1"/>
  <c r="BO50" i="11" s="1"/>
  <c r="BN50" i="11" a="1"/>
  <c r="BN50" i="11" s="1"/>
  <c r="BM50" i="11" a="1"/>
  <c r="BM50" i="11" s="1"/>
  <c r="BL50" i="11" a="1"/>
  <c r="BL50" i="11" s="1"/>
  <c r="BK50" i="11" a="1"/>
  <c r="BK50" i="11" s="1"/>
  <c r="BJ50" i="11" a="1"/>
  <c r="BJ50" i="11" s="1"/>
  <c r="BI50" i="11" a="1"/>
  <c r="BI50" i="11" s="1"/>
  <c r="BH50" i="11" a="1"/>
  <c r="BH50" i="11" s="1"/>
  <c r="BG50" i="11" a="1"/>
  <c r="BG50" i="11" s="1"/>
  <c r="BF50" i="11" a="1"/>
  <c r="BF50" i="11" s="1"/>
  <c r="BE50" i="11" a="1"/>
  <c r="BE50" i="11" s="1"/>
  <c r="BD50" i="11" a="1"/>
  <c r="BD50" i="11" s="1"/>
  <c r="BC50" i="11" a="1"/>
  <c r="BC50" i="11" s="1"/>
  <c r="BB50" i="11" a="1"/>
  <c r="BB50" i="11" s="1"/>
  <c r="BA50" i="11" a="1"/>
  <c r="BA50" i="11" s="1"/>
  <c r="AZ50" i="11" a="1"/>
  <c r="AZ50" i="11" s="1"/>
  <c r="AY50" i="11" a="1"/>
  <c r="AY50" i="11" s="1"/>
  <c r="AX50" i="11" a="1"/>
  <c r="AX50" i="11" s="1"/>
  <c r="AW50" i="11" a="1"/>
  <c r="AW50" i="11" s="1"/>
  <c r="AV50" i="11" a="1"/>
  <c r="AV50" i="11" s="1"/>
  <c r="AU50" i="11" a="1"/>
  <c r="AU50" i="11" s="1"/>
  <c r="AT50" i="11" a="1"/>
  <c r="AT50" i="11" s="1"/>
  <c r="AS50" i="11" a="1"/>
  <c r="AS50" i="11" s="1"/>
  <c r="AR50" i="11" a="1"/>
  <c r="AR50" i="11" s="1"/>
  <c r="AQ50" i="11" a="1"/>
  <c r="AQ50" i="11" s="1"/>
  <c r="AP50" i="11" a="1"/>
  <c r="AP50" i="11" s="1"/>
  <c r="AO50" i="11" a="1"/>
  <c r="AO50" i="11" s="1"/>
  <c r="AN50" i="11" a="1"/>
  <c r="AN50" i="11" s="1"/>
  <c r="AM50" i="11" a="1"/>
  <c r="AM50" i="11" s="1"/>
  <c r="AL50" i="11" a="1"/>
  <c r="AL50" i="11" s="1"/>
  <c r="AK50" i="11" a="1"/>
  <c r="AK50" i="11" s="1"/>
  <c r="BO49" i="11" a="1"/>
  <c r="BO49" i="11" s="1"/>
  <c r="BN49" i="11" a="1"/>
  <c r="BN49" i="11" s="1"/>
  <c r="BM49" i="11" a="1"/>
  <c r="BM49" i="11" s="1"/>
  <c r="BL49" i="11" a="1"/>
  <c r="BL49" i="11" s="1"/>
  <c r="BK49" i="11" a="1"/>
  <c r="BK49" i="11" s="1"/>
  <c r="BJ49" i="11" a="1"/>
  <c r="BJ49" i="11" s="1"/>
  <c r="BI49" i="11" a="1"/>
  <c r="BI49" i="11" s="1"/>
  <c r="BH49" i="11" a="1"/>
  <c r="BH49" i="11" s="1"/>
  <c r="BG49" i="11" a="1"/>
  <c r="BG49" i="11" s="1"/>
  <c r="BF49" i="11" a="1"/>
  <c r="BF49" i="11" s="1"/>
  <c r="BE49" i="11" a="1"/>
  <c r="BE49" i="11" s="1"/>
  <c r="BD49" i="11" a="1"/>
  <c r="BD49" i="11" s="1"/>
  <c r="BC49" i="11" a="1"/>
  <c r="BC49" i="11" s="1"/>
  <c r="BB49" i="11" a="1"/>
  <c r="BB49" i="11" s="1"/>
  <c r="BA49" i="11" a="1"/>
  <c r="BA49" i="11" s="1"/>
  <c r="AZ49" i="11" a="1"/>
  <c r="AZ49" i="11" s="1"/>
  <c r="AY49" i="11" a="1"/>
  <c r="AY49" i="11" s="1"/>
  <c r="AX49" i="11" a="1"/>
  <c r="AX49" i="11" s="1"/>
  <c r="AW49" i="11" a="1"/>
  <c r="AW49" i="11" s="1"/>
  <c r="AV49" i="11" a="1"/>
  <c r="AV49" i="11" s="1"/>
  <c r="AU49" i="11" a="1"/>
  <c r="AU49" i="11" s="1"/>
  <c r="AT49" i="11" a="1"/>
  <c r="AT49" i="11" s="1"/>
  <c r="AS49" i="11" a="1"/>
  <c r="AS49" i="11" s="1"/>
  <c r="AR49" i="11" a="1"/>
  <c r="AR49" i="11" s="1"/>
  <c r="AQ49" i="11" a="1"/>
  <c r="AQ49" i="11" s="1"/>
  <c r="AP49" i="11" a="1"/>
  <c r="AP49" i="11" s="1"/>
  <c r="AO49" i="11" a="1"/>
  <c r="AO49" i="11" s="1"/>
  <c r="AN49" i="11" a="1"/>
  <c r="AN49" i="11" s="1"/>
  <c r="AM49" i="11" a="1"/>
  <c r="AM49" i="11" s="1"/>
  <c r="AL49" i="11" a="1"/>
  <c r="AL49" i="11" s="1"/>
  <c r="AK49" i="11" a="1"/>
  <c r="AK49" i="11" s="1"/>
  <c r="BO48" i="11" a="1"/>
  <c r="BO48" i="11" s="1"/>
  <c r="BN48" i="11" a="1"/>
  <c r="BN48" i="11" s="1"/>
  <c r="BM48" i="11" a="1"/>
  <c r="BM48" i="11" s="1"/>
  <c r="BL48" i="11" a="1"/>
  <c r="BL48" i="11" s="1"/>
  <c r="BK48" i="11" a="1"/>
  <c r="BK48" i="11" s="1"/>
  <c r="BJ48" i="11" a="1"/>
  <c r="BJ48" i="11" s="1"/>
  <c r="BI48" i="11" a="1"/>
  <c r="BI48" i="11" s="1"/>
  <c r="BH48" i="11" a="1"/>
  <c r="BH48" i="11" s="1"/>
  <c r="BG48" i="11" a="1"/>
  <c r="BG48" i="11" s="1"/>
  <c r="BF48" i="11" a="1"/>
  <c r="BF48" i="11" s="1"/>
  <c r="BE48" i="11" a="1"/>
  <c r="BE48" i="11" s="1"/>
  <c r="BD48" i="11" a="1"/>
  <c r="BD48" i="11" s="1"/>
  <c r="BC48" i="11" a="1"/>
  <c r="BC48" i="11" s="1"/>
  <c r="BB48" i="11" a="1"/>
  <c r="BB48" i="11" s="1"/>
  <c r="BA48" i="11" a="1"/>
  <c r="BA48" i="11" s="1"/>
  <c r="AZ48" i="11" a="1"/>
  <c r="AZ48" i="11" s="1"/>
  <c r="AY48" i="11" a="1"/>
  <c r="AY48" i="11" s="1"/>
  <c r="AX48" i="11" a="1"/>
  <c r="AX48" i="11" s="1"/>
  <c r="AW48" i="11" a="1"/>
  <c r="AW48" i="11" s="1"/>
  <c r="AV48" i="11" a="1"/>
  <c r="AV48" i="11" s="1"/>
  <c r="AU48" i="11" a="1"/>
  <c r="AU48" i="11" s="1"/>
  <c r="AT48" i="11" a="1"/>
  <c r="AT48" i="11" s="1"/>
  <c r="AS48" i="11" a="1"/>
  <c r="AS48" i="11" s="1"/>
  <c r="AR48" i="11" a="1"/>
  <c r="AR48" i="11" s="1"/>
  <c r="AQ48" i="11" a="1"/>
  <c r="AQ48" i="11" s="1"/>
  <c r="AP48" i="11" a="1"/>
  <c r="AP48" i="11" s="1"/>
  <c r="AO48" i="11" a="1"/>
  <c r="AO48" i="11" s="1"/>
  <c r="AN48" i="11" a="1"/>
  <c r="AN48" i="11" s="1"/>
  <c r="AM48" i="11" a="1"/>
  <c r="AM48" i="11" s="1"/>
  <c r="AL48" i="11" a="1"/>
  <c r="AL48" i="11" s="1"/>
  <c r="AK48" i="11" a="1"/>
  <c r="AK48" i="11" s="1"/>
  <c r="BO47" i="11" a="1"/>
  <c r="BO47" i="11" s="1"/>
  <c r="BN47" i="11" a="1"/>
  <c r="BN47" i="11" s="1"/>
  <c r="BM47" i="11" a="1"/>
  <c r="BM47" i="11" s="1"/>
  <c r="BL47" i="11" a="1"/>
  <c r="BL47" i="11" s="1"/>
  <c r="BK47" i="11" a="1"/>
  <c r="BK47" i="11" s="1"/>
  <c r="BJ47" i="11" a="1"/>
  <c r="BJ47" i="11" s="1"/>
  <c r="BI47" i="11" a="1"/>
  <c r="BI47" i="11" s="1"/>
  <c r="BH47" i="11" a="1"/>
  <c r="BH47" i="11" s="1"/>
  <c r="BG47" i="11" a="1"/>
  <c r="BG47" i="11" s="1"/>
  <c r="BF47" i="11" a="1"/>
  <c r="BF47" i="11" s="1"/>
  <c r="BE47" i="11" a="1"/>
  <c r="BE47" i="11" s="1"/>
  <c r="BD47" i="11" a="1"/>
  <c r="BD47" i="11" s="1"/>
  <c r="BC47" i="11" a="1"/>
  <c r="BC47" i="11" s="1"/>
  <c r="BB47" i="11" a="1"/>
  <c r="BB47" i="11" s="1"/>
  <c r="BA47" i="11" a="1"/>
  <c r="BA47" i="11" s="1"/>
  <c r="AZ47" i="11" a="1"/>
  <c r="AZ47" i="11" s="1"/>
  <c r="AY47" i="11" a="1"/>
  <c r="AY47" i="11" s="1"/>
  <c r="AX47" i="11" a="1"/>
  <c r="AX47" i="11" s="1"/>
  <c r="AW47" i="11" a="1"/>
  <c r="AW47" i="11" s="1"/>
  <c r="AV47" i="11" a="1"/>
  <c r="AV47" i="11" s="1"/>
  <c r="AU47" i="11" a="1"/>
  <c r="AU47" i="11" s="1"/>
  <c r="AT47" i="11" a="1"/>
  <c r="AT47" i="11" s="1"/>
  <c r="AS47" i="11" a="1"/>
  <c r="AS47" i="11" s="1"/>
  <c r="AR47" i="11" a="1"/>
  <c r="AR47" i="11" s="1"/>
  <c r="AQ47" i="11" a="1"/>
  <c r="AQ47" i="11" s="1"/>
  <c r="AP47" i="11" a="1"/>
  <c r="AP47" i="11" s="1"/>
  <c r="AO47" i="11" a="1"/>
  <c r="AO47" i="11" s="1"/>
  <c r="AN47" i="11" a="1"/>
  <c r="AN47" i="11" s="1"/>
  <c r="AM47" i="11" a="1"/>
  <c r="AM47" i="11" s="1"/>
  <c r="AL47" i="11" a="1"/>
  <c r="AL47" i="11" s="1"/>
  <c r="AK47" i="11" a="1"/>
  <c r="AK47" i="11" s="1"/>
  <c r="BO46" i="11" a="1"/>
  <c r="BO46" i="11" s="1"/>
  <c r="BN46" i="11" a="1"/>
  <c r="BN46" i="11" s="1"/>
  <c r="BM46" i="11" a="1"/>
  <c r="BM46" i="11" s="1"/>
  <c r="BL46" i="11" a="1"/>
  <c r="BL46" i="11" s="1"/>
  <c r="BK46" i="11" a="1"/>
  <c r="BK46" i="11" s="1"/>
  <c r="BJ46" i="11" a="1"/>
  <c r="BJ46" i="11" s="1"/>
  <c r="BI46" i="11" a="1"/>
  <c r="BI46" i="11" s="1"/>
  <c r="BH46" i="11" a="1"/>
  <c r="BH46" i="11" s="1"/>
  <c r="BG46" i="11" a="1"/>
  <c r="BG46" i="11" s="1"/>
  <c r="BF46" i="11" a="1"/>
  <c r="BF46" i="11" s="1"/>
  <c r="BE46" i="11" a="1"/>
  <c r="BE46" i="11" s="1"/>
  <c r="BD46" i="11" a="1"/>
  <c r="BD46" i="11" s="1"/>
  <c r="BC46" i="11" a="1"/>
  <c r="BC46" i="11" s="1"/>
  <c r="BB46" i="11" a="1"/>
  <c r="BB46" i="11" s="1"/>
  <c r="BA46" i="11" a="1"/>
  <c r="BA46" i="11" s="1"/>
  <c r="AZ46" i="11" a="1"/>
  <c r="AZ46" i="11" s="1"/>
  <c r="AY46" i="11" a="1"/>
  <c r="AY46" i="11" s="1"/>
  <c r="AX46" i="11" a="1"/>
  <c r="AX46" i="11" s="1"/>
  <c r="AW46" i="11" a="1"/>
  <c r="AW46" i="11" s="1"/>
  <c r="AV46" i="11" a="1"/>
  <c r="AV46" i="11" s="1"/>
  <c r="AU46" i="11" a="1"/>
  <c r="AU46" i="11" s="1"/>
  <c r="AT46" i="11" a="1"/>
  <c r="AT46" i="11" s="1"/>
  <c r="AS46" i="11" a="1"/>
  <c r="AS46" i="11" s="1"/>
  <c r="AR46" i="11" a="1"/>
  <c r="AR46" i="11" s="1"/>
  <c r="AQ46" i="11" a="1"/>
  <c r="AQ46" i="11" s="1"/>
  <c r="AP46" i="11" a="1"/>
  <c r="AP46" i="11" s="1"/>
  <c r="AO46" i="11" a="1"/>
  <c r="AO46" i="11" s="1"/>
  <c r="AN46" i="11" a="1"/>
  <c r="AN46" i="11" s="1"/>
  <c r="AM46" i="11" a="1"/>
  <c r="AM46" i="11" s="1"/>
  <c r="AL46" i="11" a="1"/>
  <c r="AL46" i="11" s="1"/>
  <c r="AK46" i="11" a="1"/>
  <c r="AK46" i="11" s="1"/>
  <c r="BO45" i="11" a="1"/>
  <c r="BO45" i="11" s="1"/>
  <c r="BN45" i="11" a="1"/>
  <c r="BN45" i="11" s="1"/>
  <c r="BM45" i="11" a="1"/>
  <c r="BM45" i="11" s="1"/>
  <c r="BL45" i="11" a="1"/>
  <c r="BL45" i="11" s="1"/>
  <c r="BK45" i="11" a="1"/>
  <c r="BK45" i="11" s="1"/>
  <c r="BJ45" i="11" a="1"/>
  <c r="BJ45" i="11" s="1"/>
  <c r="BI45" i="11" a="1"/>
  <c r="BI45" i="11" s="1"/>
  <c r="BH45" i="11" a="1"/>
  <c r="BH45" i="11" s="1"/>
  <c r="BG45" i="11" a="1"/>
  <c r="BG45" i="11" s="1"/>
  <c r="BF45" i="11" a="1"/>
  <c r="BF45" i="11" s="1"/>
  <c r="BE45" i="11" a="1"/>
  <c r="BE45" i="11" s="1"/>
  <c r="BD45" i="11" a="1"/>
  <c r="BD45" i="11" s="1"/>
  <c r="BC45" i="11" a="1"/>
  <c r="BC45" i="11" s="1"/>
  <c r="BB45" i="11" a="1"/>
  <c r="BB45" i="11" s="1"/>
  <c r="BA45" i="11" a="1"/>
  <c r="BA45" i="11" s="1"/>
  <c r="AZ45" i="11" a="1"/>
  <c r="AZ45" i="11" s="1"/>
  <c r="AY45" i="11" a="1"/>
  <c r="AY45" i="11" s="1"/>
  <c r="AX45" i="11" a="1"/>
  <c r="AX45" i="11" s="1"/>
  <c r="AW45" i="11" a="1"/>
  <c r="AW45" i="11" s="1"/>
  <c r="AV45" i="11" a="1"/>
  <c r="AV45" i="11" s="1"/>
  <c r="AU45" i="11" a="1"/>
  <c r="AU45" i="11" s="1"/>
  <c r="AT45" i="11" a="1"/>
  <c r="AT45" i="11" s="1"/>
  <c r="AS45" i="11" a="1"/>
  <c r="AS45" i="11" s="1"/>
  <c r="AR45" i="11" a="1"/>
  <c r="AR45" i="11" s="1"/>
  <c r="AQ45" i="11" a="1"/>
  <c r="AQ45" i="11" s="1"/>
  <c r="AP45" i="11" a="1"/>
  <c r="AP45" i="11" s="1"/>
  <c r="AO45" i="11" a="1"/>
  <c r="AO45" i="11" s="1"/>
  <c r="AN45" i="11" a="1"/>
  <c r="AN45" i="11" s="1"/>
  <c r="AM45" i="11" a="1"/>
  <c r="AM45" i="11" s="1"/>
  <c r="AL45" i="11" a="1"/>
  <c r="AL45" i="11" s="1"/>
  <c r="AK45" i="11" a="1"/>
  <c r="AK45" i="11" s="1"/>
  <c r="BO44" i="11" a="1"/>
  <c r="BO44" i="11" s="1"/>
  <c r="BN44" i="11" a="1"/>
  <c r="BN44" i="11" s="1"/>
  <c r="BM44" i="11" a="1"/>
  <c r="BM44" i="11" s="1"/>
  <c r="BL44" i="11" a="1"/>
  <c r="BL44" i="11" s="1"/>
  <c r="BK44" i="11" a="1"/>
  <c r="BK44" i="11" s="1"/>
  <c r="BJ44" i="11" a="1"/>
  <c r="BJ44" i="11" s="1"/>
  <c r="BI44" i="11" a="1"/>
  <c r="BI44" i="11" s="1"/>
  <c r="BH44" i="11" a="1"/>
  <c r="BH44" i="11" s="1"/>
  <c r="BG44" i="11" a="1"/>
  <c r="BG44" i="11" s="1"/>
  <c r="BF44" i="11" a="1"/>
  <c r="BF44" i="11" s="1"/>
  <c r="BE44" i="11" a="1"/>
  <c r="BE44" i="11" s="1"/>
  <c r="BD44" i="11" a="1"/>
  <c r="BD44" i="11" s="1"/>
  <c r="BC44" i="11" a="1"/>
  <c r="BC44" i="11" s="1"/>
  <c r="BB44" i="11" a="1"/>
  <c r="BB44" i="11" s="1"/>
  <c r="BA44" i="11" a="1"/>
  <c r="BA44" i="11" s="1"/>
  <c r="AZ44" i="11" a="1"/>
  <c r="AZ44" i="11" s="1"/>
  <c r="AY44" i="11" a="1"/>
  <c r="AY44" i="11" s="1"/>
  <c r="AX44" i="11" a="1"/>
  <c r="AX44" i="11" s="1"/>
  <c r="AW44" i="11" a="1"/>
  <c r="AW44" i="11" s="1"/>
  <c r="AV44" i="11" a="1"/>
  <c r="AV44" i="11" s="1"/>
  <c r="AU44" i="11" a="1"/>
  <c r="AU44" i="11" s="1"/>
  <c r="AT44" i="11" a="1"/>
  <c r="AT44" i="11" s="1"/>
  <c r="AS44" i="11" a="1"/>
  <c r="AS44" i="11" s="1"/>
  <c r="AR44" i="11" a="1"/>
  <c r="AR44" i="11" s="1"/>
  <c r="AQ44" i="11" a="1"/>
  <c r="AQ44" i="11" s="1"/>
  <c r="AP44" i="11" a="1"/>
  <c r="AP44" i="11" s="1"/>
  <c r="AO44" i="11" a="1"/>
  <c r="AO44" i="11" s="1"/>
  <c r="AN44" i="11" a="1"/>
  <c r="AN44" i="11" s="1"/>
  <c r="AM44" i="11" a="1"/>
  <c r="AM44" i="11" s="1"/>
  <c r="AL44" i="11" a="1"/>
  <c r="AL44" i="11" s="1"/>
  <c r="AK44" i="11" a="1"/>
  <c r="AK44" i="11" s="1"/>
  <c r="BO43" i="11" a="1"/>
  <c r="BO43" i="11" s="1"/>
  <c r="BN43" i="11" a="1"/>
  <c r="BN43" i="11" s="1"/>
  <c r="BM43" i="11" a="1"/>
  <c r="BM43" i="11" s="1"/>
  <c r="BL43" i="11" a="1"/>
  <c r="BL43" i="11" s="1"/>
  <c r="BK43" i="11" a="1"/>
  <c r="BK43" i="11" s="1"/>
  <c r="BJ43" i="11" a="1"/>
  <c r="BJ43" i="11" s="1"/>
  <c r="BI43" i="11" a="1"/>
  <c r="BI43" i="11" s="1"/>
  <c r="BH43" i="11" a="1"/>
  <c r="BH43" i="11" s="1"/>
  <c r="BG43" i="11" a="1"/>
  <c r="BG43" i="11" s="1"/>
  <c r="BF43" i="11" a="1"/>
  <c r="BF43" i="11" s="1"/>
  <c r="BE43" i="11" a="1"/>
  <c r="BE43" i="11" s="1"/>
  <c r="BD43" i="11" a="1"/>
  <c r="BD43" i="11" s="1"/>
  <c r="BC43" i="11" a="1"/>
  <c r="BC43" i="11" s="1"/>
  <c r="BB43" i="11" a="1"/>
  <c r="BB43" i="11" s="1"/>
  <c r="BA43" i="11" a="1"/>
  <c r="BA43" i="11" s="1"/>
  <c r="AZ43" i="11" a="1"/>
  <c r="AZ43" i="11" s="1"/>
  <c r="AY43" i="11" a="1"/>
  <c r="AY43" i="11" s="1"/>
  <c r="AX43" i="11" a="1"/>
  <c r="AX43" i="11" s="1"/>
  <c r="AW43" i="11" a="1"/>
  <c r="AW43" i="11" s="1"/>
  <c r="AV43" i="11" a="1"/>
  <c r="AV43" i="11" s="1"/>
  <c r="AU43" i="11" a="1"/>
  <c r="AU43" i="11" s="1"/>
  <c r="AT43" i="11" a="1"/>
  <c r="AT43" i="11" s="1"/>
  <c r="AS43" i="11" a="1"/>
  <c r="AS43" i="11" s="1"/>
  <c r="AR43" i="11" a="1"/>
  <c r="AR43" i="11" s="1"/>
  <c r="AQ43" i="11" a="1"/>
  <c r="AQ43" i="11" s="1"/>
  <c r="AP43" i="11" a="1"/>
  <c r="AP43" i="11" s="1"/>
  <c r="AO43" i="11" a="1"/>
  <c r="AO43" i="11" s="1"/>
  <c r="AN43" i="11" a="1"/>
  <c r="AN43" i="11" s="1"/>
  <c r="AM43" i="11" a="1"/>
  <c r="AM43" i="11" s="1"/>
  <c r="AL43" i="11" a="1"/>
  <c r="AL43" i="11" s="1"/>
  <c r="AK43" i="11" a="1"/>
  <c r="AK43" i="11" s="1"/>
  <c r="BO42" i="11" a="1"/>
  <c r="BO42" i="11" s="1"/>
  <c r="BN42" i="11" a="1"/>
  <c r="BN42" i="11" s="1"/>
  <c r="BM42" i="11" a="1"/>
  <c r="BM42" i="11" s="1"/>
  <c r="BL42" i="11" a="1"/>
  <c r="BL42" i="11" s="1"/>
  <c r="BK42" i="11" a="1"/>
  <c r="BK42" i="11" s="1"/>
  <c r="BJ42" i="11" a="1"/>
  <c r="BJ42" i="11" s="1"/>
  <c r="BI42" i="11" a="1"/>
  <c r="BI42" i="11" s="1"/>
  <c r="BH42" i="11" a="1"/>
  <c r="BH42" i="11" s="1"/>
  <c r="BG42" i="11" a="1"/>
  <c r="BG42" i="11" s="1"/>
  <c r="BF42" i="11" a="1"/>
  <c r="BF42" i="11" s="1"/>
  <c r="BE42" i="11" a="1"/>
  <c r="BE42" i="11" s="1"/>
  <c r="BD42" i="11" a="1"/>
  <c r="BD42" i="11" s="1"/>
  <c r="BC42" i="11" a="1"/>
  <c r="BC42" i="11" s="1"/>
  <c r="BB42" i="11" a="1"/>
  <c r="BB42" i="11" s="1"/>
  <c r="BA42" i="11" a="1"/>
  <c r="BA42" i="11" s="1"/>
  <c r="AZ42" i="11" a="1"/>
  <c r="AZ42" i="11" s="1"/>
  <c r="AY42" i="11" a="1"/>
  <c r="AY42" i="11" s="1"/>
  <c r="AX42" i="11" a="1"/>
  <c r="AX42" i="11" s="1"/>
  <c r="AW42" i="11" a="1"/>
  <c r="AW42" i="11" s="1"/>
  <c r="AV42" i="11" a="1"/>
  <c r="AV42" i="11" s="1"/>
  <c r="AU42" i="11" a="1"/>
  <c r="AU42" i="11" s="1"/>
  <c r="AT42" i="11" a="1"/>
  <c r="AT42" i="11" s="1"/>
  <c r="AS42" i="11" a="1"/>
  <c r="AS42" i="11" s="1"/>
  <c r="AR42" i="11" a="1"/>
  <c r="AR42" i="11" s="1"/>
  <c r="AQ42" i="11" a="1"/>
  <c r="AQ42" i="11" s="1"/>
  <c r="AP42" i="11" a="1"/>
  <c r="AP42" i="11" s="1"/>
  <c r="AO42" i="11" a="1"/>
  <c r="AO42" i="11" s="1"/>
  <c r="AN42" i="11" a="1"/>
  <c r="AN42" i="11" s="1"/>
  <c r="AM42" i="11" a="1"/>
  <c r="AM42" i="11" s="1"/>
  <c r="AL42" i="11" a="1"/>
  <c r="AL42" i="11" s="1"/>
  <c r="AK42" i="11" a="1"/>
  <c r="AK42" i="11" s="1"/>
  <c r="BO41" i="11" a="1"/>
  <c r="BO41" i="11" s="1"/>
  <c r="BN41" i="11" a="1"/>
  <c r="BN41" i="11" s="1"/>
  <c r="BM41" i="11" a="1"/>
  <c r="BM41" i="11" s="1"/>
  <c r="BL41" i="11" a="1"/>
  <c r="BL41" i="11" s="1"/>
  <c r="BK41" i="11" a="1"/>
  <c r="BK41" i="11" s="1"/>
  <c r="BJ41" i="11" a="1"/>
  <c r="BJ41" i="11" s="1"/>
  <c r="BI41" i="11" a="1"/>
  <c r="BI41" i="11" s="1"/>
  <c r="BH41" i="11" a="1"/>
  <c r="BH41" i="11" s="1"/>
  <c r="BG41" i="11" a="1"/>
  <c r="BG41" i="11" s="1"/>
  <c r="BF41" i="11" a="1"/>
  <c r="BF41" i="11" s="1"/>
  <c r="BE41" i="11" a="1"/>
  <c r="BE41" i="11" s="1"/>
  <c r="BD41" i="11" a="1"/>
  <c r="BD41" i="11" s="1"/>
  <c r="BC41" i="11" a="1"/>
  <c r="BC41" i="11" s="1"/>
  <c r="BB41" i="11" a="1"/>
  <c r="BB41" i="11" s="1"/>
  <c r="BA41" i="11" a="1"/>
  <c r="BA41" i="11" s="1"/>
  <c r="AZ41" i="11" a="1"/>
  <c r="AZ41" i="11" s="1"/>
  <c r="AY41" i="11" a="1"/>
  <c r="AY41" i="11" s="1"/>
  <c r="AX41" i="11" a="1"/>
  <c r="AX41" i="11" s="1"/>
  <c r="AW41" i="11" a="1"/>
  <c r="AW41" i="11" s="1"/>
  <c r="AV41" i="11" a="1"/>
  <c r="AV41" i="11" s="1"/>
  <c r="AU41" i="11" a="1"/>
  <c r="AU41" i="11" s="1"/>
  <c r="AT41" i="11" a="1"/>
  <c r="AT41" i="11" s="1"/>
  <c r="AS41" i="11" a="1"/>
  <c r="AS41" i="11" s="1"/>
  <c r="AR41" i="11" a="1"/>
  <c r="AR41" i="11" s="1"/>
  <c r="AQ41" i="11" a="1"/>
  <c r="AQ41" i="11" s="1"/>
  <c r="AP41" i="11" a="1"/>
  <c r="AP41" i="11" s="1"/>
  <c r="AO41" i="11" a="1"/>
  <c r="AO41" i="11" s="1"/>
  <c r="AN41" i="11" a="1"/>
  <c r="AN41" i="11" s="1"/>
  <c r="AM41" i="11" a="1"/>
  <c r="AM41" i="11" s="1"/>
  <c r="AL41" i="11" a="1"/>
  <c r="AL41" i="11" s="1"/>
  <c r="AK41" i="11" a="1"/>
  <c r="AK41" i="11" s="1"/>
  <c r="BO40" i="11" a="1"/>
  <c r="BO40" i="11" s="1"/>
  <c r="BN40" i="11" a="1"/>
  <c r="BN40" i="11" s="1"/>
  <c r="BM40" i="11" a="1"/>
  <c r="BM40" i="11" s="1"/>
  <c r="BL40" i="11" a="1"/>
  <c r="BL40" i="11" s="1"/>
  <c r="BK40" i="11" a="1"/>
  <c r="BK40" i="11" s="1"/>
  <c r="BJ40" i="11" a="1"/>
  <c r="BJ40" i="11" s="1"/>
  <c r="BI40" i="11" a="1"/>
  <c r="BI40" i="11" s="1"/>
  <c r="BH40" i="11" a="1"/>
  <c r="BH40" i="11" s="1"/>
  <c r="BG40" i="11" a="1"/>
  <c r="BG40" i="11" s="1"/>
  <c r="BF40" i="11" a="1"/>
  <c r="BF40" i="11" s="1"/>
  <c r="BE40" i="11" a="1"/>
  <c r="BE40" i="11" s="1"/>
  <c r="BD40" i="11" a="1"/>
  <c r="BD40" i="11" s="1"/>
  <c r="BC40" i="11" a="1"/>
  <c r="BC40" i="11" s="1"/>
  <c r="BB40" i="11" a="1"/>
  <c r="BB40" i="11" s="1"/>
  <c r="BA40" i="11" a="1"/>
  <c r="BA40" i="11" s="1"/>
  <c r="AZ40" i="11" a="1"/>
  <c r="AZ40" i="11" s="1"/>
  <c r="AY40" i="11" a="1"/>
  <c r="AY40" i="11" s="1"/>
  <c r="AX40" i="11" a="1"/>
  <c r="AX40" i="11" s="1"/>
  <c r="AW40" i="11" a="1"/>
  <c r="AW40" i="11" s="1"/>
  <c r="AV40" i="11" a="1"/>
  <c r="AV40" i="11" s="1"/>
  <c r="AU40" i="11" a="1"/>
  <c r="AU40" i="11" s="1"/>
  <c r="AT40" i="11" a="1"/>
  <c r="AT40" i="11" s="1"/>
  <c r="AS40" i="11" a="1"/>
  <c r="AS40" i="11" s="1"/>
  <c r="AR40" i="11" a="1"/>
  <c r="AR40" i="11" s="1"/>
  <c r="AQ40" i="11" a="1"/>
  <c r="AQ40" i="11" s="1"/>
  <c r="AP40" i="11" a="1"/>
  <c r="AP40" i="11" s="1"/>
  <c r="AO40" i="11" a="1"/>
  <c r="AO40" i="11" s="1"/>
  <c r="AN40" i="11" a="1"/>
  <c r="AN40" i="11" s="1"/>
  <c r="AM40" i="11" a="1"/>
  <c r="AM40" i="11" s="1"/>
  <c r="AL40" i="11" a="1"/>
  <c r="AL40" i="11" s="1"/>
  <c r="AK40" i="11" a="1"/>
  <c r="AK40" i="11" s="1"/>
  <c r="BO39" i="11" a="1"/>
  <c r="BO39" i="11" s="1"/>
  <c r="BN39" i="11" a="1"/>
  <c r="BN39" i="11" s="1"/>
  <c r="BM39" i="11" a="1"/>
  <c r="BM39" i="11" s="1"/>
  <c r="BL39" i="11" a="1"/>
  <c r="BL39" i="11" s="1"/>
  <c r="BK39" i="11" a="1"/>
  <c r="BK39" i="11" s="1"/>
  <c r="BJ39" i="11" a="1"/>
  <c r="BJ39" i="11" s="1"/>
  <c r="BI39" i="11" a="1"/>
  <c r="BI39" i="11" s="1"/>
  <c r="BH39" i="11" a="1"/>
  <c r="BH39" i="11" s="1"/>
  <c r="BG39" i="11" a="1"/>
  <c r="BG39" i="11" s="1"/>
  <c r="BF39" i="11" a="1"/>
  <c r="BF39" i="11" s="1"/>
  <c r="BE39" i="11" a="1"/>
  <c r="BE39" i="11" s="1"/>
  <c r="BD39" i="11" a="1"/>
  <c r="BD39" i="11" s="1"/>
  <c r="BC39" i="11" a="1"/>
  <c r="BC39" i="11" s="1"/>
  <c r="BB39" i="11" a="1"/>
  <c r="BB39" i="11" s="1"/>
  <c r="BA39" i="11" a="1"/>
  <c r="BA39" i="11" s="1"/>
  <c r="AZ39" i="11" a="1"/>
  <c r="AZ39" i="11" s="1"/>
  <c r="AY39" i="11" a="1"/>
  <c r="AY39" i="11" s="1"/>
  <c r="AX39" i="11" a="1"/>
  <c r="AX39" i="11" s="1"/>
  <c r="AW39" i="11" a="1"/>
  <c r="AW39" i="11" s="1"/>
  <c r="AV39" i="11" a="1"/>
  <c r="AV39" i="11" s="1"/>
  <c r="AU39" i="11" a="1"/>
  <c r="AU39" i="11" s="1"/>
  <c r="AT39" i="11" a="1"/>
  <c r="AT39" i="11" s="1"/>
  <c r="AS39" i="11" a="1"/>
  <c r="AS39" i="11" s="1"/>
  <c r="AR39" i="11" a="1"/>
  <c r="AR39" i="11" s="1"/>
  <c r="AQ39" i="11" a="1"/>
  <c r="AQ39" i="11" s="1"/>
  <c r="AP39" i="11" a="1"/>
  <c r="AP39" i="11" s="1"/>
  <c r="AO39" i="11" a="1"/>
  <c r="AO39" i="11" s="1"/>
  <c r="AN39" i="11" a="1"/>
  <c r="AN39" i="11" s="1"/>
  <c r="AM39" i="11" a="1"/>
  <c r="AM39" i="11" s="1"/>
  <c r="AL39" i="11" a="1"/>
  <c r="AL39" i="11" s="1"/>
  <c r="AK39" i="11" a="1"/>
  <c r="AK39" i="11" s="1"/>
  <c r="BO38" i="11" a="1"/>
  <c r="BO38" i="11" s="1"/>
  <c r="BN38" i="11" a="1"/>
  <c r="BN38" i="11" s="1"/>
  <c r="BM38" i="11" a="1"/>
  <c r="BM38" i="11" s="1"/>
  <c r="BL38" i="11" a="1"/>
  <c r="BL38" i="11" s="1"/>
  <c r="BK38" i="11" a="1"/>
  <c r="BK38" i="11" s="1"/>
  <c r="BJ38" i="11" a="1"/>
  <c r="BJ38" i="11" s="1"/>
  <c r="BI38" i="11" a="1"/>
  <c r="BI38" i="11" s="1"/>
  <c r="BH38" i="11" a="1"/>
  <c r="BH38" i="11" s="1"/>
  <c r="BG38" i="11" a="1"/>
  <c r="BG38" i="11" s="1"/>
  <c r="BF38" i="11" a="1"/>
  <c r="BF38" i="11" s="1"/>
  <c r="BE38" i="11" a="1"/>
  <c r="BE38" i="11" s="1"/>
  <c r="BD38" i="11" a="1"/>
  <c r="BD38" i="11" s="1"/>
  <c r="BC38" i="11" a="1"/>
  <c r="BC38" i="11" s="1"/>
  <c r="BB38" i="11" a="1"/>
  <c r="BB38" i="11" s="1"/>
  <c r="BA38" i="11" a="1"/>
  <c r="BA38" i="11" s="1"/>
  <c r="AZ38" i="11" a="1"/>
  <c r="AZ38" i="11" s="1"/>
  <c r="AY38" i="11" a="1"/>
  <c r="AY38" i="11" s="1"/>
  <c r="AX38" i="11" a="1"/>
  <c r="AX38" i="11" s="1"/>
  <c r="AW38" i="11" a="1"/>
  <c r="AW38" i="11" s="1"/>
  <c r="AV38" i="11" a="1"/>
  <c r="AV38" i="11" s="1"/>
  <c r="AU38" i="11" a="1"/>
  <c r="AU38" i="11" s="1"/>
  <c r="AT38" i="11" a="1"/>
  <c r="AT38" i="11" s="1"/>
  <c r="AS38" i="11" a="1"/>
  <c r="AS38" i="11" s="1"/>
  <c r="AR38" i="11" a="1"/>
  <c r="AR38" i="11" s="1"/>
  <c r="AQ38" i="11" a="1"/>
  <c r="AQ38" i="11" s="1"/>
  <c r="AP38" i="11" a="1"/>
  <c r="AP38" i="11" s="1"/>
  <c r="AO38" i="11" a="1"/>
  <c r="AO38" i="11" s="1"/>
  <c r="AN38" i="11" a="1"/>
  <c r="AN38" i="11" s="1"/>
  <c r="AM38" i="11" a="1"/>
  <c r="AM38" i="11" s="1"/>
  <c r="AL38" i="11" a="1"/>
  <c r="AL38" i="11" s="1"/>
  <c r="AK38" i="11" a="1"/>
  <c r="AK38" i="11" s="1"/>
  <c r="BO37" i="11" a="1"/>
  <c r="BO37" i="11" s="1"/>
  <c r="BN37" i="11" a="1"/>
  <c r="BN37" i="11" s="1"/>
  <c r="BM37" i="11" a="1"/>
  <c r="BM37" i="11" s="1"/>
  <c r="BL37" i="11" a="1"/>
  <c r="BL37" i="11" s="1"/>
  <c r="BK37" i="11" a="1"/>
  <c r="BK37" i="11" s="1"/>
  <c r="BJ37" i="11" a="1"/>
  <c r="BJ37" i="11" s="1"/>
  <c r="BI37" i="11" a="1"/>
  <c r="BI37" i="11" s="1"/>
  <c r="BH37" i="11" a="1"/>
  <c r="BH37" i="11" s="1"/>
  <c r="BG37" i="11" a="1"/>
  <c r="BG37" i="11" s="1"/>
  <c r="BF37" i="11" a="1"/>
  <c r="BF37" i="11" s="1"/>
  <c r="BE37" i="11" a="1"/>
  <c r="BE37" i="11" s="1"/>
  <c r="BD37" i="11" a="1"/>
  <c r="BD37" i="11" s="1"/>
  <c r="BC37" i="11" a="1"/>
  <c r="BC37" i="11" s="1"/>
  <c r="BB37" i="11" a="1"/>
  <c r="BB37" i="11" s="1"/>
  <c r="BA37" i="11" a="1"/>
  <c r="BA37" i="11" s="1"/>
  <c r="AZ37" i="11" a="1"/>
  <c r="AZ37" i="11" s="1"/>
  <c r="AY37" i="11" a="1"/>
  <c r="AY37" i="11" s="1"/>
  <c r="AX37" i="11" a="1"/>
  <c r="AX37" i="11" s="1"/>
  <c r="AW37" i="11" a="1"/>
  <c r="AW37" i="11" s="1"/>
  <c r="AV37" i="11" a="1"/>
  <c r="AV37" i="11" s="1"/>
  <c r="AU37" i="11" a="1"/>
  <c r="AU37" i="11" s="1"/>
  <c r="AT37" i="11" a="1"/>
  <c r="AT37" i="11" s="1"/>
  <c r="AS37" i="11" a="1"/>
  <c r="AS37" i="11" s="1"/>
  <c r="AR37" i="11" a="1"/>
  <c r="AR37" i="11" s="1"/>
  <c r="AQ37" i="11" a="1"/>
  <c r="AQ37" i="11" s="1"/>
  <c r="AP37" i="11" a="1"/>
  <c r="AP37" i="11" s="1"/>
  <c r="AO37" i="11" a="1"/>
  <c r="AO37" i="11" s="1"/>
  <c r="AN37" i="11" a="1"/>
  <c r="AN37" i="11" s="1"/>
  <c r="AM37" i="11" a="1"/>
  <c r="AM37" i="11" s="1"/>
  <c r="AL37" i="11" a="1"/>
  <c r="AL37" i="11" s="1"/>
  <c r="AK37" i="11" a="1"/>
  <c r="AK37" i="11" s="1"/>
  <c r="BO36" i="11" a="1"/>
  <c r="BO36" i="11" s="1"/>
  <c r="BN36" i="11" a="1"/>
  <c r="BN36" i="11" s="1"/>
  <c r="BM36" i="11" a="1"/>
  <c r="BM36" i="11" s="1"/>
  <c r="BL36" i="11" a="1"/>
  <c r="BL36" i="11" s="1"/>
  <c r="BK36" i="11" a="1"/>
  <c r="BK36" i="11" s="1"/>
  <c r="BJ36" i="11" a="1"/>
  <c r="BJ36" i="11" s="1"/>
  <c r="BI36" i="11" a="1"/>
  <c r="BI36" i="11" s="1"/>
  <c r="BH36" i="11" a="1"/>
  <c r="BH36" i="11" s="1"/>
  <c r="BG36" i="11" a="1"/>
  <c r="BG36" i="11" s="1"/>
  <c r="BF36" i="11" a="1"/>
  <c r="BF36" i="11" s="1"/>
  <c r="BE36" i="11" a="1"/>
  <c r="BE36" i="11" s="1"/>
  <c r="BD36" i="11" a="1"/>
  <c r="BD36" i="11" s="1"/>
  <c r="BC36" i="11" a="1"/>
  <c r="BC36" i="11" s="1"/>
  <c r="BB36" i="11" a="1"/>
  <c r="BB36" i="11" s="1"/>
  <c r="BA36" i="11" a="1"/>
  <c r="BA36" i="11" s="1"/>
  <c r="AZ36" i="11" a="1"/>
  <c r="AZ36" i="11" s="1"/>
  <c r="AY36" i="11" a="1"/>
  <c r="AY36" i="11" s="1"/>
  <c r="AX36" i="11" a="1"/>
  <c r="AX36" i="11" s="1"/>
  <c r="AW36" i="11" a="1"/>
  <c r="AW36" i="11" s="1"/>
  <c r="AV36" i="11" a="1"/>
  <c r="AV36" i="11" s="1"/>
  <c r="AU36" i="11" a="1"/>
  <c r="AU36" i="11" s="1"/>
  <c r="AT36" i="11" a="1"/>
  <c r="AT36" i="11" s="1"/>
  <c r="AS36" i="11" a="1"/>
  <c r="AS36" i="11" s="1"/>
  <c r="AR36" i="11" a="1"/>
  <c r="AR36" i="11" s="1"/>
  <c r="AQ36" i="11" a="1"/>
  <c r="AQ36" i="11" s="1"/>
  <c r="AP36" i="11" a="1"/>
  <c r="AP36" i="11" s="1"/>
  <c r="AO36" i="11" a="1"/>
  <c r="AO36" i="11" s="1"/>
  <c r="AN36" i="11" a="1"/>
  <c r="AN36" i="11" s="1"/>
  <c r="AM36" i="11" a="1"/>
  <c r="AM36" i="11" s="1"/>
  <c r="AL36" i="11" a="1"/>
  <c r="AL36" i="11" s="1"/>
  <c r="AK36" i="11" a="1"/>
  <c r="AK36" i="11" s="1"/>
  <c r="BO35" i="11" a="1"/>
  <c r="BO35" i="11" s="1"/>
  <c r="BN35" i="11" a="1"/>
  <c r="BN35" i="11" s="1"/>
  <c r="BM35" i="11" a="1"/>
  <c r="BM35" i="11" s="1"/>
  <c r="BL35" i="11" a="1"/>
  <c r="BL35" i="11" s="1"/>
  <c r="BK35" i="11" a="1"/>
  <c r="BK35" i="11" s="1"/>
  <c r="BJ35" i="11" a="1"/>
  <c r="BJ35" i="11" s="1"/>
  <c r="BI35" i="11" a="1"/>
  <c r="BI35" i="11" s="1"/>
  <c r="BH35" i="11" a="1"/>
  <c r="BH35" i="11" s="1"/>
  <c r="BG35" i="11" a="1"/>
  <c r="BG35" i="11" s="1"/>
  <c r="BF35" i="11" a="1"/>
  <c r="BF35" i="11" s="1"/>
  <c r="BE35" i="11" a="1"/>
  <c r="BE35" i="11" s="1"/>
  <c r="BD35" i="11" a="1"/>
  <c r="BD35" i="11" s="1"/>
  <c r="BC35" i="11" a="1"/>
  <c r="BC35" i="11" s="1"/>
  <c r="BB35" i="11" a="1"/>
  <c r="BB35" i="11" s="1"/>
  <c r="BA35" i="11" a="1"/>
  <c r="BA35" i="11" s="1"/>
  <c r="AZ35" i="11" a="1"/>
  <c r="AZ35" i="11" s="1"/>
  <c r="AY35" i="11" a="1"/>
  <c r="AY35" i="11" s="1"/>
  <c r="AX35" i="11" a="1"/>
  <c r="AX35" i="11" s="1"/>
  <c r="AW35" i="11" a="1"/>
  <c r="AW35" i="11" s="1"/>
  <c r="AV35" i="11" a="1"/>
  <c r="AV35" i="11" s="1"/>
  <c r="AU35" i="11" a="1"/>
  <c r="AU35" i="11" s="1"/>
  <c r="AT35" i="11" a="1"/>
  <c r="AT35" i="11" s="1"/>
  <c r="AS35" i="11" a="1"/>
  <c r="AS35" i="11" s="1"/>
  <c r="AR35" i="11" a="1"/>
  <c r="AR35" i="11" s="1"/>
  <c r="AQ35" i="11" a="1"/>
  <c r="AQ35" i="11" s="1"/>
  <c r="AP35" i="11" a="1"/>
  <c r="AP35" i="11" s="1"/>
  <c r="AO35" i="11" a="1"/>
  <c r="AO35" i="11" s="1"/>
  <c r="AN35" i="11" a="1"/>
  <c r="AN35" i="11" s="1"/>
  <c r="AM35" i="11" a="1"/>
  <c r="AM35" i="11" s="1"/>
  <c r="AL35" i="11" a="1"/>
  <c r="AL35" i="11" s="1"/>
  <c r="AK35" i="11" a="1"/>
  <c r="AK35" i="11" s="1"/>
  <c r="BO34" i="11" a="1"/>
  <c r="BO34" i="11" s="1"/>
  <c r="BN34" i="11" a="1"/>
  <c r="BN34" i="11" s="1"/>
  <c r="BM34" i="11" a="1"/>
  <c r="BM34" i="11" s="1"/>
  <c r="BL34" i="11" a="1"/>
  <c r="BL34" i="11" s="1"/>
  <c r="BK34" i="11" a="1"/>
  <c r="BK34" i="11" s="1"/>
  <c r="BJ34" i="11" a="1"/>
  <c r="BJ34" i="11" s="1"/>
  <c r="BI34" i="11" a="1"/>
  <c r="BI34" i="11" s="1"/>
  <c r="BH34" i="11" a="1"/>
  <c r="BH34" i="11" s="1"/>
  <c r="BG34" i="11" a="1"/>
  <c r="BG34" i="11" s="1"/>
  <c r="BF34" i="11" a="1"/>
  <c r="BF34" i="11" s="1"/>
  <c r="BE34" i="11" a="1"/>
  <c r="BE34" i="11" s="1"/>
  <c r="BD34" i="11" a="1"/>
  <c r="BD34" i="11" s="1"/>
  <c r="BC34" i="11" a="1"/>
  <c r="BC34" i="11" s="1"/>
  <c r="BB34" i="11" a="1"/>
  <c r="BB34" i="11" s="1"/>
  <c r="BA34" i="11" a="1"/>
  <c r="BA34" i="11" s="1"/>
  <c r="AZ34" i="11" a="1"/>
  <c r="AZ34" i="11" s="1"/>
  <c r="AY34" i="11" a="1"/>
  <c r="AY34" i="11" s="1"/>
  <c r="AX34" i="11" a="1"/>
  <c r="AX34" i="11" s="1"/>
  <c r="AW34" i="11" a="1"/>
  <c r="AW34" i="11" s="1"/>
  <c r="AV34" i="11" a="1"/>
  <c r="AV34" i="11" s="1"/>
  <c r="AU34" i="11" a="1"/>
  <c r="AU34" i="11" s="1"/>
  <c r="AT34" i="11" a="1"/>
  <c r="AT34" i="11" s="1"/>
  <c r="AS34" i="11" a="1"/>
  <c r="AS34" i="11" s="1"/>
  <c r="AR34" i="11" a="1"/>
  <c r="AR34" i="11" s="1"/>
  <c r="AQ34" i="11" a="1"/>
  <c r="AQ34" i="11" s="1"/>
  <c r="AP34" i="11" a="1"/>
  <c r="AP34" i="11" s="1"/>
  <c r="AO34" i="11" a="1"/>
  <c r="AO34" i="11" s="1"/>
  <c r="AN34" i="11" a="1"/>
  <c r="AN34" i="11" s="1"/>
  <c r="AM34" i="11" a="1"/>
  <c r="AM34" i="11" s="1"/>
  <c r="AL34" i="11" a="1"/>
  <c r="AL34" i="11" s="1"/>
  <c r="AK34" i="11" a="1"/>
  <c r="AK34" i="11" s="1"/>
  <c r="BO33" i="11" a="1"/>
  <c r="BO33" i="11" s="1"/>
  <c r="BN33" i="11" a="1"/>
  <c r="BN33" i="11" s="1"/>
  <c r="BM33" i="11" a="1"/>
  <c r="BM33" i="11" s="1"/>
  <c r="BL33" i="11" a="1"/>
  <c r="BL33" i="11" s="1"/>
  <c r="BK33" i="11" a="1"/>
  <c r="BK33" i="11" s="1"/>
  <c r="BJ33" i="11" a="1"/>
  <c r="BJ33" i="11" s="1"/>
  <c r="BI33" i="11" a="1"/>
  <c r="BI33" i="11" s="1"/>
  <c r="BH33" i="11" a="1"/>
  <c r="BH33" i="11" s="1"/>
  <c r="BG33" i="11" a="1"/>
  <c r="BG33" i="11" s="1"/>
  <c r="BF33" i="11" a="1"/>
  <c r="BF33" i="11" s="1"/>
  <c r="BE33" i="11" a="1"/>
  <c r="BE33" i="11" s="1"/>
  <c r="BD33" i="11" a="1"/>
  <c r="BD33" i="11" s="1"/>
  <c r="BC33" i="11" a="1"/>
  <c r="BC33" i="11" s="1"/>
  <c r="BB33" i="11" a="1"/>
  <c r="BB33" i="11" s="1"/>
  <c r="BA33" i="11" a="1"/>
  <c r="BA33" i="11" s="1"/>
  <c r="AZ33" i="11" a="1"/>
  <c r="AZ33" i="11" s="1"/>
  <c r="AY33" i="11" a="1"/>
  <c r="AY33" i="11" s="1"/>
  <c r="AX33" i="11" a="1"/>
  <c r="AX33" i="11" s="1"/>
  <c r="AW33" i="11" a="1"/>
  <c r="AW33" i="11" s="1"/>
  <c r="AV33" i="11" a="1"/>
  <c r="AV33" i="11" s="1"/>
  <c r="AU33" i="11" a="1"/>
  <c r="AU33" i="11" s="1"/>
  <c r="AT33" i="11" a="1"/>
  <c r="AT33" i="11" s="1"/>
  <c r="AS33" i="11" a="1"/>
  <c r="AS33" i="11" s="1"/>
  <c r="AR33" i="11" a="1"/>
  <c r="AR33" i="11" s="1"/>
  <c r="AQ33" i="11" a="1"/>
  <c r="AQ33" i="11" s="1"/>
  <c r="AP33" i="11" a="1"/>
  <c r="AP33" i="11" s="1"/>
  <c r="AO33" i="11" a="1"/>
  <c r="AO33" i="11" s="1"/>
  <c r="AN33" i="11" a="1"/>
  <c r="AN33" i="11" s="1"/>
  <c r="AM33" i="11" a="1"/>
  <c r="AM33" i="11" s="1"/>
  <c r="AL33" i="11" a="1"/>
  <c r="AL33" i="11" s="1"/>
  <c r="AK33" i="11" a="1"/>
  <c r="AK33" i="11" s="1"/>
  <c r="BO32" i="11" a="1"/>
  <c r="BO32" i="11" s="1"/>
  <c r="BN32" i="11" a="1"/>
  <c r="BN32" i="11" s="1"/>
  <c r="BM32" i="11" a="1"/>
  <c r="BM32" i="11" s="1"/>
  <c r="BL32" i="11" a="1"/>
  <c r="BL32" i="11" s="1"/>
  <c r="BK32" i="11" a="1"/>
  <c r="BK32" i="11" s="1"/>
  <c r="BJ32" i="11" a="1"/>
  <c r="BJ32" i="11" s="1"/>
  <c r="BI32" i="11" a="1"/>
  <c r="BI32" i="11" s="1"/>
  <c r="BH32" i="11" a="1"/>
  <c r="BH32" i="11" s="1"/>
  <c r="BG32" i="11" a="1"/>
  <c r="BG32" i="11" s="1"/>
  <c r="BF32" i="11" a="1"/>
  <c r="BF32" i="11" s="1"/>
  <c r="BE32" i="11" a="1"/>
  <c r="BE32" i="11" s="1"/>
  <c r="BD32" i="11" a="1"/>
  <c r="BD32" i="11" s="1"/>
  <c r="BC32" i="11" a="1"/>
  <c r="BC32" i="11" s="1"/>
  <c r="BB32" i="11" a="1"/>
  <c r="BB32" i="11" s="1"/>
  <c r="BA32" i="11" a="1"/>
  <c r="BA32" i="11" s="1"/>
  <c r="AZ32" i="11" a="1"/>
  <c r="AZ32" i="11" s="1"/>
  <c r="AY32" i="11" a="1"/>
  <c r="AY32" i="11" s="1"/>
  <c r="AX32" i="11" a="1"/>
  <c r="AX32" i="11" s="1"/>
  <c r="AW32" i="11" a="1"/>
  <c r="AW32" i="11" s="1"/>
  <c r="AV32" i="11" a="1"/>
  <c r="AV32" i="11" s="1"/>
  <c r="AU32" i="11" a="1"/>
  <c r="AU32" i="11" s="1"/>
  <c r="AT32" i="11" a="1"/>
  <c r="AT32" i="11" s="1"/>
  <c r="AS32" i="11" a="1"/>
  <c r="AS32" i="11" s="1"/>
  <c r="AR32" i="11" a="1"/>
  <c r="AR32" i="11" s="1"/>
  <c r="AQ32" i="11" a="1"/>
  <c r="AQ32" i="11" s="1"/>
  <c r="AP32" i="11" a="1"/>
  <c r="AP32" i="11" s="1"/>
  <c r="AO32" i="11" a="1"/>
  <c r="AO32" i="11" s="1"/>
  <c r="AN32" i="11" a="1"/>
  <c r="AN32" i="11" s="1"/>
  <c r="AM32" i="11" a="1"/>
  <c r="AM32" i="11" s="1"/>
  <c r="AL32" i="11" a="1"/>
  <c r="AL32" i="11" s="1"/>
  <c r="AK32" i="11" a="1"/>
  <c r="AK32" i="11" s="1"/>
  <c r="BO31" i="11" a="1"/>
  <c r="BO31" i="11" s="1"/>
  <c r="BN31" i="11" a="1"/>
  <c r="BN31" i="11" s="1"/>
  <c r="BM31" i="11" a="1"/>
  <c r="BM31" i="11" s="1"/>
  <c r="BL31" i="11" a="1"/>
  <c r="BL31" i="11" s="1"/>
  <c r="BK31" i="11" a="1"/>
  <c r="BK31" i="11" s="1"/>
  <c r="BJ31" i="11" a="1"/>
  <c r="BJ31" i="11" s="1"/>
  <c r="BI31" i="11" a="1"/>
  <c r="BI31" i="11" s="1"/>
  <c r="BH31" i="11" a="1"/>
  <c r="BH31" i="11" s="1"/>
  <c r="BG31" i="11" a="1"/>
  <c r="BG31" i="11" s="1"/>
  <c r="BF31" i="11" a="1"/>
  <c r="BF31" i="11" s="1"/>
  <c r="BE31" i="11" a="1"/>
  <c r="BE31" i="11" s="1"/>
  <c r="BD31" i="11" a="1"/>
  <c r="BD31" i="11" s="1"/>
  <c r="BC31" i="11" a="1"/>
  <c r="BC31" i="11" s="1"/>
  <c r="BB31" i="11" a="1"/>
  <c r="BB31" i="11" s="1"/>
  <c r="BA31" i="11" a="1"/>
  <c r="BA31" i="11" s="1"/>
  <c r="AZ31" i="11" a="1"/>
  <c r="AZ31" i="11" s="1"/>
  <c r="AY31" i="11" a="1"/>
  <c r="AY31" i="11" s="1"/>
  <c r="AX31" i="11" a="1"/>
  <c r="AX31" i="11" s="1"/>
  <c r="AW31" i="11" a="1"/>
  <c r="AW31" i="11" s="1"/>
  <c r="AV31" i="11" a="1"/>
  <c r="AV31" i="11" s="1"/>
  <c r="AU31" i="11" a="1"/>
  <c r="AU31" i="11" s="1"/>
  <c r="AT31" i="11" a="1"/>
  <c r="AT31" i="11" s="1"/>
  <c r="AS31" i="11" a="1"/>
  <c r="AS31" i="11" s="1"/>
  <c r="AR31" i="11" a="1"/>
  <c r="AR31" i="11" s="1"/>
  <c r="AQ31" i="11" a="1"/>
  <c r="AQ31" i="11" s="1"/>
  <c r="AP31" i="11" a="1"/>
  <c r="AP31" i="11" s="1"/>
  <c r="AO31" i="11" a="1"/>
  <c r="AO31" i="11" s="1"/>
  <c r="AN31" i="11" a="1"/>
  <c r="AN31" i="11" s="1"/>
  <c r="AM31" i="11" a="1"/>
  <c r="AM31" i="11" s="1"/>
  <c r="AL31" i="11" a="1"/>
  <c r="AL31" i="11" s="1"/>
  <c r="AK31" i="11" a="1"/>
  <c r="AK31" i="11" s="1"/>
  <c r="BO30" i="11" a="1"/>
  <c r="BO30" i="11" s="1"/>
  <c r="BN30" i="11" a="1"/>
  <c r="BN30" i="11" s="1"/>
  <c r="BM30" i="11" a="1"/>
  <c r="BM30" i="11" s="1"/>
  <c r="BL30" i="11" a="1"/>
  <c r="BL30" i="11" s="1"/>
  <c r="BK30" i="11" a="1"/>
  <c r="BK30" i="11" s="1"/>
  <c r="BJ30" i="11" a="1"/>
  <c r="BJ30" i="11" s="1"/>
  <c r="BI30" i="11" a="1"/>
  <c r="BI30" i="11" s="1"/>
  <c r="BH30" i="11" a="1"/>
  <c r="BH30" i="11" s="1"/>
  <c r="BG30" i="11" a="1"/>
  <c r="BG30" i="11" s="1"/>
  <c r="BF30" i="11" a="1"/>
  <c r="BF30" i="11" s="1"/>
  <c r="BE30" i="11" a="1"/>
  <c r="BE30" i="11" s="1"/>
  <c r="BD30" i="11" a="1"/>
  <c r="BD30" i="11" s="1"/>
  <c r="BC30" i="11" a="1"/>
  <c r="BC30" i="11" s="1"/>
  <c r="BB30" i="11" a="1"/>
  <c r="BB30" i="11" s="1"/>
  <c r="BA30" i="11" a="1"/>
  <c r="BA30" i="11" s="1"/>
  <c r="AZ30" i="11" a="1"/>
  <c r="AZ30" i="11" s="1"/>
  <c r="AY30" i="11" a="1"/>
  <c r="AY30" i="11" s="1"/>
  <c r="AX30" i="11" a="1"/>
  <c r="AX30" i="11" s="1"/>
  <c r="AW30" i="11" a="1"/>
  <c r="AW30" i="11" s="1"/>
  <c r="AV30" i="11" a="1"/>
  <c r="AV30" i="11" s="1"/>
  <c r="AU30" i="11" a="1"/>
  <c r="AU30" i="11" s="1"/>
  <c r="AT30" i="11" a="1"/>
  <c r="AT30" i="11" s="1"/>
  <c r="AS30" i="11" a="1"/>
  <c r="AS30" i="11" s="1"/>
  <c r="AR30" i="11" a="1"/>
  <c r="AR30" i="11" s="1"/>
  <c r="AQ30" i="11" a="1"/>
  <c r="AQ30" i="11" s="1"/>
  <c r="AP30" i="11" a="1"/>
  <c r="AP30" i="11" s="1"/>
  <c r="AO30" i="11" a="1"/>
  <c r="AO30" i="11" s="1"/>
  <c r="AN30" i="11" a="1"/>
  <c r="AN30" i="11" s="1"/>
  <c r="AM30" i="11" a="1"/>
  <c r="AM30" i="11" s="1"/>
  <c r="AL30" i="11" a="1"/>
  <c r="AL30" i="11" s="1"/>
  <c r="AK30" i="11" a="1"/>
  <c r="AK30" i="11" s="1"/>
  <c r="BO29" i="11" a="1"/>
  <c r="BO29" i="11" s="1"/>
  <c r="BN29" i="11" a="1"/>
  <c r="BN29" i="11" s="1"/>
  <c r="BM29" i="11" a="1"/>
  <c r="BM29" i="11" s="1"/>
  <c r="BL29" i="11" a="1"/>
  <c r="BL29" i="11" s="1"/>
  <c r="BK29" i="11" a="1"/>
  <c r="BK29" i="11" s="1"/>
  <c r="BJ29" i="11" a="1"/>
  <c r="BJ29" i="11" s="1"/>
  <c r="BI29" i="11" a="1"/>
  <c r="BI29" i="11" s="1"/>
  <c r="BH29" i="11" a="1"/>
  <c r="BH29" i="11" s="1"/>
  <c r="BG29" i="11" a="1"/>
  <c r="BG29" i="11" s="1"/>
  <c r="BF29" i="11" a="1"/>
  <c r="BF29" i="11" s="1"/>
  <c r="BE29" i="11" a="1"/>
  <c r="BE29" i="11" s="1"/>
  <c r="BD29" i="11" a="1"/>
  <c r="BD29" i="11" s="1"/>
  <c r="BC29" i="11" a="1"/>
  <c r="BC29" i="11" s="1"/>
  <c r="BB29" i="11" a="1"/>
  <c r="BB29" i="11" s="1"/>
  <c r="BA29" i="11" a="1"/>
  <c r="BA29" i="11" s="1"/>
  <c r="AZ29" i="11" a="1"/>
  <c r="AZ29" i="11" s="1"/>
  <c r="AY29" i="11" a="1"/>
  <c r="AY29" i="11" s="1"/>
  <c r="AX29" i="11" a="1"/>
  <c r="AX29" i="11" s="1"/>
  <c r="AW29" i="11" a="1"/>
  <c r="AW29" i="11" s="1"/>
  <c r="AV29" i="11" a="1"/>
  <c r="AV29" i="11" s="1"/>
  <c r="AU29" i="11" a="1"/>
  <c r="AU29" i="11" s="1"/>
  <c r="AT29" i="11" a="1"/>
  <c r="AT29" i="11" s="1"/>
  <c r="AS29" i="11" a="1"/>
  <c r="AS29" i="11" s="1"/>
  <c r="AR29" i="11" a="1"/>
  <c r="AR29" i="11" s="1"/>
  <c r="AQ29" i="11" a="1"/>
  <c r="AQ29" i="11" s="1"/>
  <c r="AP29" i="11" a="1"/>
  <c r="AP29" i="11" s="1"/>
  <c r="AO29" i="11" a="1"/>
  <c r="AO29" i="11" s="1"/>
  <c r="AN29" i="11" a="1"/>
  <c r="AN29" i="11" s="1"/>
  <c r="AM29" i="11" a="1"/>
  <c r="AM29" i="11" s="1"/>
  <c r="AL29" i="11" a="1"/>
  <c r="AL29" i="11" s="1"/>
  <c r="AK29" i="11" a="1"/>
  <c r="AK29" i="11" s="1"/>
  <c r="BO28" i="11" a="1"/>
  <c r="BO28" i="11" s="1"/>
  <c r="BN28" i="11" a="1"/>
  <c r="BN28" i="11" s="1"/>
  <c r="BM28" i="11" a="1"/>
  <c r="BM28" i="11" s="1"/>
  <c r="BL28" i="11" a="1"/>
  <c r="BL28" i="11" s="1"/>
  <c r="BK28" i="11" a="1"/>
  <c r="BK28" i="11" s="1"/>
  <c r="BJ28" i="11" a="1"/>
  <c r="BJ28" i="11" s="1"/>
  <c r="BI28" i="11" a="1"/>
  <c r="BI28" i="11" s="1"/>
  <c r="BH28" i="11" a="1"/>
  <c r="BH28" i="11" s="1"/>
  <c r="BG28" i="11" a="1"/>
  <c r="BG28" i="11" s="1"/>
  <c r="BF28" i="11" a="1"/>
  <c r="BF28" i="11" s="1"/>
  <c r="BE28" i="11" a="1"/>
  <c r="BE28" i="11" s="1"/>
  <c r="BD28" i="11" a="1"/>
  <c r="BD28" i="11" s="1"/>
  <c r="BC28" i="11" a="1"/>
  <c r="BC28" i="11" s="1"/>
  <c r="BB28" i="11" a="1"/>
  <c r="BB28" i="11" s="1"/>
  <c r="BA28" i="11" a="1"/>
  <c r="BA28" i="11" s="1"/>
  <c r="AZ28" i="11" a="1"/>
  <c r="AZ28" i="11" s="1"/>
  <c r="AY28" i="11" a="1"/>
  <c r="AY28" i="11" s="1"/>
  <c r="AX28" i="11" a="1"/>
  <c r="AX28" i="11" s="1"/>
  <c r="AW28" i="11" a="1"/>
  <c r="AW28" i="11" s="1"/>
  <c r="AV28" i="11" a="1"/>
  <c r="AV28" i="11" s="1"/>
  <c r="AU28" i="11" a="1"/>
  <c r="AU28" i="11" s="1"/>
  <c r="AT28" i="11" a="1"/>
  <c r="AT28" i="11" s="1"/>
  <c r="AS28" i="11" a="1"/>
  <c r="AS28" i="11" s="1"/>
  <c r="AR28" i="11" a="1"/>
  <c r="AR28" i="11" s="1"/>
  <c r="AQ28" i="11" a="1"/>
  <c r="AQ28" i="11" s="1"/>
  <c r="AP28" i="11" a="1"/>
  <c r="AP28" i="11" s="1"/>
  <c r="AO28" i="11" a="1"/>
  <c r="AO28" i="11" s="1"/>
  <c r="AN28" i="11" a="1"/>
  <c r="AN28" i="11" s="1"/>
  <c r="AM28" i="11" a="1"/>
  <c r="AM28" i="11" s="1"/>
  <c r="AL28" i="11" a="1"/>
  <c r="AL28" i="11" s="1"/>
  <c r="AK28" i="11" a="1"/>
  <c r="AK28" i="11" s="1"/>
  <c r="BO27" i="11" a="1"/>
  <c r="BO27" i="11" s="1"/>
  <c r="BN27" i="11" a="1"/>
  <c r="BN27" i="11" s="1"/>
  <c r="BM27" i="11" a="1"/>
  <c r="BM27" i="11" s="1"/>
  <c r="BL27" i="11" a="1"/>
  <c r="BL27" i="11" s="1"/>
  <c r="BK27" i="11" a="1"/>
  <c r="BK27" i="11" s="1"/>
  <c r="BJ27" i="11" a="1"/>
  <c r="BJ27" i="11" s="1"/>
  <c r="BI27" i="11" a="1"/>
  <c r="BI27" i="11" s="1"/>
  <c r="BH27" i="11" a="1"/>
  <c r="BH27" i="11" s="1"/>
  <c r="BG27" i="11" a="1"/>
  <c r="BG27" i="11" s="1"/>
  <c r="BF27" i="11" a="1"/>
  <c r="BF27" i="11" s="1"/>
  <c r="BE27" i="11" a="1"/>
  <c r="BE27" i="11" s="1"/>
  <c r="BD27" i="11" a="1"/>
  <c r="BD27" i="11" s="1"/>
  <c r="BC27" i="11" a="1"/>
  <c r="BC27" i="11" s="1"/>
  <c r="BB27" i="11" a="1"/>
  <c r="BB27" i="11" s="1"/>
  <c r="BA27" i="11" a="1"/>
  <c r="BA27" i="11" s="1"/>
  <c r="AZ27" i="11" a="1"/>
  <c r="AZ27" i="11" s="1"/>
  <c r="AY27" i="11" a="1"/>
  <c r="AY27" i="11" s="1"/>
  <c r="AX27" i="11" a="1"/>
  <c r="AX27" i="11" s="1"/>
  <c r="AW27" i="11" a="1"/>
  <c r="AW27" i="11" s="1"/>
  <c r="AV27" i="11" a="1"/>
  <c r="AV27" i="11" s="1"/>
  <c r="AU27" i="11" a="1"/>
  <c r="AU27" i="11" s="1"/>
  <c r="AT27" i="11" a="1"/>
  <c r="AT27" i="11" s="1"/>
  <c r="AS27" i="11" a="1"/>
  <c r="AS27" i="11" s="1"/>
  <c r="AR27" i="11" a="1"/>
  <c r="AR27" i="11" s="1"/>
  <c r="AQ27" i="11" a="1"/>
  <c r="AQ27" i="11" s="1"/>
  <c r="AP27" i="11" a="1"/>
  <c r="AP27" i="11" s="1"/>
  <c r="AO27" i="11" a="1"/>
  <c r="AO27" i="11" s="1"/>
  <c r="AN27" i="11" a="1"/>
  <c r="AN27" i="11" s="1"/>
  <c r="AM27" i="11" a="1"/>
  <c r="AM27" i="11" s="1"/>
  <c r="AL27" i="11" a="1"/>
  <c r="AL27" i="11" s="1"/>
  <c r="AK27" i="11" a="1"/>
  <c r="AK27" i="11" s="1"/>
  <c r="BO26" i="11" a="1"/>
  <c r="BO26" i="11" s="1"/>
  <c r="BN26" i="11" a="1"/>
  <c r="BN26" i="11" s="1"/>
  <c r="BM26" i="11" a="1"/>
  <c r="BM26" i="11" s="1"/>
  <c r="BL26" i="11" a="1"/>
  <c r="BL26" i="11" s="1"/>
  <c r="BK26" i="11" a="1"/>
  <c r="BK26" i="11" s="1"/>
  <c r="BJ26" i="11" a="1"/>
  <c r="BJ26" i="11" s="1"/>
  <c r="BI26" i="11" a="1"/>
  <c r="BI26" i="11" s="1"/>
  <c r="BH26" i="11" a="1"/>
  <c r="BH26" i="11" s="1"/>
  <c r="BG26" i="11" a="1"/>
  <c r="BG26" i="11" s="1"/>
  <c r="BF26" i="11" a="1"/>
  <c r="BF26" i="11" s="1"/>
  <c r="BE26" i="11" a="1"/>
  <c r="BE26" i="11" s="1"/>
  <c r="BD26" i="11" a="1"/>
  <c r="BD26" i="11" s="1"/>
  <c r="BC26" i="11" a="1"/>
  <c r="BC26" i="11" s="1"/>
  <c r="BB26" i="11" a="1"/>
  <c r="BB26" i="11" s="1"/>
  <c r="BA26" i="11" a="1"/>
  <c r="BA26" i="11" s="1"/>
  <c r="AZ26" i="11" a="1"/>
  <c r="AZ26" i="11" s="1"/>
  <c r="AY26" i="11" a="1"/>
  <c r="AY26" i="11" s="1"/>
  <c r="AX26" i="11" a="1"/>
  <c r="AX26" i="11" s="1"/>
  <c r="AW26" i="11" a="1"/>
  <c r="AW26" i="11" s="1"/>
  <c r="AV26" i="11" a="1"/>
  <c r="AV26" i="11" s="1"/>
  <c r="AU26" i="11" a="1"/>
  <c r="AU26" i="11" s="1"/>
  <c r="AT26" i="11" a="1"/>
  <c r="AT26" i="11" s="1"/>
  <c r="AS26" i="11" a="1"/>
  <c r="AS26" i="11" s="1"/>
  <c r="AR26" i="11" a="1"/>
  <c r="AR26" i="11" s="1"/>
  <c r="AQ26" i="11" a="1"/>
  <c r="AQ26" i="11" s="1"/>
  <c r="AP26" i="11" a="1"/>
  <c r="AP26" i="11" s="1"/>
  <c r="AO26" i="11" a="1"/>
  <c r="AO26" i="11" s="1"/>
  <c r="AN26" i="11" a="1"/>
  <c r="AN26" i="11" s="1"/>
  <c r="AM26" i="11" a="1"/>
  <c r="AM26" i="11" s="1"/>
  <c r="AL26" i="11" a="1"/>
  <c r="AL26" i="11" s="1"/>
  <c r="AK26" i="11" a="1"/>
  <c r="AK26" i="11" s="1"/>
  <c r="BO25" i="11" a="1"/>
  <c r="BO25" i="11" s="1"/>
  <c r="BN25" i="11" a="1"/>
  <c r="BN25" i="11" s="1"/>
  <c r="BM25" i="11" a="1"/>
  <c r="BM25" i="11" s="1"/>
  <c r="BL25" i="11" a="1"/>
  <c r="BL25" i="11" s="1"/>
  <c r="BK25" i="11" a="1"/>
  <c r="BK25" i="11" s="1"/>
  <c r="BJ25" i="11" a="1"/>
  <c r="BJ25" i="11" s="1"/>
  <c r="BI25" i="11" a="1"/>
  <c r="BI25" i="11" s="1"/>
  <c r="BH25" i="11" a="1"/>
  <c r="BH25" i="11" s="1"/>
  <c r="BG25" i="11" a="1"/>
  <c r="BG25" i="11" s="1"/>
  <c r="BF25" i="11" a="1"/>
  <c r="BF25" i="11" s="1"/>
  <c r="BE25" i="11" a="1"/>
  <c r="BE25" i="11" s="1"/>
  <c r="BD25" i="11" a="1"/>
  <c r="BD25" i="11" s="1"/>
  <c r="BC25" i="11" a="1"/>
  <c r="BC25" i="11" s="1"/>
  <c r="BB25" i="11" a="1"/>
  <c r="BB25" i="11" s="1"/>
  <c r="BA25" i="11" a="1"/>
  <c r="BA25" i="11" s="1"/>
  <c r="AZ25" i="11" a="1"/>
  <c r="AZ25" i="11" s="1"/>
  <c r="AY25" i="11" a="1"/>
  <c r="AY25" i="11" s="1"/>
  <c r="AX25" i="11" a="1"/>
  <c r="AX25" i="11" s="1"/>
  <c r="AW25" i="11" a="1"/>
  <c r="AW25" i="11" s="1"/>
  <c r="AV25" i="11" a="1"/>
  <c r="AV25" i="11" s="1"/>
  <c r="AU25" i="11" a="1"/>
  <c r="AU25" i="11" s="1"/>
  <c r="AT25" i="11" a="1"/>
  <c r="AT25" i="11" s="1"/>
  <c r="AS25" i="11" a="1"/>
  <c r="AS25" i="11" s="1"/>
  <c r="AR25" i="11" a="1"/>
  <c r="AR25" i="11" s="1"/>
  <c r="AQ25" i="11" a="1"/>
  <c r="AQ25" i="11" s="1"/>
  <c r="AP25" i="11" a="1"/>
  <c r="AP25" i="11" s="1"/>
  <c r="AO25" i="11" a="1"/>
  <c r="AO25" i="11" s="1"/>
  <c r="AN25" i="11" a="1"/>
  <c r="AN25" i="11" s="1"/>
  <c r="AM25" i="11" a="1"/>
  <c r="AM25" i="11" s="1"/>
  <c r="AL25" i="11" a="1"/>
  <c r="AL25" i="11" s="1"/>
  <c r="AK25" i="11" a="1"/>
  <c r="AK25" i="11" s="1"/>
  <c r="BO24" i="11" a="1"/>
  <c r="BO24" i="11" s="1"/>
  <c r="BN24" i="11" a="1"/>
  <c r="BN24" i="11" s="1"/>
  <c r="BM24" i="11" a="1"/>
  <c r="BM24" i="11" s="1"/>
  <c r="BL24" i="11" a="1"/>
  <c r="BL24" i="11" s="1"/>
  <c r="BK24" i="11" a="1"/>
  <c r="BK24" i="11" s="1"/>
  <c r="BJ24" i="11" a="1"/>
  <c r="BJ24" i="11" s="1"/>
  <c r="BI24" i="11" a="1"/>
  <c r="BI24" i="11" s="1"/>
  <c r="BH24" i="11" a="1"/>
  <c r="BH24" i="11" s="1"/>
  <c r="BG24" i="11" a="1"/>
  <c r="BG24" i="11" s="1"/>
  <c r="BF24" i="11" a="1"/>
  <c r="BF24" i="11" s="1"/>
  <c r="BE24" i="11" a="1"/>
  <c r="BE24" i="11" s="1"/>
  <c r="BD24" i="11" a="1"/>
  <c r="BD24" i="11" s="1"/>
  <c r="BC24" i="11" a="1"/>
  <c r="BC24" i="11" s="1"/>
  <c r="BB24" i="11" a="1"/>
  <c r="BB24" i="11" s="1"/>
  <c r="BA24" i="11" a="1"/>
  <c r="BA24" i="11" s="1"/>
  <c r="AZ24" i="11" a="1"/>
  <c r="AZ24" i="11" s="1"/>
  <c r="AY24" i="11" a="1"/>
  <c r="AY24" i="11" s="1"/>
  <c r="AX24" i="11" a="1"/>
  <c r="AX24" i="11" s="1"/>
  <c r="AW24" i="11" a="1"/>
  <c r="AW24" i="11" s="1"/>
  <c r="AV24" i="11" a="1"/>
  <c r="AV24" i="11" s="1"/>
  <c r="AU24" i="11" a="1"/>
  <c r="AU24" i="11" s="1"/>
  <c r="AT24" i="11" a="1"/>
  <c r="AT24" i="11" s="1"/>
  <c r="AS24" i="11" a="1"/>
  <c r="AS24" i="11" s="1"/>
  <c r="AR24" i="11" a="1"/>
  <c r="AR24" i="11" s="1"/>
  <c r="AQ24" i="11" a="1"/>
  <c r="AQ24" i="11" s="1"/>
  <c r="AP24" i="11" a="1"/>
  <c r="AP24" i="11" s="1"/>
  <c r="AO24" i="11" a="1"/>
  <c r="AO24" i="11" s="1"/>
  <c r="AN24" i="11" a="1"/>
  <c r="AN24" i="11" s="1"/>
  <c r="AM24" i="11" a="1"/>
  <c r="AM24" i="11" s="1"/>
  <c r="AL24" i="11" a="1"/>
  <c r="AL24" i="11" s="1"/>
  <c r="AK24" i="11" a="1"/>
  <c r="AK24" i="11" s="1"/>
  <c r="BO23" i="11" a="1"/>
  <c r="BO23" i="11" s="1"/>
  <c r="BN23" i="11" a="1"/>
  <c r="BN23" i="11" s="1"/>
  <c r="BM23" i="11" a="1"/>
  <c r="BM23" i="11" s="1"/>
  <c r="BL23" i="11" a="1"/>
  <c r="BL23" i="11" s="1"/>
  <c r="BK23" i="11" a="1"/>
  <c r="BK23" i="11" s="1"/>
  <c r="BJ23" i="11" a="1"/>
  <c r="BJ23" i="11" s="1"/>
  <c r="BI23" i="11" a="1"/>
  <c r="BI23" i="11" s="1"/>
  <c r="BH23" i="11" a="1"/>
  <c r="BH23" i="11" s="1"/>
  <c r="BG23" i="11" a="1"/>
  <c r="BG23" i="11" s="1"/>
  <c r="BF23" i="11" a="1"/>
  <c r="BF23" i="11" s="1"/>
  <c r="BE23" i="11" a="1"/>
  <c r="BE23" i="11" s="1"/>
  <c r="BD23" i="11" a="1"/>
  <c r="BD23" i="11" s="1"/>
  <c r="BC23" i="11" a="1"/>
  <c r="BC23" i="11" s="1"/>
  <c r="BB23" i="11" a="1"/>
  <c r="BB23" i="11" s="1"/>
  <c r="BA23" i="11" a="1"/>
  <c r="BA23" i="11" s="1"/>
  <c r="AZ23" i="11" a="1"/>
  <c r="AZ23" i="11" s="1"/>
  <c r="AY23" i="11" a="1"/>
  <c r="AY23" i="11" s="1"/>
  <c r="AX23" i="11" a="1"/>
  <c r="AX23" i="11" s="1"/>
  <c r="AW23" i="11" a="1"/>
  <c r="AW23" i="11" s="1"/>
  <c r="AV23" i="11" a="1"/>
  <c r="AV23" i="11" s="1"/>
  <c r="AU23" i="11" a="1"/>
  <c r="AU23" i="11" s="1"/>
  <c r="AT23" i="11" a="1"/>
  <c r="AT23" i="11" s="1"/>
  <c r="AS23" i="11" a="1"/>
  <c r="AS23" i="11" s="1"/>
  <c r="AR23" i="11" a="1"/>
  <c r="AR23" i="11" s="1"/>
  <c r="AQ23" i="11" a="1"/>
  <c r="AQ23" i="11" s="1"/>
  <c r="AP23" i="11" a="1"/>
  <c r="AP23" i="11" s="1"/>
  <c r="AO23" i="11" a="1"/>
  <c r="AO23" i="11" s="1"/>
  <c r="AN23" i="11" a="1"/>
  <c r="AN23" i="11" s="1"/>
  <c r="AM23" i="11" a="1"/>
  <c r="AM23" i="11" s="1"/>
  <c r="AL23" i="11" a="1"/>
  <c r="AL23" i="11" s="1"/>
  <c r="AK23" i="11" a="1"/>
  <c r="AK23" i="11" s="1"/>
  <c r="BO22" i="11" a="1"/>
  <c r="BO22" i="11" s="1"/>
  <c r="BN22" i="11" a="1"/>
  <c r="BN22" i="11" s="1"/>
  <c r="BM22" i="11" a="1"/>
  <c r="BM22" i="11" s="1"/>
  <c r="BL22" i="11" a="1"/>
  <c r="BL22" i="11" s="1"/>
  <c r="BK22" i="11" a="1"/>
  <c r="BK22" i="11" s="1"/>
  <c r="BJ22" i="11" a="1"/>
  <c r="BJ22" i="11" s="1"/>
  <c r="BI22" i="11" a="1"/>
  <c r="BI22" i="11" s="1"/>
  <c r="BH22" i="11" a="1"/>
  <c r="BH22" i="11" s="1"/>
  <c r="BG22" i="11" a="1"/>
  <c r="BG22" i="11" s="1"/>
  <c r="BF22" i="11" a="1"/>
  <c r="BF22" i="11" s="1"/>
  <c r="BE22" i="11" a="1"/>
  <c r="BE22" i="11" s="1"/>
  <c r="BD22" i="11" a="1"/>
  <c r="BD22" i="11" s="1"/>
  <c r="BC22" i="11" a="1"/>
  <c r="BC22" i="11" s="1"/>
  <c r="BB22" i="11" a="1"/>
  <c r="BB22" i="11" s="1"/>
  <c r="BA22" i="11" a="1"/>
  <c r="BA22" i="11" s="1"/>
  <c r="AZ22" i="11" a="1"/>
  <c r="AZ22" i="11" s="1"/>
  <c r="AY22" i="11" a="1"/>
  <c r="AY22" i="11" s="1"/>
  <c r="AX22" i="11" a="1"/>
  <c r="AX22" i="11" s="1"/>
  <c r="AW22" i="11" a="1"/>
  <c r="AW22" i="11" s="1"/>
  <c r="AV22" i="11" a="1"/>
  <c r="AV22" i="11" s="1"/>
  <c r="AU22" i="11" a="1"/>
  <c r="AU22" i="11" s="1"/>
  <c r="AT22" i="11" a="1"/>
  <c r="AT22" i="11" s="1"/>
  <c r="AS22" i="11" a="1"/>
  <c r="AS22" i="11" s="1"/>
  <c r="AR22" i="11" a="1"/>
  <c r="AR22" i="11" s="1"/>
  <c r="AQ22" i="11" a="1"/>
  <c r="AQ22" i="11" s="1"/>
  <c r="AP22" i="11" a="1"/>
  <c r="AP22" i="11" s="1"/>
  <c r="AO22" i="11" a="1"/>
  <c r="AO22" i="11" s="1"/>
  <c r="AN22" i="11" a="1"/>
  <c r="AN22" i="11" s="1"/>
  <c r="AM22" i="11" a="1"/>
  <c r="AM22" i="11" s="1"/>
  <c r="AL22" i="11" a="1"/>
  <c r="AL22" i="11" s="1"/>
  <c r="AK22" i="11" a="1"/>
  <c r="AK22" i="11" s="1"/>
  <c r="BO21" i="11" a="1"/>
  <c r="BO21" i="11" s="1"/>
  <c r="BN21" i="11" a="1"/>
  <c r="BN21" i="11" s="1"/>
  <c r="BM21" i="11" a="1"/>
  <c r="BM21" i="11" s="1"/>
  <c r="BL21" i="11" a="1"/>
  <c r="BL21" i="11" s="1"/>
  <c r="BK21" i="11" a="1"/>
  <c r="BK21" i="11" s="1"/>
  <c r="BJ21" i="11" a="1"/>
  <c r="BJ21" i="11" s="1"/>
  <c r="BI21" i="11" a="1"/>
  <c r="BI21" i="11" s="1"/>
  <c r="BH21" i="11" a="1"/>
  <c r="BH21" i="11" s="1"/>
  <c r="BG21" i="11" a="1"/>
  <c r="BG21" i="11" s="1"/>
  <c r="BF21" i="11" a="1"/>
  <c r="BF21" i="11" s="1"/>
  <c r="BE21" i="11" a="1"/>
  <c r="BE21" i="11" s="1"/>
  <c r="BD21" i="11" a="1"/>
  <c r="BD21" i="11" s="1"/>
  <c r="BC21" i="11" a="1"/>
  <c r="BC21" i="11" s="1"/>
  <c r="BB21" i="11" a="1"/>
  <c r="BB21" i="11" s="1"/>
  <c r="BA21" i="11" a="1"/>
  <c r="BA21" i="11" s="1"/>
  <c r="AZ21" i="11" a="1"/>
  <c r="AZ21" i="11" s="1"/>
  <c r="AY21" i="11" a="1"/>
  <c r="AY21" i="11" s="1"/>
  <c r="AX21" i="11" a="1"/>
  <c r="AX21" i="11" s="1"/>
  <c r="AW21" i="11" a="1"/>
  <c r="AW21" i="11" s="1"/>
  <c r="AV21" i="11" a="1"/>
  <c r="AV21" i="11" s="1"/>
  <c r="AU21" i="11" a="1"/>
  <c r="AU21" i="11" s="1"/>
  <c r="AT21" i="11" a="1"/>
  <c r="AT21" i="11" s="1"/>
  <c r="AS21" i="11" a="1"/>
  <c r="AS21" i="11" s="1"/>
  <c r="AR21" i="11" a="1"/>
  <c r="AR21" i="11" s="1"/>
  <c r="AQ21" i="11" a="1"/>
  <c r="AQ21" i="11" s="1"/>
  <c r="AP21" i="11" a="1"/>
  <c r="AP21" i="11" s="1"/>
  <c r="AO21" i="11" a="1"/>
  <c r="AO21" i="11" s="1"/>
  <c r="AN21" i="11" a="1"/>
  <c r="AN21" i="11" s="1"/>
  <c r="AM21" i="11" a="1"/>
  <c r="AM21" i="11" s="1"/>
  <c r="AL21" i="11" a="1"/>
  <c r="AL21" i="11" s="1"/>
  <c r="AK21" i="11" a="1"/>
  <c r="AK21" i="11" s="1"/>
  <c r="BO20" i="11" a="1"/>
  <c r="BO20" i="11" s="1"/>
  <c r="BN20" i="11" a="1"/>
  <c r="BN20" i="11" s="1"/>
  <c r="BM20" i="11" a="1"/>
  <c r="BM20" i="11" s="1"/>
  <c r="BL20" i="11" a="1"/>
  <c r="BL20" i="11" s="1"/>
  <c r="BK20" i="11" a="1"/>
  <c r="BK20" i="11" s="1"/>
  <c r="BJ20" i="11" a="1"/>
  <c r="BJ20" i="11" s="1"/>
  <c r="BI20" i="11" a="1"/>
  <c r="BI20" i="11" s="1"/>
  <c r="BH20" i="11" a="1"/>
  <c r="BH20" i="11" s="1"/>
  <c r="BG20" i="11" a="1"/>
  <c r="BG20" i="11" s="1"/>
  <c r="BF20" i="11" a="1"/>
  <c r="BF20" i="11" s="1"/>
  <c r="BE20" i="11" a="1"/>
  <c r="BE20" i="11" s="1"/>
  <c r="BD20" i="11" a="1"/>
  <c r="BD20" i="11" s="1"/>
  <c r="BC20" i="11" a="1"/>
  <c r="BC20" i="11" s="1"/>
  <c r="BB20" i="11" a="1"/>
  <c r="BB20" i="11" s="1"/>
  <c r="BA20" i="11" a="1"/>
  <c r="BA20" i="11" s="1"/>
  <c r="AZ20" i="11" a="1"/>
  <c r="AZ20" i="11" s="1"/>
  <c r="AY20" i="11" a="1"/>
  <c r="AY20" i="11" s="1"/>
  <c r="AX20" i="11" a="1"/>
  <c r="AX20" i="11" s="1"/>
  <c r="AW20" i="11" a="1"/>
  <c r="AW20" i="11" s="1"/>
  <c r="AV20" i="11" a="1"/>
  <c r="AV20" i="11" s="1"/>
  <c r="AU20" i="11" a="1"/>
  <c r="AU20" i="11" s="1"/>
  <c r="AT20" i="11" a="1"/>
  <c r="AT20" i="11" s="1"/>
  <c r="AS20" i="11" a="1"/>
  <c r="AS20" i="11" s="1"/>
  <c r="AR20" i="11" a="1"/>
  <c r="AR20" i="11" s="1"/>
  <c r="AQ20" i="11" a="1"/>
  <c r="AQ20" i="11" s="1"/>
  <c r="AP20" i="11" a="1"/>
  <c r="AP20" i="11" s="1"/>
  <c r="AO20" i="11" a="1"/>
  <c r="AO20" i="11" s="1"/>
  <c r="AN20" i="11" a="1"/>
  <c r="AN20" i="11" s="1"/>
  <c r="AM20" i="11" a="1"/>
  <c r="AM20" i="11" s="1"/>
  <c r="AL20" i="11" a="1"/>
  <c r="AL20" i="11" s="1"/>
  <c r="AK20" i="11" a="1"/>
  <c r="AK20" i="11" s="1"/>
  <c r="BO19" i="11" a="1"/>
  <c r="BO19" i="11" s="1"/>
  <c r="BN19" i="11" a="1"/>
  <c r="BN19" i="11" s="1"/>
  <c r="BM19" i="11" a="1"/>
  <c r="BM19" i="11" s="1"/>
  <c r="BL19" i="11" a="1"/>
  <c r="BL19" i="11" s="1"/>
  <c r="BK19" i="11" a="1"/>
  <c r="BK19" i="11" s="1"/>
  <c r="BJ19" i="11" a="1"/>
  <c r="BJ19" i="11" s="1"/>
  <c r="BI19" i="11" a="1"/>
  <c r="BI19" i="11" s="1"/>
  <c r="BH19" i="11" a="1"/>
  <c r="BH19" i="11" s="1"/>
  <c r="BG19" i="11" a="1"/>
  <c r="BG19" i="11" s="1"/>
  <c r="BF19" i="11" a="1"/>
  <c r="BF19" i="11" s="1"/>
  <c r="BE19" i="11" a="1"/>
  <c r="BE19" i="11" s="1"/>
  <c r="BD19" i="11" a="1"/>
  <c r="BD19" i="11" s="1"/>
  <c r="BC19" i="11" a="1"/>
  <c r="BC19" i="11" s="1"/>
  <c r="BB19" i="11" a="1"/>
  <c r="BB19" i="11" s="1"/>
  <c r="BA19" i="11" a="1"/>
  <c r="BA19" i="11" s="1"/>
  <c r="AZ19" i="11" a="1"/>
  <c r="AZ19" i="11" s="1"/>
  <c r="AY19" i="11" a="1"/>
  <c r="AY19" i="11" s="1"/>
  <c r="AX19" i="11" a="1"/>
  <c r="AX19" i="11" s="1"/>
  <c r="AW19" i="11" a="1"/>
  <c r="AW19" i="11" s="1"/>
  <c r="AV19" i="11" a="1"/>
  <c r="AV19" i="11" s="1"/>
  <c r="AU19" i="11" a="1"/>
  <c r="AU19" i="11" s="1"/>
  <c r="AT19" i="11" a="1"/>
  <c r="AT19" i="11" s="1"/>
  <c r="AS19" i="11" a="1"/>
  <c r="AS19" i="11" s="1"/>
  <c r="AR19" i="11" a="1"/>
  <c r="AR19" i="11" s="1"/>
  <c r="AQ19" i="11" a="1"/>
  <c r="AQ19" i="11" s="1"/>
  <c r="AP19" i="11" a="1"/>
  <c r="AP19" i="11" s="1"/>
  <c r="AO19" i="11" a="1"/>
  <c r="AO19" i="11" s="1"/>
  <c r="AN19" i="11" a="1"/>
  <c r="AN19" i="11" s="1"/>
  <c r="AM19" i="11" a="1"/>
  <c r="AM19" i="11" s="1"/>
  <c r="AL19" i="11" a="1"/>
  <c r="AL19" i="11" s="1"/>
  <c r="AK19" i="11" a="1"/>
  <c r="AK19" i="11" s="1"/>
  <c r="BO18" i="11" a="1"/>
  <c r="BO18" i="11" s="1"/>
  <c r="BN18" i="11" a="1"/>
  <c r="BN18" i="11" s="1"/>
  <c r="BM18" i="11" a="1"/>
  <c r="BM18" i="11" s="1"/>
  <c r="BL18" i="11" a="1"/>
  <c r="BL18" i="11" s="1"/>
  <c r="BK18" i="11" a="1"/>
  <c r="BK18" i="11" s="1"/>
  <c r="BJ18" i="11" a="1"/>
  <c r="BJ18" i="11" s="1"/>
  <c r="BI18" i="11" a="1"/>
  <c r="BI18" i="11" s="1"/>
  <c r="BH18" i="11" a="1"/>
  <c r="BH18" i="11" s="1"/>
  <c r="BG18" i="11" a="1"/>
  <c r="BG18" i="11" s="1"/>
  <c r="BF18" i="11" a="1"/>
  <c r="BF18" i="11" s="1"/>
  <c r="BE18" i="11" a="1"/>
  <c r="BE18" i="11" s="1"/>
  <c r="BD18" i="11" a="1"/>
  <c r="BD18" i="11" s="1"/>
  <c r="BC18" i="11" a="1"/>
  <c r="BC18" i="11" s="1"/>
  <c r="BB18" i="11" a="1"/>
  <c r="BB18" i="11" s="1"/>
  <c r="BA18" i="11" a="1"/>
  <c r="BA18" i="11" s="1"/>
  <c r="AZ18" i="11" a="1"/>
  <c r="AZ18" i="11" s="1"/>
  <c r="AY18" i="11" a="1"/>
  <c r="AY18" i="11" s="1"/>
  <c r="AX18" i="11" a="1"/>
  <c r="AX18" i="11" s="1"/>
  <c r="AW18" i="11" a="1"/>
  <c r="AW18" i="11" s="1"/>
  <c r="AV18" i="11" a="1"/>
  <c r="AV18" i="11" s="1"/>
  <c r="AU18" i="11" a="1"/>
  <c r="AU18" i="11" s="1"/>
  <c r="AT18" i="11" a="1"/>
  <c r="AT18" i="11" s="1"/>
  <c r="AS18" i="11" a="1"/>
  <c r="AS18" i="11" s="1"/>
  <c r="AR18" i="11" a="1"/>
  <c r="AR18" i="11" s="1"/>
  <c r="AQ18" i="11" a="1"/>
  <c r="AQ18" i="11" s="1"/>
  <c r="AP18" i="11" a="1"/>
  <c r="AP18" i="11" s="1"/>
  <c r="AO18" i="11" a="1"/>
  <c r="AO18" i="11" s="1"/>
  <c r="AN18" i="11" a="1"/>
  <c r="AN18" i="11" s="1"/>
  <c r="AM18" i="11" a="1"/>
  <c r="AM18" i="11" s="1"/>
  <c r="AL18" i="11" a="1"/>
  <c r="AL18" i="11" s="1"/>
  <c r="AK18" i="11" a="1"/>
  <c r="AK18" i="11" s="1"/>
  <c r="BO17" i="11" a="1"/>
  <c r="BO17" i="11" s="1"/>
  <c r="BN17" i="11" a="1"/>
  <c r="BN17" i="11" s="1"/>
  <c r="BM17" i="11" a="1"/>
  <c r="BM17" i="11" s="1"/>
  <c r="BL17" i="11" a="1"/>
  <c r="BL17" i="11" s="1"/>
  <c r="BK17" i="11" a="1"/>
  <c r="BK17" i="11" s="1"/>
  <c r="BJ17" i="11" a="1"/>
  <c r="BJ17" i="11" s="1"/>
  <c r="BI17" i="11" a="1"/>
  <c r="BI17" i="11" s="1"/>
  <c r="BH17" i="11" a="1"/>
  <c r="BH17" i="11" s="1"/>
  <c r="BG17" i="11" a="1"/>
  <c r="BG17" i="11" s="1"/>
  <c r="BF17" i="11" a="1"/>
  <c r="BF17" i="11" s="1"/>
  <c r="BE17" i="11" a="1"/>
  <c r="BE17" i="11" s="1"/>
  <c r="BD17" i="11" a="1"/>
  <c r="BD17" i="11" s="1"/>
  <c r="BC17" i="11" a="1"/>
  <c r="BC17" i="11" s="1"/>
  <c r="BB17" i="11" a="1"/>
  <c r="BB17" i="11" s="1"/>
  <c r="BA17" i="11" a="1"/>
  <c r="BA17" i="11" s="1"/>
  <c r="AZ17" i="11" a="1"/>
  <c r="AZ17" i="11" s="1"/>
  <c r="AY17" i="11" a="1"/>
  <c r="AY17" i="11" s="1"/>
  <c r="AX17" i="11" a="1"/>
  <c r="AX17" i="11" s="1"/>
  <c r="AW17" i="11" a="1"/>
  <c r="AW17" i="11" s="1"/>
  <c r="AV17" i="11" a="1"/>
  <c r="AV17" i="11" s="1"/>
  <c r="AU17" i="11" a="1"/>
  <c r="AU17" i="11" s="1"/>
  <c r="AT17" i="11" a="1"/>
  <c r="AT17" i="11" s="1"/>
  <c r="AS17" i="11" a="1"/>
  <c r="AS17" i="11" s="1"/>
  <c r="AR17" i="11" a="1"/>
  <c r="AR17" i="11" s="1"/>
  <c r="AQ17" i="11" a="1"/>
  <c r="AQ17" i="11" s="1"/>
  <c r="AP17" i="11" a="1"/>
  <c r="AP17" i="11" s="1"/>
  <c r="AO17" i="11" a="1"/>
  <c r="AO17" i="11" s="1"/>
  <c r="AN17" i="11" a="1"/>
  <c r="AN17" i="11" s="1"/>
  <c r="AM17" i="11" a="1"/>
  <c r="AM17" i="11" s="1"/>
  <c r="AL17" i="11" a="1"/>
  <c r="AL17" i="11" s="1"/>
  <c r="AK17" i="11" a="1"/>
  <c r="AK17" i="11" s="1"/>
  <c r="BO16" i="11" a="1"/>
  <c r="BO16" i="11" s="1"/>
  <c r="BN16" i="11" a="1"/>
  <c r="BN16" i="11" s="1"/>
  <c r="BM16" i="11" a="1"/>
  <c r="BM16" i="11" s="1"/>
  <c r="BL16" i="11" a="1"/>
  <c r="BL16" i="11" s="1"/>
  <c r="BK16" i="11" a="1"/>
  <c r="BK16" i="11" s="1"/>
  <c r="BJ16" i="11" a="1"/>
  <c r="BJ16" i="11" s="1"/>
  <c r="BI16" i="11" a="1"/>
  <c r="BI16" i="11" s="1"/>
  <c r="BH16" i="11" a="1"/>
  <c r="BH16" i="11" s="1"/>
  <c r="BG16" i="11" a="1"/>
  <c r="BG16" i="11" s="1"/>
  <c r="BF16" i="11" a="1"/>
  <c r="BF16" i="11" s="1"/>
  <c r="BE16" i="11" a="1"/>
  <c r="BE16" i="11" s="1"/>
  <c r="BD16" i="11" a="1"/>
  <c r="BD16" i="11" s="1"/>
  <c r="BC16" i="11" a="1"/>
  <c r="BC16" i="11" s="1"/>
  <c r="BB16" i="11" a="1"/>
  <c r="BB16" i="11" s="1"/>
  <c r="BA16" i="11" a="1"/>
  <c r="BA16" i="11" s="1"/>
  <c r="AZ16" i="11" a="1"/>
  <c r="AZ16" i="11" s="1"/>
  <c r="AY16" i="11" a="1"/>
  <c r="AY16" i="11" s="1"/>
  <c r="AX16" i="11" a="1"/>
  <c r="AX16" i="11" s="1"/>
  <c r="AW16" i="11" a="1"/>
  <c r="AW16" i="11" s="1"/>
  <c r="AV16" i="11" a="1"/>
  <c r="AV16" i="11" s="1"/>
  <c r="AU16" i="11" a="1"/>
  <c r="AU16" i="11" s="1"/>
  <c r="AT16" i="11" a="1"/>
  <c r="AT16" i="11" s="1"/>
  <c r="AS16" i="11" a="1"/>
  <c r="AS16" i="11" s="1"/>
  <c r="AR16" i="11" a="1"/>
  <c r="AR16" i="11" s="1"/>
  <c r="AQ16" i="11" a="1"/>
  <c r="AQ16" i="11" s="1"/>
  <c r="AP16" i="11" a="1"/>
  <c r="AP16" i="11" s="1"/>
  <c r="AO16" i="11" a="1"/>
  <c r="AO16" i="11" s="1"/>
  <c r="AN16" i="11" a="1"/>
  <c r="AN16" i="11" s="1"/>
  <c r="AM16" i="11" a="1"/>
  <c r="AM16" i="11" s="1"/>
  <c r="AL16" i="11" a="1"/>
  <c r="AL16" i="11" s="1"/>
  <c r="AK16" i="11" a="1"/>
  <c r="AK16" i="11" s="1"/>
  <c r="BO15" i="11" a="1"/>
  <c r="BO15" i="11" s="1"/>
  <c r="BN15" i="11" a="1"/>
  <c r="BN15" i="11" s="1"/>
  <c r="BM15" i="11" a="1"/>
  <c r="BM15" i="11" s="1"/>
  <c r="BL15" i="11" a="1"/>
  <c r="BL15" i="11" s="1"/>
  <c r="BK15" i="11" a="1"/>
  <c r="BK15" i="11" s="1"/>
  <c r="BJ15" i="11" a="1"/>
  <c r="BJ15" i="11" s="1"/>
  <c r="BI15" i="11" a="1"/>
  <c r="BI15" i="11" s="1"/>
  <c r="BH15" i="11" a="1"/>
  <c r="BH15" i="11" s="1"/>
  <c r="BG15" i="11" a="1"/>
  <c r="BG15" i="11" s="1"/>
  <c r="BF15" i="11" a="1"/>
  <c r="BF15" i="11" s="1"/>
  <c r="BE15" i="11" a="1"/>
  <c r="BE15" i="11" s="1"/>
  <c r="BD15" i="11" a="1"/>
  <c r="BD15" i="11" s="1"/>
  <c r="BC15" i="11" a="1"/>
  <c r="BC15" i="11" s="1"/>
  <c r="BB15" i="11" a="1"/>
  <c r="BB15" i="11" s="1"/>
  <c r="BA15" i="11" a="1"/>
  <c r="BA15" i="11" s="1"/>
  <c r="AZ15" i="11" a="1"/>
  <c r="AZ15" i="11" s="1"/>
  <c r="AY15" i="11" a="1"/>
  <c r="AY15" i="11" s="1"/>
  <c r="AX15" i="11" a="1"/>
  <c r="AX15" i="11" s="1"/>
  <c r="AW15" i="11" a="1"/>
  <c r="AW15" i="11" s="1"/>
  <c r="AV15" i="11" a="1"/>
  <c r="AV15" i="11" s="1"/>
  <c r="AU15" i="11" a="1"/>
  <c r="AU15" i="11" s="1"/>
  <c r="AT15" i="11" a="1"/>
  <c r="AT15" i="11" s="1"/>
  <c r="AS15" i="11" a="1"/>
  <c r="AS15" i="11" s="1"/>
  <c r="AR15" i="11" a="1"/>
  <c r="AR15" i="11" s="1"/>
  <c r="AQ15" i="11" a="1"/>
  <c r="AQ15" i="11" s="1"/>
  <c r="AP15" i="11" a="1"/>
  <c r="AP15" i="11" s="1"/>
  <c r="AO15" i="11" a="1"/>
  <c r="AO15" i="11" s="1"/>
  <c r="AN15" i="11" a="1"/>
  <c r="AN15" i="11" s="1"/>
  <c r="AM15" i="11" a="1"/>
  <c r="AM15" i="11" s="1"/>
  <c r="AL15" i="11" a="1"/>
  <c r="AL15" i="11" s="1"/>
  <c r="AK15" i="11" a="1"/>
  <c r="AK15" i="11" s="1"/>
  <c r="BO14" i="11" a="1"/>
  <c r="BO14" i="11" s="1"/>
  <c r="BN14" i="11" a="1"/>
  <c r="BN14" i="11" s="1"/>
  <c r="BM14" i="11" a="1"/>
  <c r="BM14" i="11" s="1"/>
  <c r="BL14" i="11" a="1"/>
  <c r="BL14" i="11" s="1"/>
  <c r="BK14" i="11" a="1"/>
  <c r="BK14" i="11" s="1"/>
  <c r="BJ14" i="11" a="1"/>
  <c r="BJ14" i="11" s="1"/>
  <c r="BI14" i="11" a="1"/>
  <c r="BI14" i="11" s="1"/>
  <c r="BH14" i="11" a="1"/>
  <c r="BH14" i="11" s="1"/>
  <c r="BG14" i="11" a="1"/>
  <c r="BG14" i="11" s="1"/>
  <c r="BF14" i="11" a="1"/>
  <c r="BF14" i="11" s="1"/>
  <c r="BE14" i="11" a="1"/>
  <c r="BE14" i="11" s="1"/>
  <c r="BD14" i="11" a="1"/>
  <c r="BD14" i="11" s="1"/>
  <c r="BC14" i="11" a="1"/>
  <c r="BC14" i="11" s="1"/>
  <c r="BB14" i="11" a="1"/>
  <c r="BB14" i="11" s="1"/>
  <c r="BA14" i="11" a="1"/>
  <c r="BA14" i="11" s="1"/>
  <c r="AZ14" i="11" a="1"/>
  <c r="AZ14" i="11" s="1"/>
  <c r="AY14" i="11" a="1"/>
  <c r="AY14" i="11" s="1"/>
  <c r="AX14" i="11" a="1"/>
  <c r="AX14" i="11" s="1"/>
  <c r="AW14" i="11" a="1"/>
  <c r="AW14" i="11" s="1"/>
  <c r="AV14" i="11" a="1"/>
  <c r="AV14" i="11" s="1"/>
  <c r="AU14" i="11" a="1"/>
  <c r="AU14" i="11" s="1"/>
  <c r="AT14" i="11" a="1"/>
  <c r="AT14" i="11" s="1"/>
  <c r="AS14" i="11" a="1"/>
  <c r="AS14" i="11" s="1"/>
  <c r="AR14" i="11" a="1"/>
  <c r="AR14" i="11" s="1"/>
  <c r="AQ14" i="11" a="1"/>
  <c r="AQ14" i="11" s="1"/>
  <c r="AP14" i="11" a="1"/>
  <c r="AP14" i="11" s="1"/>
  <c r="AO14" i="11" a="1"/>
  <c r="AO14" i="11" s="1"/>
  <c r="AN14" i="11" a="1"/>
  <c r="AN14" i="11" s="1"/>
  <c r="AM14" i="11" a="1"/>
  <c r="AM14" i="11" s="1"/>
  <c r="AL14" i="11" a="1"/>
  <c r="AL14" i="11" s="1"/>
  <c r="AK14" i="11" a="1"/>
  <c r="AK14" i="11" s="1"/>
  <c r="BO13" i="11" a="1"/>
  <c r="BO13" i="11" s="1"/>
  <c r="BN13" i="11" a="1"/>
  <c r="BN13" i="11" s="1"/>
  <c r="BM13" i="11" a="1"/>
  <c r="BM13" i="11" s="1"/>
  <c r="BL13" i="11" a="1"/>
  <c r="BL13" i="11" s="1"/>
  <c r="BK13" i="11" a="1"/>
  <c r="BK13" i="11" s="1"/>
  <c r="BJ13" i="11" a="1"/>
  <c r="BJ13" i="11" s="1"/>
  <c r="BI13" i="11" a="1"/>
  <c r="BI13" i="11" s="1"/>
  <c r="BH13" i="11" a="1"/>
  <c r="BH13" i="11" s="1"/>
  <c r="BG13" i="11" a="1"/>
  <c r="BG13" i="11" s="1"/>
  <c r="BF13" i="11" a="1"/>
  <c r="BF13" i="11" s="1"/>
  <c r="BE13" i="11" a="1"/>
  <c r="BE13" i="11" s="1"/>
  <c r="BD13" i="11" a="1"/>
  <c r="BD13" i="11" s="1"/>
  <c r="BC13" i="11" a="1"/>
  <c r="BC13" i="11" s="1"/>
  <c r="BB13" i="11" a="1"/>
  <c r="BB13" i="11" s="1"/>
  <c r="BA13" i="11" a="1"/>
  <c r="BA13" i="11" s="1"/>
  <c r="AZ13" i="11" a="1"/>
  <c r="AZ13" i="11" s="1"/>
  <c r="AY13" i="11" a="1"/>
  <c r="AY13" i="11" s="1"/>
  <c r="AX13" i="11" a="1"/>
  <c r="AX13" i="11" s="1"/>
  <c r="AW13" i="11" a="1"/>
  <c r="AW13" i="11" s="1"/>
  <c r="AV13" i="11" a="1"/>
  <c r="AV13" i="11" s="1"/>
  <c r="AU13" i="11" a="1"/>
  <c r="AU13" i="11" s="1"/>
  <c r="AT13" i="11" a="1"/>
  <c r="AT13" i="11" s="1"/>
  <c r="AS13" i="11" a="1"/>
  <c r="AS13" i="11" s="1"/>
  <c r="AR13" i="11" a="1"/>
  <c r="AR13" i="11" s="1"/>
  <c r="AQ13" i="11" a="1"/>
  <c r="AQ13" i="11" s="1"/>
  <c r="AP13" i="11" a="1"/>
  <c r="AP13" i="11" s="1"/>
  <c r="AO13" i="11" a="1"/>
  <c r="AO13" i="11" s="1"/>
  <c r="AN13" i="11" a="1"/>
  <c r="AN13" i="11" s="1"/>
  <c r="AM13" i="11" a="1"/>
  <c r="AM13" i="11" s="1"/>
  <c r="AL13" i="11" a="1"/>
  <c r="AL13" i="11" s="1"/>
  <c r="AK13" i="11" a="1"/>
  <c r="AK13" i="11" s="1"/>
  <c r="BO12" i="11" a="1"/>
  <c r="BO12" i="11" s="1"/>
  <c r="BN12" i="11" a="1"/>
  <c r="BN12" i="11" s="1"/>
  <c r="BM12" i="11" a="1"/>
  <c r="BM12" i="11" s="1"/>
  <c r="BL12" i="11" a="1"/>
  <c r="BL12" i="11" s="1"/>
  <c r="BK12" i="11" a="1"/>
  <c r="BK12" i="11" s="1"/>
  <c r="BJ12" i="11" a="1"/>
  <c r="BJ12" i="11" s="1"/>
  <c r="BI12" i="11" a="1"/>
  <c r="BI12" i="11" s="1"/>
  <c r="BH12" i="11" a="1"/>
  <c r="BH12" i="11" s="1"/>
  <c r="BG12" i="11" a="1"/>
  <c r="BG12" i="11" s="1"/>
  <c r="BF12" i="11" a="1"/>
  <c r="BF12" i="11" s="1"/>
  <c r="BE12" i="11" a="1"/>
  <c r="BE12" i="11" s="1"/>
  <c r="BD12" i="11" a="1"/>
  <c r="BD12" i="11" s="1"/>
  <c r="BC12" i="11" a="1"/>
  <c r="BC12" i="11" s="1"/>
  <c r="BB12" i="11" a="1"/>
  <c r="BB12" i="11" s="1"/>
  <c r="BA12" i="11" a="1"/>
  <c r="BA12" i="11" s="1"/>
  <c r="AZ12" i="11" a="1"/>
  <c r="AZ12" i="11" s="1"/>
  <c r="AY12" i="11" a="1"/>
  <c r="AY12" i="11" s="1"/>
  <c r="AX12" i="11" a="1"/>
  <c r="AX12" i="11" s="1"/>
  <c r="AW12" i="11" a="1"/>
  <c r="AW12" i="11" s="1"/>
  <c r="AV12" i="11" a="1"/>
  <c r="AV12" i="11" s="1"/>
  <c r="AU12" i="11" a="1"/>
  <c r="AU12" i="11" s="1"/>
  <c r="AT12" i="11" a="1"/>
  <c r="AT12" i="11" s="1"/>
  <c r="AS12" i="11" a="1"/>
  <c r="AS12" i="11" s="1"/>
  <c r="AR12" i="11" a="1"/>
  <c r="AR12" i="11" s="1"/>
  <c r="AQ12" i="11" a="1"/>
  <c r="AQ12" i="11" s="1"/>
  <c r="AP12" i="11" a="1"/>
  <c r="AP12" i="11" s="1"/>
  <c r="AO12" i="11" a="1"/>
  <c r="AO12" i="11" s="1"/>
  <c r="AN12" i="11" a="1"/>
  <c r="AN12" i="11" s="1"/>
  <c r="AM12" i="11" a="1"/>
  <c r="AM12" i="11" s="1"/>
  <c r="AL12" i="11" a="1"/>
  <c r="AL12" i="11" s="1"/>
  <c r="AK12" i="11" a="1"/>
  <c r="AK12" i="11" s="1"/>
  <c r="BO11" i="11" a="1"/>
  <c r="BO11" i="11" s="1"/>
  <c r="BN11" i="11" a="1"/>
  <c r="BN11" i="11" s="1"/>
  <c r="BM11" i="11" a="1"/>
  <c r="BM11" i="11" s="1"/>
  <c r="BL11" i="11" a="1"/>
  <c r="BL11" i="11" s="1"/>
  <c r="BK11" i="11" a="1"/>
  <c r="BK11" i="11" s="1"/>
  <c r="BJ11" i="11" a="1"/>
  <c r="BJ11" i="11" s="1"/>
  <c r="BI11" i="11" a="1"/>
  <c r="BI11" i="11" s="1"/>
  <c r="BH11" i="11" a="1"/>
  <c r="BH11" i="11" s="1"/>
  <c r="BG11" i="11" a="1"/>
  <c r="BG11" i="11" s="1"/>
  <c r="BF11" i="11" a="1"/>
  <c r="BF11" i="11" s="1"/>
  <c r="BE11" i="11" a="1"/>
  <c r="BE11" i="11" s="1"/>
  <c r="BD11" i="11" a="1"/>
  <c r="BD11" i="11" s="1"/>
  <c r="BC11" i="11" a="1"/>
  <c r="BC11" i="11" s="1"/>
  <c r="BB11" i="11" a="1"/>
  <c r="BB11" i="11" s="1"/>
  <c r="BA11" i="11" a="1"/>
  <c r="BA11" i="11" s="1"/>
  <c r="AZ11" i="11" a="1"/>
  <c r="AZ11" i="11" s="1"/>
  <c r="AY11" i="11" a="1"/>
  <c r="AY11" i="11" s="1"/>
  <c r="AX11" i="11" a="1"/>
  <c r="AX11" i="11" s="1"/>
  <c r="AW11" i="11" a="1"/>
  <c r="AW11" i="11" s="1"/>
  <c r="AV11" i="11" a="1"/>
  <c r="AV11" i="11" s="1"/>
  <c r="AU11" i="11" a="1"/>
  <c r="AU11" i="11" s="1"/>
  <c r="AT11" i="11" a="1"/>
  <c r="AT11" i="11" s="1"/>
  <c r="AS11" i="11" a="1"/>
  <c r="AS11" i="11" s="1"/>
  <c r="AR11" i="11" a="1"/>
  <c r="AR11" i="11" s="1"/>
  <c r="AQ11" i="11" a="1"/>
  <c r="AQ11" i="11" s="1"/>
  <c r="AP11" i="11" a="1"/>
  <c r="AP11" i="11" s="1"/>
  <c r="AO11" i="11" a="1"/>
  <c r="AO11" i="11" s="1"/>
  <c r="AN11" i="11" a="1"/>
  <c r="AN11" i="11" s="1"/>
  <c r="AM11" i="11" a="1"/>
  <c r="AM11" i="11" s="1"/>
  <c r="AL11" i="11" a="1"/>
  <c r="AL11" i="11" s="1"/>
  <c r="AK11" i="11" a="1"/>
  <c r="AK11" i="11" s="1"/>
  <c r="BO10" i="11" a="1"/>
  <c r="BO10" i="11" s="1"/>
  <c r="BN10" i="11" a="1"/>
  <c r="BN10" i="11" s="1"/>
  <c r="BM10" i="11" a="1"/>
  <c r="BM10" i="11" s="1"/>
  <c r="BL10" i="11" a="1"/>
  <c r="BL10" i="11" s="1"/>
  <c r="BK10" i="11" a="1"/>
  <c r="BK10" i="11" s="1"/>
  <c r="BJ10" i="11" a="1"/>
  <c r="BJ10" i="11" s="1"/>
  <c r="BI10" i="11" a="1"/>
  <c r="BI10" i="11" s="1"/>
  <c r="BH10" i="11" a="1"/>
  <c r="BH10" i="11" s="1"/>
  <c r="BG10" i="11" a="1"/>
  <c r="BG10" i="11" s="1"/>
  <c r="BF10" i="11" a="1"/>
  <c r="BF10" i="11" s="1"/>
  <c r="BE10" i="11" a="1"/>
  <c r="BE10" i="11" s="1"/>
  <c r="BD10" i="11" a="1"/>
  <c r="BD10" i="11" s="1"/>
  <c r="BC10" i="11" a="1"/>
  <c r="BC10" i="11" s="1"/>
  <c r="BB10" i="11" a="1"/>
  <c r="BB10" i="11" s="1"/>
  <c r="BA10" i="11" a="1"/>
  <c r="BA10" i="11" s="1"/>
  <c r="AZ10" i="11" a="1"/>
  <c r="AZ10" i="11" s="1"/>
  <c r="AY10" i="11" a="1"/>
  <c r="AY10" i="11" s="1"/>
  <c r="AX10" i="11" a="1"/>
  <c r="AX10" i="11" s="1"/>
  <c r="AW10" i="11" a="1"/>
  <c r="AW10" i="11" s="1"/>
  <c r="AV10" i="11" a="1"/>
  <c r="AV10" i="11" s="1"/>
  <c r="AU10" i="11" a="1"/>
  <c r="AU10" i="11" s="1"/>
  <c r="AT10" i="11" a="1"/>
  <c r="AT10" i="11" s="1"/>
  <c r="AS10" i="11" a="1"/>
  <c r="AS10" i="11" s="1"/>
  <c r="AR10" i="11" a="1"/>
  <c r="AR10" i="11" s="1"/>
  <c r="AQ10" i="11" a="1"/>
  <c r="AQ10" i="11" s="1"/>
  <c r="AP10" i="11" a="1"/>
  <c r="AP10" i="11" s="1"/>
  <c r="AO10" i="11" a="1"/>
  <c r="AO10" i="11" s="1"/>
  <c r="AN10" i="11" a="1"/>
  <c r="AN10" i="11" s="1"/>
  <c r="AM10" i="11" a="1"/>
  <c r="AM10" i="11" s="1"/>
  <c r="AL10" i="11" a="1"/>
  <c r="AL10" i="11" s="1"/>
  <c r="AK10" i="11" a="1"/>
  <c r="AK10" i="11" s="1"/>
  <c r="BO9" i="11" a="1"/>
  <c r="BO9" i="11" s="1"/>
  <c r="BN9" i="11" a="1"/>
  <c r="BN9" i="11" s="1"/>
  <c r="BM9" i="11" a="1"/>
  <c r="BM9" i="11" s="1"/>
  <c r="BL9" i="11" a="1"/>
  <c r="BL9" i="11" s="1"/>
  <c r="BK9" i="11" a="1"/>
  <c r="BK9" i="11" s="1"/>
  <c r="BJ9" i="11" a="1"/>
  <c r="BJ9" i="11" s="1"/>
  <c r="BI9" i="11" a="1"/>
  <c r="BI9" i="11" s="1"/>
  <c r="BH9" i="11" a="1"/>
  <c r="BH9" i="11" s="1"/>
  <c r="BG9" i="11" a="1"/>
  <c r="BG9" i="11" s="1"/>
  <c r="BF9" i="11" a="1"/>
  <c r="BF9" i="11" s="1"/>
  <c r="BE9" i="11" a="1"/>
  <c r="BE9" i="11" s="1"/>
  <c r="BD9" i="11" a="1"/>
  <c r="BD9" i="11" s="1"/>
  <c r="BC9" i="11" a="1"/>
  <c r="BC9" i="11" s="1"/>
  <c r="BB9" i="11" a="1"/>
  <c r="BB9" i="11" s="1"/>
  <c r="BA9" i="11" a="1"/>
  <c r="BA9" i="11" s="1"/>
  <c r="AZ9" i="11" a="1"/>
  <c r="AZ9" i="11" s="1"/>
  <c r="AY9" i="11" a="1"/>
  <c r="AY9" i="11" s="1"/>
  <c r="AX9" i="11" a="1"/>
  <c r="AX9" i="11" s="1"/>
  <c r="AW9" i="11" a="1"/>
  <c r="AW9" i="11" s="1"/>
  <c r="AV9" i="11" a="1"/>
  <c r="AV9" i="11" s="1"/>
  <c r="AU9" i="11" a="1"/>
  <c r="AU9" i="11" s="1"/>
  <c r="AT9" i="11" a="1"/>
  <c r="AT9" i="11" s="1"/>
  <c r="AS9" i="11" a="1"/>
  <c r="AS9" i="11" s="1"/>
  <c r="AR9" i="11" a="1"/>
  <c r="AR9" i="11" s="1"/>
  <c r="AQ9" i="11" a="1"/>
  <c r="AQ9" i="11" s="1"/>
  <c r="AP9" i="11" a="1"/>
  <c r="AP9" i="11" s="1"/>
  <c r="AO9" i="11" a="1"/>
  <c r="AO9" i="11" s="1"/>
  <c r="AN9" i="11" a="1"/>
  <c r="AN9" i="11" s="1"/>
  <c r="AM9" i="11" a="1"/>
  <c r="AM9" i="11" s="1"/>
  <c r="AL9" i="11" a="1"/>
  <c r="AL9" i="11" s="1"/>
  <c r="AK9" i="11" a="1"/>
  <c r="AK9" i="11" s="1"/>
  <c r="BO8" i="11" a="1"/>
  <c r="BO8" i="11" s="1"/>
  <c r="BN8" i="11" a="1"/>
  <c r="BN8" i="11" s="1"/>
  <c r="BM8" i="11" a="1"/>
  <c r="BM8" i="11" s="1"/>
  <c r="BL8" i="11" a="1"/>
  <c r="BL8" i="11" s="1"/>
  <c r="BK8" i="11" a="1"/>
  <c r="BK8" i="11" s="1"/>
  <c r="BJ8" i="11" a="1"/>
  <c r="BJ8" i="11" s="1"/>
  <c r="BI8" i="11" a="1"/>
  <c r="BI8" i="11" s="1"/>
  <c r="BH8" i="11" a="1"/>
  <c r="BH8" i="11" s="1"/>
  <c r="BG8" i="11" a="1"/>
  <c r="BG8" i="11" s="1"/>
  <c r="BF8" i="11" a="1"/>
  <c r="BF8" i="11" s="1"/>
  <c r="BE8" i="11" a="1"/>
  <c r="BE8" i="11" s="1"/>
  <c r="BD8" i="11" a="1"/>
  <c r="BD8" i="11" s="1"/>
  <c r="BC8" i="11" a="1"/>
  <c r="BC8" i="11" s="1"/>
  <c r="BB8" i="11" a="1"/>
  <c r="BB8" i="11" s="1"/>
  <c r="BA8" i="11" a="1"/>
  <c r="BA8" i="11" s="1"/>
  <c r="AZ8" i="11" a="1"/>
  <c r="AZ8" i="11" s="1"/>
  <c r="AY8" i="11" a="1"/>
  <c r="AY8" i="11" s="1"/>
  <c r="AX8" i="11" a="1"/>
  <c r="AX8" i="11" s="1"/>
  <c r="AW8" i="11" a="1"/>
  <c r="AW8" i="11" s="1"/>
  <c r="AV8" i="11" a="1"/>
  <c r="AV8" i="11" s="1"/>
  <c r="AU8" i="11" a="1"/>
  <c r="AU8" i="11" s="1"/>
  <c r="AT8" i="11" a="1"/>
  <c r="AT8" i="11" s="1"/>
  <c r="AS8" i="11" a="1"/>
  <c r="AS8" i="11" s="1"/>
  <c r="AR8" i="11" a="1"/>
  <c r="AR8" i="11" s="1"/>
  <c r="AQ8" i="11" a="1"/>
  <c r="AQ8" i="11" s="1"/>
  <c r="AP8" i="11" a="1"/>
  <c r="AP8" i="11" s="1"/>
  <c r="AO8" i="11" a="1"/>
  <c r="AO8" i="11" s="1"/>
  <c r="AN8" i="11" a="1"/>
  <c r="AN8" i="11" s="1"/>
  <c r="AM8" i="11" a="1"/>
  <c r="AM8" i="11" s="1"/>
  <c r="AL8" i="11" a="1"/>
  <c r="AL8" i="11" s="1"/>
  <c r="AK8" i="11" a="1"/>
  <c r="AK8" i="11" s="1"/>
  <c r="BO7" i="11" a="1"/>
  <c r="BO7" i="11" s="1"/>
  <c r="BN7" i="11" a="1"/>
  <c r="BN7" i="11" s="1"/>
  <c r="BM7" i="11" a="1"/>
  <c r="BM7" i="11" s="1"/>
  <c r="BL7" i="11" a="1"/>
  <c r="BL7" i="11" s="1"/>
  <c r="BK7" i="11" a="1"/>
  <c r="BK7" i="11" s="1"/>
  <c r="BJ7" i="11" a="1"/>
  <c r="BJ7" i="11" s="1"/>
  <c r="BI7" i="11" a="1"/>
  <c r="BI7" i="11" s="1"/>
  <c r="BH7" i="11" a="1"/>
  <c r="BH7" i="11" s="1"/>
  <c r="BG7" i="11" a="1"/>
  <c r="BG7" i="11" s="1"/>
  <c r="BF7" i="11" a="1"/>
  <c r="BF7" i="11" s="1"/>
  <c r="BE7" i="11" a="1"/>
  <c r="BE7" i="11" s="1"/>
  <c r="BD7" i="11" a="1"/>
  <c r="BD7" i="11" s="1"/>
  <c r="BC7" i="11" a="1"/>
  <c r="BC7" i="11" s="1"/>
  <c r="BB7" i="11" a="1"/>
  <c r="BB7" i="11" s="1"/>
  <c r="BA7" i="11" a="1"/>
  <c r="BA7" i="11" s="1"/>
  <c r="AZ7" i="11" a="1"/>
  <c r="AZ7" i="11" s="1"/>
  <c r="AY7" i="11" a="1"/>
  <c r="AY7" i="11" s="1"/>
  <c r="AX7" i="11" a="1"/>
  <c r="AX7" i="11" s="1"/>
  <c r="AW7" i="11" a="1"/>
  <c r="AW7" i="11" s="1"/>
  <c r="AV7" i="11" a="1"/>
  <c r="AV7" i="11" s="1"/>
  <c r="AU7" i="11" a="1"/>
  <c r="AU7" i="11" s="1"/>
  <c r="AT7" i="11" a="1"/>
  <c r="AT7" i="11" s="1"/>
  <c r="AS7" i="11" a="1"/>
  <c r="AS7" i="11" s="1"/>
  <c r="AR7" i="11" a="1"/>
  <c r="AR7" i="11" s="1"/>
  <c r="AQ7" i="11" a="1"/>
  <c r="AQ7" i="11" s="1"/>
  <c r="AP7" i="11" a="1"/>
  <c r="AP7" i="11" s="1"/>
  <c r="AO7" i="11" a="1"/>
  <c r="AO7" i="11" s="1"/>
  <c r="AL7" i="11" a="1"/>
  <c r="AL7" i="11" s="1"/>
  <c r="AK7" i="11" a="1"/>
  <c r="AK7" i="11" s="1"/>
  <c r="BO6" i="11" a="1"/>
  <c r="BO6" i="11" s="1"/>
  <c r="BN6" i="11" a="1"/>
  <c r="BN6" i="11" s="1"/>
  <c r="BM6" i="11" a="1"/>
  <c r="BM6" i="11" s="1"/>
  <c r="BL6" i="11" a="1"/>
  <c r="BL6" i="11" s="1"/>
  <c r="BK6" i="11" a="1"/>
  <c r="BK6" i="11" s="1"/>
  <c r="BJ6" i="11" a="1"/>
  <c r="BJ6" i="11" s="1"/>
  <c r="BI6" i="11" a="1"/>
  <c r="BI6" i="11" s="1"/>
  <c r="BH6" i="11" a="1"/>
  <c r="BH6" i="11" s="1"/>
  <c r="BG6" i="11" a="1"/>
  <c r="BG6" i="11" s="1"/>
  <c r="BF6" i="11" a="1"/>
  <c r="BF6" i="11" s="1"/>
  <c r="BE6" i="11" a="1"/>
  <c r="BE6" i="11" s="1"/>
  <c r="BD6" i="11" a="1"/>
  <c r="BD6" i="11" s="1"/>
  <c r="BC6" i="11" a="1"/>
  <c r="BC6" i="11" s="1"/>
  <c r="BB6" i="11" a="1"/>
  <c r="BB6" i="11" s="1"/>
  <c r="BA6" i="11" a="1"/>
  <c r="BA6" i="11" s="1"/>
  <c r="AZ6" i="11" a="1"/>
  <c r="AZ6" i="11" s="1"/>
  <c r="AY6" i="11" a="1"/>
  <c r="AY6" i="11" s="1"/>
  <c r="AX6" i="11" a="1"/>
  <c r="AX6" i="11" s="1"/>
  <c r="AW6" i="11" a="1"/>
  <c r="AW6" i="11" s="1"/>
  <c r="AV6" i="11" a="1"/>
  <c r="AV6" i="11" s="1"/>
  <c r="AU6" i="11" a="1"/>
  <c r="AU6" i="11" s="1"/>
  <c r="AT6" i="11" a="1"/>
  <c r="AT6" i="11" s="1"/>
  <c r="AS6" i="11" a="1"/>
  <c r="AS6" i="11" s="1"/>
  <c r="AR6" i="11" a="1"/>
  <c r="AR6" i="11" s="1"/>
  <c r="AQ6" i="11" a="1"/>
  <c r="AQ6" i="11" s="1"/>
  <c r="AP6" i="11" a="1"/>
  <c r="AP6" i="11" s="1"/>
  <c r="AO6" i="11" a="1"/>
  <c r="AO6" i="11" s="1"/>
  <c r="AN6" i="11" a="1"/>
  <c r="AN6" i="11" s="1"/>
  <c r="AM6" i="11" a="1"/>
  <c r="AM6" i="11" s="1"/>
  <c r="AL6" i="11" a="1"/>
  <c r="AL6" i="11" s="1"/>
  <c r="AK6" i="11" a="1"/>
  <c r="AK6" i="11" s="1"/>
  <c r="BO5" i="11" a="1"/>
  <c r="BO5" i="11" s="1"/>
  <c r="BN5" i="11" a="1"/>
  <c r="BN5" i="11" s="1"/>
  <c r="BM5" i="11" a="1"/>
  <c r="BM5" i="11" s="1"/>
  <c r="BL5" i="11" a="1"/>
  <c r="BL5" i="11" s="1"/>
  <c r="BK5" i="11" a="1"/>
  <c r="BK5" i="11" s="1"/>
  <c r="BJ5" i="11" a="1"/>
  <c r="BJ5" i="11" s="1"/>
  <c r="BI5" i="11" a="1"/>
  <c r="BI5" i="11" s="1"/>
  <c r="BH5" i="11" a="1"/>
  <c r="BH5" i="11" s="1"/>
  <c r="BG5" i="11" a="1"/>
  <c r="BG5" i="11" s="1"/>
  <c r="BF5" i="11" a="1"/>
  <c r="BF5" i="11" s="1"/>
  <c r="BE5" i="11" a="1"/>
  <c r="BE5" i="11" s="1"/>
  <c r="BD5" i="11" a="1"/>
  <c r="BD5" i="11" s="1"/>
  <c r="BC5" i="11" a="1"/>
  <c r="BC5" i="11" s="1"/>
  <c r="BB5" i="11" a="1"/>
  <c r="BB5" i="11" s="1"/>
  <c r="BA5" i="11" a="1"/>
  <c r="BA5" i="11" s="1"/>
  <c r="AZ5" i="11" a="1"/>
  <c r="AZ5" i="11" s="1"/>
  <c r="AY5" i="11" a="1"/>
  <c r="AY5" i="11" s="1"/>
  <c r="AX5" i="11" a="1"/>
  <c r="AX5" i="11" s="1"/>
  <c r="AW5" i="11" a="1"/>
  <c r="AW5" i="11" s="1"/>
  <c r="AV5" i="11" a="1"/>
  <c r="AV5" i="11" s="1"/>
  <c r="AU5" i="11" a="1"/>
  <c r="AU5" i="11" s="1"/>
  <c r="AT5" i="11" a="1"/>
  <c r="AT5" i="11" s="1"/>
  <c r="AS5" i="11" a="1"/>
  <c r="AS5" i="11" s="1"/>
  <c r="AR5" i="11" a="1"/>
  <c r="AR5" i="11" s="1"/>
  <c r="AQ5" i="11" a="1"/>
  <c r="AQ5" i="11" s="1"/>
  <c r="AP5" i="11" a="1"/>
  <c r="AP5" i="11" s="1"/>
  <c r="AO5" i="11" a="1"/>
  <c r="AO5" i="11" s="1"/>
  <c r="AN5" i="11" a="1"/>
  <c r="AN5" i="11" s="1"/>
  <c r="AM5" i="11" a="1"/>
  <c r="AM5" i="11" s="1"/>
  <c r="AL5" i="11" a="1"/>
  <c r="AL5" i="11" s="1"/>
  <c r="AK5" i="11" a="1"/>
  <c r="AK5" i="11" s="1"/>
  <c r="BO4" i="11" a="1"/>
  <c r="BO4" i="11" s="1"/>
  <c r="BN4" i="11" a="1"/>
  <c r="BN4" i="11" s="1"/>
  <c r="BM4" i="11" a="1"/>
  <c r="BM4" i="11" s="1"/>
  <c r="BL4" i="11" a="1"/>
  <c r="BL4" i="11" s="1"/>
  <c r="BK4" i="11" a="1"/>
  <c r="BK4" i="11" s="1"/>
  <c r="BJ4" i="11" a="1"/>
  <c r="BJ4" i="11" s="1"/>
  <c r="BI4" i="11" a="1"/>
  <c r="BI4" i="11" s="1"/>
  <c r="BH4" i="11" a="1"/>
  <c r="BH4" i="11" s="1"/>
  <c r="BG4" i="11" a="1"/>
  <c r="BG4" i="11" s="1"/>
  <c r="BF4" i="11" a="1"/>
  <c r="BF4" i="11" s="1"/>
  <c r="BE4" i="11" a="1"/>
  <c r="BE4" i="11" s="1"/>
  <c r="BD4" i="11" a="1"/>
  <c r="BD4" i="11" s="1"/>
  <c r="BC4" i="11" a="1"/>
  <c r="BC4" i="11" s="1"/>
  <c r="BB4" i="11" a="1"/>
  <c r="BB4" i="11" s="1"/>
  <c r="BA4" i="11" a="1"/>
  <c r="BA4" i="11" s="1"/>
  <c r="AZ4" i="11" a="1"/>
  <c r="AZ4" i="11" s="1"/>
  <c r="AY4" i="11" a="1"/>
  <c r="AY4" i="11" s="1"/>
  <c r="AX4" i="11" a="1"/>
  <c r="AX4" i="11" s="1"/>
  <c r="AW4" i="11" a="1"/>
  <c r="AW4" i="11" s="1"/>
  <c r="AV4" i="11" a="1"/>
  <c r="AV4" i="11" s="1"/>
  <c r="AU4" i="11" a="1"/>
  <c r="AU4" i="11" s="1"/>
  <c r="AT4" i="11" a="1"/>
  <c r="AT4" i="11" s="1"/>
  <c r="AS4" i="11" a="1"/>
  <c r="AS4" i="11" s="1"/>
  <c r="AR4" i="11" a="1"/>
  <c r="AR4" i="11" s="1"/>
  <c r="AQ4" i="11" a="1"/>
  <c r="AQ4" i="11" s="1"/>
  <c r="AP4" i="11" a="1"/>
  <c r="AP4" i="11" s="1"/>
  <c r="AO4" i="11" a="1"/>
  <c r="AO4" i="11" s="1"/>
  <c r="AN4" i="11" a="1"/>
  <c r="AN4" i="11" s="1"/>
  <c r="AM4" i="11" a="1"/>
  <c r="AM4" i="11" s="1"/>
  <c r="AL4" i="11" a="1"/>
  <c r="AL4" i="11" s="1"/>
  <c r="AK4" i="11" a="1"/>
  <c r="AK4" i="11" s="1"/>
  <c r="BO3" i="11" a="1"/>
  <c r="BO3" i="11" s="1"/>
  <c r="BN3" i="11" a="1"/>
  <c r="BN3" i="11" s="1"/>
  <c r="BM3" i="11" a="1"/>
  <c r="BM3" i="11" s="1"/>
  <c r="BL3" i="11" a="1"/>
  <c r="BL3" i="11" s="1"/>
  <c r="BK3" i="11" a="1"/>
  <c r="BK3" i="11" s="1"/>
  <c r="BJ3" i="11" a="1"/>
  <c r="BJ3" i="11" s="1"/>
  <c r="BI3" i="11" a="1"/>
  <c r="BI3" i="11" s="1"/>
  <c r="BH3" i="11" a="1"/>
  <c r="BH3" i="11" s="1"/>
  <c r="BG3" i="11" a="1"/>
  <c r="BG3" i="11" s="1"/>
  <c r="BF3" i="11" a="1"/>
  <c r="BF3" i="11" s="1"/>
  <c r="BE3" i="11" a="1"/>
  <c r="BE3" i="11" s="1"/>
  <c r="BD3" i="11" a="1"/>
  <c r="BD3" i="11" s="1"/>
  <c r="BC3" i="11" a="1"/>
  <c r="BC3" i="11" s="1"/>
  <c r="BB3" i="11" a="1"/>
  <c r="BB3" i="11" s="1"/>
  <c r="BA3" i="11" a="1"/>
  <c r="BA3" i="11" s="1"/>
  <c r="AZ3" i="11" a="1"/>
  <c r="AZ3" i="11" s="1"/>
  <c r="AY3" i="11" a="1"/>
  <c r="AY3" i="11" s="1"/>
  <c r="AX3" i="11" a="1"/>
  <c r="AX3" i="11" s="1"/>
  <c r="AV3" i="11" a="1"/>
  <c r="AV3" i="11" s="1"/>
  <c r="AU3" i="11" a="1"/>
  <c r="AU3" i="11" s="1"/>
  <c r="AT3" i="11" a="1"/>
  <c r="AT3" i="11" s="1"/>
  <c r="AS3" i="11" a="1"/>
  <c r="AS3" i="11" s="1"/>
  <c r="AR3" i="11" a="1"/>
  <c r="AR3" i="11" s="1"/>
  <c r="AQ3" i="11" a="1"/>
  <c r="AQ3" i="11" s="1"/>
  <c r="AP3" i="11" a="1"/>
  <c r="AP3" i="11" s="1"/>
  <c r="AO3" i="11" a="1"/>
  <c r="AO3" i="11" s="1"/>
  <c r="AN3" i="11" a="1"/>
  <c r="AN3" i="11" s="1"/>
  <c r="AM3" i="11" a="1"/>
  <c r="AM3" i="11" s="1"/>
  <c r="AL3" i="11" a="1"/>
  <c r="AL3" i="11" s="1"/>
  <c r="B3" i="11" a="1"/>
  <c r="B3" i="11" s="1"/>
  <c r="B1" i="11"/>
  <c r="AJ20" i="11" l="1"/>
  <c r="AJ25" i="11"/>
  <c r="AJ37" i="11"/>
  <c r="AJ43" i="11"/>
  <c r="AJ11" i="11"/>
  <c r="AJ14" i="11"/>
  <c r="AJ28" i="11"/>
  <c r="AJ33" i="11"/>
  <c r="AJ47" i="11"/>
  <c r="AJ57" i="11"/>
  <c r="AJ61" i="11"/>
  <c r="AJ64" i="11"/>
  <c r="AJ75" i="11"/>
  <c r="AJ5" i="11"/>
  <c r="AJ46" i="11"/>
  <c r="AJ32" i="11"/>
  <c r="AJ56" i="11"/>
  <c r="AJ10" i="11"/>
  <c r="AJ67" i="11"/>
  <c r="AJ13" i="11"/>
  <c r="AJ41" i="11"/>
  <c r="AJ42" i="11"/>
  <c r="AJ58" i="11"/>
  <c r="AJ26" i="11"/>
  <c r="AJ17" i="11"/>
  <c r="AJ50" i="11"/>
  <c r="AJ63" i="11"/>
  <c r="AJ74" i="11"/>
  <c r="AJ40" i="11"/>
  <c r="AJ45" i="11"/>
  <c r="AJ49" i="11"/>
  <c r="AJ59" i="11"/>
  <c r="AJ66" i="11"/>
  <c r="AJ24" i="11"/>
  <c r="AJ78" i="11"/>
  <c r="AJ4" i="11"/>
  <c r="AJ31" i="11"/>
  <c r="AJ8" i="11"/>
  <c r="AJ16" i="11"/>
  <c r="AJ60" i="11"/>
  <c r="AJ19" i="11"/>
  <c r="AJ55" i="11"/>
  <c r="AJ9" i="11"/>
  <c r="AJ12" i="11"/>
  <c r="AJ54" i="11"/>
  <c r="AJ39" i="11"/>
  <c r="AJ62" i="11"/>
  <c r="AJ69" i="11"/>
  <c r="AJ18" i="11"/>
  <c r="AJ29" i="11"/>
  <c r="AJ38" i="11"/>
  <c r="AJ52" i="11"/>
  <c r="AJ27" i="11"/>
  <c r="AJ51" i="11"/>
  <c r="AJ71" i="11"/>
  <c r="AJ36" i="11"/>
  <c r="AJ35" i="11"/>
  <c r="AJ53" i="11"/>
  <c r="AJ73" i="11"/>
  <c r="AJ77" i="11"/>
  <c r="AJ76" i="11"/>
  <c r="AJ6" i="11"/>
  <c r="AJ15" i="11"/>
  <c r="AJ23" i="11"/>
  <c r="AJ30" i="11"/>
  <c r="AJ34" i="11"/>
  <c r="AJ44" i="11"/>
  <c r="AJ48" i="11"/>
  <c r="AJ65" i="11"/>
  <c r="AJ68" i="11"/>
  <c r="AJ21" i="11"/>
  <c r="AJ22" i="11"/>
  <c r="AJ72" i="11"/>
  <c r="B17" i="9"/>
  <c r="O17" i="9"/>
  <c r="O16" i="9"/>
  <c r="O15" i="9"/>
  <c r="O14" i="9"/>
  <c r="O13" i="9"/>
  <c r="O12" i="9"/>
  <c r="O11" i="9"/>
  <c r="O10" i="9"/>
  <c r="O9" i="9"/>
  <c r="O8" i="9"/>
  <c r="O7" i="9"/>
  <c r="O6" i="9"/>
  <c r="O5" i="9"/>
  <c r="O4" i="9"/>
  <c r="O3" i="9"/>
  <c r="N17" i="9"/>
  <c r="N16" i="9"/>
  <c r="N15" i="9"/>
  <c r="N14" i="9"/>
  <c r="N13" i="9"/>
  <c r="N12" i="9"/>
  <c r="N11" i="9"/>
  <c r="N10" i="9"/>
  <c r="N9" i="9"/>
  <c r="N8" i="9"/>
  <c r="N7" i="9"/>
  <c r="N6" i="9"/>
  <c r="N5" i="9"/>
  <c r="N4" i="9"/>
  <c r="N3" i="9"/>
  <c r="M17" i="9" l="1"/>
  <c r="M16" i="9"/>
  <c r="M15" i="9"/>
  <c r="M14" i="9"/>
  <c r="M13" i="9"/>
  <c r="M12" i="9"/>
  <c r="M11" i="9"/>
  <c r="M10" i="9"/>
  <c r="M9" i="9"/>
  <c r="M8" i="9"/>
  <c r="M7" i="9"/>
  <c r="M6" i="9"/>
  <c r="M5" i="9"/>
  <c r="M4" i="9"/>
  <c r="M3" i="9"/>
  <c r="L17" i="9"/>
  <c r="L16" i="9"/>
  <c r="L15" i="9"/>
  <c r="L14" i="9"/>
  <c r="L13" i="9"/>
  <c r="L12" i="9"/>
  <c r="L11" i="9"/>
  <c r="L10" i="9"/>
  <c r="L9" i="9"/>
  <c r="L8" i="9"/>
  <c r="L7" i="9"/>
  <c r="L6" i="9"/>
  <c r="L5" i="9"/>
  <c r="L4" i="9"/>
  <c r="L3" i="9"/>
  <c r="K17" i="9"/>
  <c r="K16" i="9"/>
  <c r="K15" i="9"/>
  <c r="K14" i="9"/>
  <c r="K13" i="9"/>
  <c r="K12" i="9"/>
  <c r="K11" i="9"/>
  <c r="K10" i="9"/>
  <c r="K9" i="9"/>
  <c r="K8" i="9"/>
  <c r="K7" i="9"/>
  <c r="K6" i="9"/>
  <c r="K5" i="9"/>
  <c r="K4" i="9"/>
  <c r="K3" i="9"/>
  <c r="J17" i="9"/>
  <c r="J16" i="9"/>
  <c r="J15" i="9"/>
  <c r="J14" i="9"/>
  <c r="J13" i="9"/>
  <c r="J12" i="9"/>
  <c r="J11" i="9"/>
  <c r="J10" i="9"/>
  <c r="J9" i="9"/>
  <c r="J8" i="9"/>
  <c r="J7" i="9"/>
  <c r="J6" i="9"/>
  <c r="J5" i="9"/>
  <c r="J4" i="9"/>
  <c r="J3" i="9"/>
  <c r="I17" i="9"/>
  <c r="I16" i="9"/>
  <c r="I15" i="9"/>
  <c r="I14" i="9"/>
  <c r="I13" i="9"/>
  <c r="I12" i="9"/>
  <c r="I11" i="9"/>
  <c r="I10" i="9"/>
  <c r="I9" i="9"/>
  <c r="I8" i="9"/>
  <c r="I7" i="9"/>
  <c r="I6" i="9"/>
  <c r="I5" i="9"/>
  <c r="I4" i="9"/>
  <c r="I3" i="9"/>
  <c r="H17" i="9"/>
  <c r="H16" i="9"/>
  <c r="H15" i="9"/>
  <c r="H14" i="9"/>
  <c r="H13" i="9"/>
  <c r="H12" i="9"/>
  <c r="H11" i="9"/>
  <c r="H10" i="9"/>
  <c r="H9" i="9"/>
  <c r="H8" i="9"/>
  <c r="H7" i="9"/>
  <c r="H6" i="9"/>
  <c r="H5" i="9"/>
  <c r="H4" i="9"/>
  <c r="H3" i="9"/>
  <c r="G17" i="9"/>
  <c r="G16" i="9"/>
  <c r="G15" i="9"/>
  <c r="G14" i="9"/>
  <c r="G13" i="9"/>
  <c r="G12" i="9"/>
  <c r="G11" i="9"/>
  <c r="G10" i="9"/>
  <c r="G9" i="9"/>
  <c r="G8" i="9"/>
  <c r="G7" i="9"/>
  <c r="G6" i="9"/>
  <c r="G5" i="9"/>
  <c r="G4" i="9"/>
  <c r="G3" i="9"/>
  <c r="F17" i="9"/>
  <c r="F16" i="9"/>
  <c r="F15" i="9"/>
  <c r="F14" i="9"/>
  <c r="F13" i="9"/>
  <c r="F12" i="9"/>
  <c r="F11" i="9"/>
  <c r="F10" i="9"/>
  <c r="F9" i="9"/>
  <c r="F8" i="9"/>
  <c r="F7" i="9"/>
  <c r="F6" i="9"/>
  <c r="F5" i="9"/>
  <c r="F4" i="9"/>
  <c r="F3" i="9"/>
  <c r="E17" i="9"/>
  <c r="E16" i="9"/>
  <c r="E15" i="9"/>
  <c r="E14" i="9"/>
  <c r="E13" i="9"/>
  <c r="E12" i="9"/>
  <c r="E11" i="9"/>
  <c r="E10" i="9"/>
  <c r="E9" i="9"/>
  <c r="E8" i="9"/>
  <c r="E7" i="9"/>
  <c r="E6" i="9"/>
  <c r="E5" i="9"/>
  <c r="E4" i="9"/>
  <c r="E3" i="9"/>
  <c r="H20" i="9"/>
  <c r="G20" i="9"/>
  <c r="F20" i="9"/>
  <c r="E20" i="9"/>
  <c r="B16" i="9"/>
  <c r="S16" i="9"/>
  <c r="S1" i="9"/>
  <c r="D17" i="9"/>
  <c r="D16" i="9"/>
  <c r="D15" i="9"/>
  <c r="D34" i="9"/>
  <c r="D33" i="9"/>
  <c r="D14" i="9"/>
  <c r="D13" i="9"/>
  <c r="D12" i="9"/>
  <c r="D11" i="9"/>
  <c r="D10" i="9"/>
  <c r="D9" i="9"/>
  <c r="D8" i="9"/>
  <c r="D7" i="9"/>
  <c r="D6" i="9"/>
  <c r="D5" i="9"/>
  <c r="D4" i="9"/>
  <c r="D3" i="9"/>
  <c r="B49" i="5"/>
  <c r="B13" i="5"/>
  <c r="A3" i="11" s="1" a="1"/>
  <c r="B12" i="5"/>
  <c r="B63" i="5"/>
  <c r="B67" i="5"/>
  <c r="B71" i="5"/>
  <c r="B66" i="5"/>
  <c r="B33" i="5"/>
  <c r="B31" i="5"/>
  <c r="B27" i="5"/>
  <c r="D21" i="9"/>
  <c r="D22" i="9"/>
  <c r="D23" i="9"/>
  <c r="D24" i="9"/>
  <c r="D35" i="9"/>
  <c r="D32" i="9"/>
  <c r="D31" i="9"/>
  <c r="D30" i="9"/>
  <c r="D29" i="9"/>
  <c r="D28" i="9"/>
  <c r="D27" i="9"/>
  <c r="D26" i="9"/>
  <c r="D25" i="9"/>
  <c r="B79" i="6"/>
  <c r="H35" i="9"/>
  <c r="G35" i="9"/>
  <c r="F35" i="9"/>
  <c r="E35" i="9"/>
  <c r="H34" i="9"/>
  <c r="G34" i="9"/>
  <c r="F34" i="9"/>
  <c r="E34" i="9"/>
  <c r="H33" i="9"/>
  <c r="G33" i="9"/>
  <c r="F33" i="9"/>
  <c r="E33" i="9"/>
  <c r="H32" i="9"/>
  <c r="G32" i="9"/>
  <c r="F32" i="9"/>
  <c r="E32" i="9"/>
  <c r="H31" i="9"/>
  <c r="G31" i="9"/>
  <c r="F31" i="9"/>
  <c r="E31" i="9"/>
  <c r="H30" i="9"/>
  <c r="G30" i="9"/>
  <c r="F30" i="9"/>
  <c r="E30" i="9"/>
  <c r="H29" i="9"/>
  <c r="G29" i="9"/>
  <c r="F29" i="9"/>
  <c r="E29" i="9"/>
  <c r="H28" i="9"/>
  <c r="G28" i="9"/>
  <c r="F28" i="9"/>
  <c r="E28" i="9"/>
  <c r="H27" i="9"/>
  <c r="G27" i="9"/>
  <c r="F27" i="9"/>
  <c r="E27" i="9"/>
  <c r="H26" i="9"/>
  <c r="G26" i="9"/>
  <c r="F26" i="9"/>
  <c r="E26" i="9"/>
  <c r="H25" i="9"/>
  <c r="G25" i="9"/>
  <c r="F25" i="9"/>
  <c r="E25" i="9"/>
  <c r="H24" i="9"/>
  <c r="G24" i="9"/>
  <c r="F24" i="9"/>
  <c r="E24" i="9"/>
  <c r="H23" i="9"/>
  <c r="G23" i="9"/>
  <c r="F23" i="9"/>
  <c r="E23" i="9"/>
  <c r="H22" i="9"/>
  <c r="G22" i="9"/>
  <c r="F22" i="9"/>
  <c r="E22" i="9"/>
  <c r="H21" i="9"/>
  <c r="G21" i="9"/>
  <c r="F21" i="9"/>
  <c r="E21" i="9"/>
  <c r="O2" i="9"/>
  <c r="N2" i="9"/>
  <c r="M2" i="9"/>
  <c r="L2" i="9"/>
  <c r="K2" i="9"/>
  <c r="J2" i="9"/>
  <c r="I2" i="9"/>
  <c r="H2" i="9"/>
  <c r="G2" i="9"/>
  <c r="F2" i="9"/>
  <c r="E2" i="9"/>
  <c r="B10" i="5"/>
  <c r="B11" i="5"/>
  <c r="B14" i="5"/>
  <c r="B15" i="5"/>
  <c r="B16" i="5"/>
  <c r="B17" i="5"/>
  <c r="B18" i="5"/>
  <c r="B19" i="5"/>
  <c r="B20" i="5"/>
  <c r="B21" i="5"/>
  <c r="B23" i="5"/>
  <c r="B24" i="5"/>
  <c r="B25" i="5"/>
  <c r="B29" i="5"/>
  <c r="B30" i="5"/>
  <c r="B32" i="5"/>
  <c r="B34" i="5"/>
  <c r="B35" i="5"/>
  <c r="B36" i="5"/>
  <c r="B37" i="5"/>
  <c r="B38" i="5"/>
  <c r="B39" i="5"/>
  <c r="B40" i="5"/>
  <c r="B41" i="5"/>
  <c r="B42" i="5"/>
  <c r="B43" i="5"/>
  <c r="B44" i="5"/>
  <c r="B45" i="5"/>
  <c r="B46" i="5"/>
  <c r="B47" i="5"/>
  <c r="B48" i="5"/>
  <c r="B50" i="5"/>
  <c r="B52" i="5"/>
  <c r="B54" i="5"/>
  <c r="B56" i="5"/>
  <c r="B57" i="5"/>
  <c r="B58" i="5"/>
  <c r="B59" i="5"/>
  <c r="B60" i="5"/>
  <c r="B61" i="5"/>
  <c r="B62" i="5"/>
  <c r="B64" i="5"/>
  <c r="B68" i="5"/>
  <c r="B72" i="5"/>
  <c r="B75" i="5"/>
  <c r="B76" i="5"/>
  <c r="B19" i="9" s="1" a="1"/>
  <c r="B19" i="9" s="1"/>
  <c r="B65" i="5"/>
  <c r="B77" i="5"/>
  <c r="B53" i="5"/>
  <c r="B26" i="5"/>
  <c r="B70" i="5"/>
  <c r="B69" i="5"/>
  <c r="B28" i="5"/>
  <c r="B73" i="5"/>
  <c r="B51" i="5"/>
  <c r="B22" i="5"/>
  <c r="B55" i="5"/>
  <c r="B74" i="5"/>
  <c r="J2" i="7"/>
  <c r="J13" i="7"/>
  <c r="J3" i="7"/>
  <c r="Q31" i="9"/>
  <c r="U16" i="9"/>
  <c r="Q16" i="9"/>
  <c r="U1" i="9"/>
  <c r="Q1" i="9"/>
  <c r="A2" i="9"/>
  <c r="T64" i="6"/>
  <c r="T49" i="6"/>
  <c r="T34" i="6"/>
  <c r="T19" i="6"/>
  <c r="T4" i="6"/>
  <c r="B64" i="6"/>
  <c r="B49" i="6"/>
  <c r="B34" i="6"/>
  <c r="B19" i="6"/>
  <c r="C4" i="6"/>
  <c r="B17" i="6" s="1" a="1"/>
  <c r="B17" i="6" s="1"/>
  <c r="B4" i="6"/>
  <c r="A6" i="9"/>
  <c r="A4" i="9" s="1"/>
  <c r="A3" i="6" s="1"/>
  <c r="A3" i="11" l="1"/>
  <c r="AK1" i="11"/>
  <c r="A76" i="5"/>
  <c r="A55" i="5"/>
  <c r="A38" i="5"/>
  <c r="A19" i="5"/>
  <c r="A68" i="5"/>
  <c r="A52" i="5"/>
  <c r="A50" i="5"/>
  <c r="A66" i="5"/>
  <c r="A51" i="5"/>
  <c r="A18" i="5"/>
  <c r="A71" i="5"/>
  <c r="A73" i="5"/>
  <c r="A46" i="5"/>
  <c r="A62" i="5"/>
  <c r="A32" i="5"/>
  <c r="A44" i="5"/>
  <c r="A59" i="5"/>
  <c r="A63" i="5"/>
  <c r="A61" i="5"/>
  <c r="A70" i="5"/>
  <c r="A60" i="5"/>
  <c r="A30" i="5"/>
  <c r="A13" i="5"/>
  <c r="A26" i="5"/>
  <c r="A29" i="5"/>
  <c r="A53" i="5"/>
  <c r="A42" i="5"/>
  <c r="A24" i="5"/>
  <c r="A22" i="5"/>
  <c r="A37" i="5"/>
  <c r="A36" i="5"/>
  <c r="A64" i="5"/>
  <c r="A35" i="5"/>
  <c r="A67" i="5"/>
  <c r="A28" i="5"/>
  <c r="A16" i="5"/>
  <c r="A69" i="5"/>
  <c r="A45" i="5"/>
  <c r="A12" i="5"/>
  <c r="A14" i="5"/>
  <c r="A43" i="5"/>
  <c r="A57" i="5"/>
  <c r="A56" i="5"/>
  <c r="A40" i="5"/>
  <c r="A23" i="5"/>
  <c r="A27" i="5"/>
  <c r="A75" i="5"/>
  <c r="A20" i="5"/>
  <c r="A33" i="5"/>
  <c r="A72" i="5"/>
  <c r="A48" i="5"/>
  <c r="A47" i="5"/>
  <c r="A17" i="5"/>
  <c r="A34" i="5"/>
  <c r="A15" i="5"/>
  <c r="A49" i="5"/>
  <c r="A58" i="5"/>
  <c r="A25" i="5"/>
  <c r="A41" i="5"/>
  <c r="A65" i="5"/>
  <c r="A74" i="5"/>
  <c r="A54" i="5"/>
  <c r="A39" i="5"/>
  <c r="A31" i="5"/>
  <c r="A11" i="5"/>
  <c r="A77" i="5"/>
  <c r="A10" i="5"/>
  <c r="S17" i="9" a="1"/>
  <c r="S17" i="9" s="1"/>
  <c r="Q2" i="9" a="1"/>
  <c r="Q2" i="9" s="1"/>
  <c r="S2" i="9" a="1"/>
  <c r="S2" i="9" s="1"/>
  <c r="U2" i="9" a="1"/>
  <c r="U2" i="9" s="1"/>
  <c r="U17" i="9" a="1"/>
  <c r="U17" i="9" s="1"/>
  <c r="Q17" i="9" a="1"/>
  <c r="Q17" i="9" s="1"/>
  <c r="Q32" i="9" a="1"/>
  <c r="Q32" i="9" s="1"/>
  <c r="B9" i="6" a="1"/>
  <c r="B9" i="6" s="1"/>
  <c r="B13" i="6" a="1"/>
  <c r="B13" i="6" s="1"/>
  <c r="B10" i="6" a="1"/>
  <c r="B10" i="6" s="1"/>
  <c r="B7" i="6" a="1"/>
  <c r="B7" i="6" s="1"/>
  <c r="B12" i="6" a="1"/>
  <c r="B12" i="6" s="1"/>
  <c r="B8" i="6" a="1"/>
  <c r="B8" i="6" s="1"/>
  <c r="B11" i="6" a="1"/>
  <c r="B11" i="6" s="1"/>
  <c r="B14" i="6" a="1"/>
  <c r="B14" i="6" s="1"/>
  <c r="B15" i="6" a="1"/>
  <c r="B15" i="6" s="1"/>
  <c r="B16" i="6" a="1"/>
  <c r="B16" i="6" s="1"/>
  <c r="B6" i="6" a="1"/>
  <c r="B6" i="6" s="1"/>
  <c r="J35" i="9"/>
  <c r="A21" i="5"/>
  <c r="F4" i="6"/>
  <c r="A5" i="9"/>
  <c r="B15" i="9"/>
  <c r="B14" i="9"/>
  <c r="B13" i="9"/>
  <c r="B12" i="9"/>
  <c r="B11" i="9"/>
  <c r="J5" i="7"/>
  <c r="S32" i="9" l="1" a="1"/>
  <c r="S32" i="9" s="1"/>
  <c r="U32" i="9" a="1"/>
  <c r="U32" i="9" s="1"/>
  <c r="E16" i="6" a="1"/>
  <c r="E16" i="6" s="1"/>
  <c r="E6" i="6" a="1"/>
  <c r="E6" i="6" s="1"/>
  <c r="I4" i="6"/>
  <c r="E17" i="6" a="1"/>
  <c r="E17" i="6" s="1"/>
  <c r="E15" i="6" a="1"/>
  <c r="E15" i="6" s="1"/>
  <c r="E14" i="6" a="1"/>
  <c r="E14" i="6" s="1"/>
  <c r="E13" i="6" a="1"/>
  <c r="E13" i="6" s="1"/>
  <c r="E11" i="6" a="1"/>
  <c r="E11" i="6" s="1"/>
  <c r="E12" i="6" a="1"/>
  <c r="E12" i="6" s="1"/>
  <c r="E8" i="6" a="1"/>
  <c r="E8" i="6" s="1"/>
  <c r="E9" i="6" a="1"/>
  <c r="E9" i="6" s="1"/>
  <c r="E7" i="6" a="1"/>
  <c r="E7" i="6" s="1"/>
  <c r="E10" i="6" a="1"/>
  <c r="E10" i="6" s="1"/>
  <c r="J12" i="7"/>
  <c r="J11" i="7"/>
  <c r="J10" i="7"/>
  <c r="J9" i="7"/>
  <c r="J8" i="7"/>
  <c r="J7" i="7"/>
  <c r="J6" i="7"/>
  <c r="J4" i="7"/>
  <c r="H7" i="6" l="1" a="1"/>
  <c r="H7" i="6" s="1"/>
  <c r="H6" i="6" a="1"/>
  <c r="H6" i="6" s="1"/>
  <c r="L4" i="6"/>
  <c r="K6" i="6" s="1" a="1"/>
  <c r="K6" i="6" s="1"/>
  <c r="H10" i="6" a="1"/>
  <c r="H10" i="6" s="1"/>
  <c r="H17" i="6" a="1"/>
  <c r="H17" i="6" s="1"/>
  <c r="H8" i="6" a="1"/>
  <c r="H8" i="6" s="1"/>
  <c r="H16" i="6" a="1"/>
  <c r="H16" i="6" s="1"/>
  <c r="H14" i="6" a="1"/>
  <c r="H14" i="6" s="1"/>
  <c r="H15" i="6" a="1"/>
  <c r="H15" i="6" s="1"/>
  <c r="H13" i="6" a="1"/>
  <c r="H13" i="6" s="1"/>
  <c r="H12" i="6" a="1"/>
  <c r="H12" i="6" s="1"/>
  <c r="H11" i="6" a="1"/>
  <c r="H11" i="6" s="1"/>
  <c r="H9" i="6" a="1"/>
  <c r="H9" i="6" s="1"/>
  <c r="I1" i="6"/>
  <c r="L1" i="6"/>
  <c r="O4" i="6" l="1"/>
  <c r="K7" i="6" a="1"/>
  <c r="K7" i="6" s="1"/>
  <c r="K17" i="6" a="1"/>
  <c r="K17" i="6" s="1"/>
  <c r="K16" i="6" a="1"/>
  <c r="K16" i="6" s="1"/>
  <c r="K15" i="6" a="1"/>
  <c r="K15" i="6" s="1"/>
  <c r="K12" i="6" a="1"/>
  <c r="K12" i="6" s="1"/>
  <c r="K14" i="6" a="1"/>
  <c r="K14" i="6" s="1"/>
  <c r="K13" i="6" a="1"/>
  <c r="K13" i="6" s="1"/>
  <c r="K11" i="6" a="1"/>
  <c r="K11" i="6" s="1"/>
  <c r="K10" i="6" a="1"/>
  <c r="K10" i="6" s="1"/>
  <c r="K9" i="6" a="1"/>
  <c r="K9" i="6" s="1"/>
  <c r="K8" i="6" a="1"/>
  <c r="K8" i="6" s="1"/>
  <c r="C146" i="8"/>
  <c r="C134" i="8"/>
  <c r="C122" i="8"/>
  <c r="C110" i="8"/>
  <c r="C98" i="8"/>
  <c r="C86" i="8"/>
  <c r="C74" i="8"/>
  <c r="C62" i="8"/>
  <c r="C50" i="8"/>
  <c r="C38" i="8"/>
  <c r="C26" i="8"/>
  <c r="C14" i="8"/>
  <c r="C2" i="8"/>
  <c r="C23" i="8"/>
  <c r="C69" i="8"/>
  <c r="C116" i="8"/>
  <c r="C68" i="8"/>
  <c r="C127" i="8"/>
  <c r="C55" i="8"/>
  <c r="C114" i="8"/>
  <c r="C42" i="8"/>
  <c r="C125" i="8"/>
  <c r="C41" i="8"/>
  <c r="C76" i="8"/>
  <c r="C16" i="8"/>
  <c r="C123" i="8"/>
  <c r="C63" i="8"/>
  <c r="C157" i="8"/>
  <c r="C145" i="8"/>
  <c r="C133" i="8"/>
  <c r="C121" i="8"/>
  <c r="C109" i="8"/>
  <c r="C97" i="8"/>
  <c r="C85" i="8"/>
  <c r="C73" i="8"/>
  <c r="C61" i="8"/>
  <c r="C49" i="8"/>
  <c r="C37" i="8"/>
  <c r="C25" i="8"/>
  <c r="C13" i="8"/>
  <c r="C131" i="8"/>
  <c r="C95" i="8"/>
  <c r="C59" i="8"/>
  <c r="C11" i="8"/>
  <c r="C33" i="8"/>
  <c r="C140" i="8"/>
  <c r="C32" i="8"/>
  <c r="C115" i="8"/>
  <c r="C19" i="8"/>
  <c r="C102" i="8"/>
  <c r="C30" i="8"/>
  <c r="C113" i="8"/>
  <c r="C65" i="8"/>
  <c r="C29" i="8"/>
  <c r="C148" i="8"/>
  <c r="C88" i="8"/>
  <c r="C40" i="8"/>
  <c r="C99" i="8"/>
  <c r="C15" i="8"/>
  <c r="C156" i="8"/>
  <c r="C144" i="8"/>
  <c r="C132" i="8"/>
  <c r="C120" i="8"/>
  <c r="C108" i="8"/>
  <c r="C96" i="8"/>
  <c r="C84" i="8"/>
  <c r="C72" i="8"/>
  <c r="C60" i="8"/>
  <c r="C48" i="8"/>
  <c r="C36" i="8"/>
  <c r="C24" i="8"/>
  <c r="C12" i="8"/>
  <c r="C143" i="8"/>
  <c r="C107" i="8"/>
  <c r="C71" i="8"/>
  <c r="C35" i="8"/>
  <c r="C45" i="8"/>
  <c r="C152" i="8"/>
  <c r="C80" i="8"/>
  <c r="C44" i="8"/>
  <c r="C151" i="8"/>
  <c r="C67" i="8"/>
  <c r="C7" i="8"/>
  <c r="C138" i="8"/>
  <c r="C90" i="8"/>
  <c r="C66" i="8"/>
  <c r="C149" i="8"/>
  <c r="C53" i="8"/>
  <c r="C124" i="8"/>
  <c r="C52" i="8"/>
  <c r="C147" i="8"/>
  <c r="C51" i="8"/>
  <c r="C155" i="8"/>
  <c r="C119" i="8"/>
  <c r="C83" i="8"/>
  <c r="C47" i="8"/>
  <c r="C21" i="8"/>
  <c r="C104" i="8"/>
  <c r="C20" i="8"/>
  <c r="C91" i="8"/>
  <c r="C31" i="8"/>
  <c r="C126" i="8"/>
  <c r="C6" i="8"/>
  <c r="C101" i="8"/>
  <c r="C17" i="8"/>
  <c r="C112" i="8"/>
  <c r="C111" i="8"/>
  <c r="C27" i="8"/>
  <c r="C154" i="8"/>
  <c r="C142" i="8"/>
  <c r="C130" i="8"/>
  <c r="C118" i="8"/>
  <c r="C106" i="8"/>
  <c r="C94" i="8"/>
  <c r="C82" i="8"/>
  <c r="C70" i="8"/>
  <c r="C58" i="8"/>
  <c r="C46" i="8"/>
  <c r="C34" i="8"/>
  <c r="C22" i="8"/>
  <c r="C10" i="8"/>
  <c r="C153" i="8"/>
  <c r="C141" i="8"/>
  <c r="C129" i="8"/>
  <c r="C117" i="8"/>
  <c r="C105" i="8"/>
  <c r="C93" i="8"/>
  <c r="C81" i="8"/>
  <c r="C57" i="8"/>
  <c r="C9" i="8"/>
  <c r="C128" i="8"/>
  <c r="C92" i="8"/>
  <c r="C56" i="8"/>
  <c r="C8" i="8"/>
  <c r="C139" i="8"/>
  <c r="C103" i="8"/>
  <c r="C79" i="8"/>
  <c r="C43" i="8"/>
  <c r="C150" i="8"/>
  <c r="C78" i="8"/>
  <c r="C54" i="8"/>
  <c r="C137" i="8"/>
  <c r="C77" i="8"/>
  <c r="C136" i="8"/>
  <c r="C64" i="8"/>
  <c r="C28" i="8"/>
  <c r="C135" i="8"/>
  <c r="C75" i="8"/>
  <c r="C3" i="8"/>
  <c r="C18" i="8"/>
  <c r="C89" i="8"/>
  <c r="C5" i="8"/>
  <c r="C100" i="8"/>
  <c r="C4" i="8"/>
  <c r="C87" i="8"/>
  <c r="C39" i="8"/>
  <c r="N16" i="6" l="1" a="1"/>
  <c r="N16" i="6" s="1"/>
  <c r="N6" i="6" a="1"/>
  <c r="N6" i="6" s="1"/>
  <c r="R4" i="6"/>
  <c r="N17" i="6" a="1"/>
  <c r="N17" i="6" s="1"/>
  <c r="N7" i="6" a="1"/>
  <c r="N7" i="6" s="1"/>
  <c r="N15" i="6" a="1"/>
  <c r="N15" i="6" s="1"/>
  <c r="N14" i="6" a="1"/>
  <c r="N14" i="6" s="1"/>
  <c r="N13" i="6" a="1"/>
  <c r="N13" i="6" s="1"/>
  <c r="N12" i="6" a="1"/>
  <c r="N12" i="6" s="1"/>
  <c r="N11" i="6" a="1"/>
  <c r="N11" i="6" s="1"/>
  <c r="N10" i="6" a="1"/>
  <c r="N10" i="6" s="1"/>
  <c r="N9" i="6" a="1"/>
  <c r="N9" i="6" s="1"/>
  <c r="N8" i="6" a="1"/>
  <c r="N8" i="6" s="1"/>
  <c r="A2" i="8" a="1"/>
  <c r="A2" i="8" s="1"/>
  <c r="B3" i="8" s="1"/>
  <c r="B6" i="8" a="1"/>
  <c r="B6" i="8" s="1"/>
  <c r="B4" i="8"/>
  <c r="B5" i="8" a="1"/>
  <c r="B5" i="8" s="1"/>
  <c r="B2" i="8"/>
  <c r="B3" i="6"/>
  <c r="Q6" i="6" l="1" a="1"/>
  <c r="Q6" i="6" s="1"/>
  <c r="Q17" i="6" a="1"/>
  <c r="Q17" i="6" s="1"/>
  <c r="Q14" i="6" a="1"/>
  <c r="Q14" i="6" s="1"/>
  <c r="Q16" i="6" a="1"/>
  <c r="Q16" i="6" s="1"/>
  <c r="Q12" i="6" a="1"/>
  <c r="Q12" i="6" s="1"/>
  <c r="Q15" i="6" a="1"/>
  <c r="Q15" i="6" s="1"/>
  <c r="Q13" i="6" a="1"/>
  <c r="Q13" i="6" s="1"/>
  <c r="Q7" i="6" a="1"/>
  <c r="Q7" i="6" s="1"/>
  <c r="Q9" i="6" a="1"/>
  <c r="Q9" i="6" s="1"/>
  <c r="Q8" i="6" a="1"/>
  <c r="Q8" i="6" s="1"/>
  <c r="Q11" i="6" a="1"/>
  <c r="Q11" i="6" s="1"/>
  <c r="Q10" i="6" a="1"/>
  <c r="Q10" i="6" s="1"/>
  <c r="U4" i="6"/>
  <c r="D42" i="9"/>
  <c r="D3" i="6"/>
  <c r="AK3" i="11" l="1" a="1"/>
  <c r="AK3" i="11" s="1"/>
  <c r="E3" i="6"/>
  <c r="T16" i="6" a="1"/>
  <c r="T16" i="6" s="1"/>
  <c r="T8" i="6" a="1"/>
  <c r="T8" i="6" s="1"/>
  <c r="T17" i="6" a="1"/>
  <c r="T17" i="6" s="1"/>
  <c r="T7" i="6" a="1"/>
  <c r="T7" i="6" s="1"/>
  <c r="T6" i="6" a="1"/>
  <c r="T6" i="6" s="1"/>
  <c r="C19" i="6"/>
  <c r="T10" i="6" a="1"/>
  <c r="T10" i="6" s="1"/>
  <c r="T12" i="6" a="1"/>
  <c r="T12" i="6" s="1"/>
  <c r="T15" i="6" a="1"/>
  <c r="T15" i="6" s="1"/>
  <c r="T11" i="6" a="1"/>
  <c r="T11" i="6" s="1"/>
  <c r="T14" i="6" a="1"/>
  <c r="T14" i="6" s="1"/>
  <c r="T9" i="6" a="1"/>
  <c r="T9" i="6" s="1"/>
  <c r="T13" i="6" a="1"/>
  <c r="T13" i="6" s="1"/>
  <c r="G3" i="6"/>
  <c r="H3" i="6" s="1"/>
  <c r="F3" i="6"/>
  <c r="B26" i="6" l="1" a="1"/>
  <c r="B26" i="6" s="1"/>
  <c r="B21" i="6" a="1"/>
  <c r="B21" i="6" s="1"/>
  <c r="AM7" i="11" s="1" a="1"/>
  <c r="AM7" i="11" s="1"/>
  <c r="F19" i="6"/>
  <c r="B30" i="6" a="1"/>
  <c r="B30" i="6" s="1"/>
  <c r="B25" i="6" a="1"/>
  <c r="B25" i="6" s="1"/>
  <c r="B32" i="6" a="1"/>
  <c r="B32" i="6" s="1"/>
  <c r="B24" i="6" a="1"/>
  <c r="B24" i="6" s="1"/>
  <c r="B29" i="6" a="1"/>
  <c r="B29" i="6" s="1"/>
  <c r="B23" i="6" a="1"/>
  <c r="B23" i="6" s="1"/>
  <c r="B27" i="6" a="1"/>
  <c r="B27" i="6" s="1"/>
  <c r="B28" i="6" a="1"/>
  <c r="B28" i="6" s="1"/>
  <c r="B22" i="6" a="1"/>
  <c r="B22" i="6" s="1"/>
  <c r="B31" i="6" a="1"/>
  <c r="B31" i="6" s="1"/>
  <c r="J3" i="6"/>
  <c r="I3" i="6"/>
  <c r="E28" i="6" l="1" a="1"/>
  <c r="E28" i="6" s="1"/>
  <c r="E21" i="6" a="1"/>
  <c r="E21" i="6" s="1"/>
  <c r="AN7" i="11" s="1" a="1"/>
  <c r="AN7" i="11" s="1"/>
  <c r="AJ7" i="11" s="1"/>
  <c r="E29" i="6" a="1"/>
  <c r="E29" i="6" s="1"/>
  <c r="E26" i="6" a="1"/>
  <c r="E26" i="6" s="1"/>
  <c r="E22" i="6" a="1"/>
  <c r="E22" i="6" s="1"/>
  <c r="E27" i="6" a="1"/>
  <c r="E27" i="6" s="1"/>
  <c r="I19" i="6"/>
  <c r="H21" i="6" s="1" a="1"/>
  <c r="H21" i="6" s="1"/>
  <c r="E25" i="6" a="1"/>
  <c r="E25" i="6" s="1"/>
  <c r="E23" i="6" a="1"/>
  <c r="E23" i="6" s="1"/>
  <c r="E32" i="6" a="1"/>
  <c r="E32" i="6" s="1"/>
  <c r="E30" i="6" a="1"/>
  <c r="E30" i="6" s="1"/>
  <c r="E24" i="6" a="1"/>
  <c r="E24" i="6" s="1"/>
  <c r="E31" i="6" a="1"/>
  <c r="E31" i="6" s="1"/>
  <c r="M3" i="6"/>
  <c r="K3" i="6"/>
  <c r="L3" i="6" s="1"/>
  <c r="N3" i="6" l="1"/>
  <c r="O3" i="6" s="1"/>
  <c r="H31" i="6" a="1"/>
  <c r="H31" i="6" s="1"/>
  <c r="H23" i="6" a="1"/>
  <c r="H23" i="6" s="1"/>
  <c r="H30" i="6" a="1"/>
  <c r="H30" i="6" s="1"/>
  <c r="H24" i="6" a="1"/>
  <c r="H24" i="6" s="1"/>
  <c r="H25" i="6" a="1"/>
  <c r="H25" i="6" s="1"/>
  <c r="H32" i="6" a="1"/>
  <c r="H32" i="6" s="1"/>
  <c r="H26" i="6" a="1"/>
  <c r="H26" i="6" s="1"/>
  <c r="H27" i="6" a="1"/>
  <c r="H27" i="6" s="1"/>
  <c r="L19" i="6"/>
  <c r="K21" i="6" s="1" a="1"/>
  <c r="K21" i="6" s="1"/>
  <c r="H29" i="6" a="1"/>
  <c r="H29" i="6" s="1"/>
  <c r="H22" i="6" a="1"/>
  <c r="H22" i="6" s="1"/>
  <c r="H28" i="6" a="1"/>
  <c r="H28" i="6" s="1"/>
  <c r="P3" i="6"/>
  <c r="Q3" i="6" s="1"/>
  <c r="R3" i="6" s="1"/>
  <c r="K30" i="6" l="1" a="1"/>
  <c r="K30" i="6" s="1"/>
  <c r="K24" i="6" a="1"/>
  <c r="K24" i="6" s="1"/>
  <c r="O19" i="6"/>
  <c r="K25" i="6" a="1"/>
  <c r="K25" i="6" s="1"/>
  <c r="K29" i="6" a="1"/>
  <c r="K29" i="6" s="1"/>
  <c r="K26" i="6" a="1"/>
  <c r="K26" i="6" s="1"/>
  <c r="K31" i="6" a="1"/>
  <c r="K31" i="6" s="1"/>
  <c r="K28" i="6" a="1"/>
  <c r="K28" i="6" s="1"/>
  <c r="K32" i="6" a="1"/>
  <c r="K32" i="6" s="1"/>
  <c r="K22" i="6" a="1"/>
  <c r="K22" i="6" s="1"/>
  <c r="K23" i="6" a="1"/>
  <c r="K23" i="6" s="1"/>
  <c r="K27" i="6" a="1"/>
  <c r="K27" i="6" s="1"/>
  <c r="S3" i="6"/>
  <c r="T3" i="6" s="1"/>
  <c r="N21" i="6" l="1" a="1"/>
  <c r="N21" i="6" s="1"/>
  <c r="N29" i="6" a="1"/>
  <c r="N29" i="6" s="1"/>
  <c r="N24" i="6" a="1"/>
  <c r="N24" i="6" s="1"/>
  <c r="R19" i="6"/>
  <c r="N22" i="6" a="1"/>
  <c r="N22" i="6" s="1"/>
  <c r="N27" i="6" a="1"/>
  <c r="N27" i="6" s="1"/>
  <c r="N23" i="6" a="1"/>
  <c r="N23" i="6" s="1"/>
  <c r="N32" i="6" a="1"/>
  <c r="N32" i="6" s="1"/>
  <c r="N28" i="6" a="1"/>
  <c r="N28" i="6" s="1"/>
  <c r="N31" i="6" a="1"/>
  <c r="N31" i="6" s="1"/>
  <c r="N26" i="6" a="1"/>
  <c r="N26" i="6" s="1"/>
  <c r="N30" i="6" a="1"/>
  <c r="N30" i="6" s="1"/>
  <c r="N25" i="6" a="1"/>
  <c r="N25" i="6" s="1"/>
  <c r="A18" i="6"/>
  <c r="U3" i="6"/>
  <c r="B18" i="6" l="1"/>
  <c r="Q21" i="6" a="1"/>
  <c r="Q21" i="6" s="1"/>
  <c r="Q29" i="6" a="1"/>
  <c r="Q29" i="6" s="1"/>
  <c r="Q26" i="6" a="1"/>
  <c r="Q26" i="6" s="1"/>
  <c r="Q23" i="6" a="1"/>
  <c r="Q23" i="6" s="1"/>
  <c r="Q30" i="6" a="1"/>
  <c r="Q30" i="6" s="1"/>
  <c r="Q28" i="6" a="1"/>
  <c r="Q28" i="6" s="1"/>
  <c r="Q24" i="6" a="1"/>
  <c r="Q24" i="6" s="1"/>
  <c r="Q32" i="6" a="1"/>
  <c r="Q32" i="6" s="1"/>
  <c r="Q22" i="6" a="1"/>
  <c r="Q22" i="6" s="1"/>
  <c r="Q25" i="6" a="1"/>
  <c r="Q25" i="6" s="1"/>
  <c r="Q27" i="6" a="1"/>
  <c r="Q27" i="6" s="1"/>
  <c r="Q31" i="6" a="1"/>
  <c r="Q31" i="6" s="1"/>
  <c r="D18" i="6"/>
  <c r="E18" i="6" s="1"/>
  <c r="G18" i="6" l="1"/>
  <c r="F18" i="6"/>
  <c r="H18" i="6" l="1"/>
  <c r="I18" i="6" s="1"/>
  <c r="J18" i="6"/>
  <c r="K18" i="6" s="1"/>
  <c r="M18" i="6" l="1"/>
  <c r="L18" i="6"/>
  <c r="N18" i="6" l="1"/>
  <c r="O18" i="6" s="1"/>
  <c r="P18" i="6"/>
  <c r="Q18" i="6" l="1"/>
  <c r="R18" i="6" s="1"/>
  <c r="S18" i="6"/>
  <c r="T18" i="6" l="1"/>
  <c r="U18" i="6" s="1"/>
  <c r="A33" i="6"/>
  <c r="B33" i="6" l="1"/>
  <c r="D33" i="6"/>
  <c r="E33" i="6" l="1"/>
  <c r="F33" i="6" s="1"/>
  <c r="G33" i="6"/>
  <c r="H33" i="6" l="1"/>
  <c r="I33" i="6" s="1"/>
  <c r="J33" i="6"/>
  <c r="K33" i="6" l="1"/>
  <c r="M33" i="6"/>
  <c r="L33" i="6"/>
  <c r="N33" i="6" l="1"/>
  <c r="P33" i="6"/>
  <c r="O33" i="6"/>
  <c r="Q33" i="6" l="1"/>
  <c r="R33" i="6" s="1"/>
  <c r="S33" i="6"/>
  <c r="T33" i="6" l="1"/>
  <c r="A48" i="6"/>
  <c r="U33" i="6"/>
  <c r="B48" i="6" l="1"/>
  <c r="D48" i="6"/>
  <c r="E48" i="6" l="1"/>
  <c r="G48" i="6"/>
  <c r="H48" i="6" l="1"/>
  <c r="J48" i="6"/>
  <c r="K48" i="6" l="1"/>
  <c r="M48" i="6"/>
  <c r="N48" i="6" l="1"/>
  <c r="P48" i="6"/>
  <c r="Q48" i="6" l="1"/>
  <c r="S48" i="6"/>
  <c r="R48" i="6"/>
  <c r="T48" i="6" l="1"/>
  <c r="U48" i="6" s="1"/>
  <c r="A63" i="6"/>
  <c r="B63" i="6" l="1"/>
  <c r="D63" i="6"/>
  <c r="E63" i="6" l="1"/>
  <c r="G63" i="6"/>
  <c r="F63" i="6"/>
  <c r="H63" i="6" l="1"/>
  <c r="J63" i="6"/>
  <c r="K63" i="6" l="1"/>
  <c r="M63" i="6"/>
  <c r="N63" i="6" l="1"/>
  <c r="P63" i="6"/>
  <c r="Q63" i="6" l="1"/>
  <c r="R63" i="6" s="1"/>
  <c r="S63" i="6"/>
  <c r="U19" i="6"/>
  <c r="T63" i="6" l="1"/>
  <c r="A78" i="6"/>
  <c r="T21" i="6" a="1"/>
  <c r="T21" i="6" s="1"/>
  <c r="C34" i="6"/>
  <c r="T27" i="6" a="1"/>
  <c r="T27" i="6" s="1"/>
  <c r="T22" i="6" a="1"/>
  <c r="T22" i="6" s="1"/>
  <c r="T26" i="6" a="1"/>
  <c r="T26" i="6" s="1"/>
  <c r="T25" i="6" a="1"/>
  <c r="T25" i="6" s="1"/>
  <c r="T24" i="6" a="1"/>
  <c r="T24" i="6" s="1"/>
  <c r="T23" i="6" a="1"/>
  <c r="T23" i="6" s="1"/>
  <c r="T31" i="6" a="1"/>
  <c r="T31" i="6" s="1"/>
  <c r="T30" i="6" a="1"/>
  <c r="T30" i="6" s="1"/>
  <c r="T32" i="6" a="1"/>
  <c r="T32" i="6" s="1"/>
  <c r="T29" i="6" a="1"/>
  <c r="T29" i="6" s="1"/>
  <c r="T28" i="6" a="1"/>
  <c r="T28" i="6" s="1"/>
  <c r="D78" i="6" l="1"/>
  <c r="B78" i="6"/>
  <c r="B38" i="6"/>
  <c r="B36" i="6"/>
  <c r="F34" i="6"/>
  <c r="B47" i="6"/>
  <c r="B46" i="6"/>
  <c r="B45" i="6"/>
  <c r="AT70" i="11" s="1" a="1"/>
  <c r="AT70" i="11" s="1"/>
  <c r="AJ70" i="11" s="1"/>
  <c r="B44" i="6"/>
  <c r="B43" i="6"/>
  <c r="B42" i="6"/>
  <c r="B41" i="6"/>
  <c r="B37" i="6"/>
  <c r="B40" i="6"/>
  <c r="B39" i="6"/>
  <c r="E78" i="6" l="1"/>
  <c r="F78" i="6" s="1"/>
  <c r="I34" i="6"/>
  <c r="H43" i="6" s="1"/>
  <c r="E36" i="6" a="1"/>
  <c r="E36" i="6" s="1"/>
  <c r="E42" i="6"/>
  <c r="E39" i="6"/>
  <c r="E47" i="6"/>
  <c r="E46" i="6"/>
  <c r="E45" i="6"/>
  <c r="E44" i="6"/>
  <c r="E43" i="6"/>
  <c r="E41" i="6"/>
  <c r="E40" i="6"/>
  <c r="E37" i="6"/>
  <c r="E38" i="6"/>
  <c r="L34" i="6" l="1"/>
  <c r="K46" i="6" s="1"/>
  <c r="H38" i="6"/>
  <c r="H36" i="6"/>
  <c r="H45" i="6"/>
  <c r="H40" i="6"/>
  <c r="H42" i="6"/>
  <c r="H46" i="6"/>
  <c r="H37" i="6"/>
  <c r="H39" i="6"/>
  <c r="H41" i="6"/>
  <c r="H44" i="6"/>
  <c r="H47" i="6"/>
  <c r="K47" i="6" l="1"/>
  <c r="O34" i="6"/>
  <c r="N38" i="6" s="1"/>
  <c r="K38" i="6"/>
  <c r="K36" i="6"/>
  <c r="K37" i="6"/>
  <c r="K39" i="6"/>
  <c r="K40" i="6"/>
  <c r="K42" i="6"/>
  <c r="K44" i="6"/>
  <c r="K41" i="6"/>
  <c r="K43" i="6"/>
  <c r="K45" i="6"/>
  <c r="AW3" i="11" l="1" a="1"/>
  <c r="AW3" i="11" s="1"/>
  <c r="AJ3" i="11" s="1"/>
  <c r="Q48" i="9" s="1"/>
  <c r="N40" i="6"/>
  <c r="N36" i="6"/>
  <c r="N39" i="6"/>
  <c r="N41" i="6"/>
  <c r="N42" i="6"/>
  <c r="N43" i="6"/>
  <c r="N45" i="6"/>
  <c r="N46" i="6"/>
  <c r="N47" i="6"/>
  <c r="N44" i="6"/>
  <c r="R34" i="6"/>
  <c r="Q47" i="6" s="1"/>
  <c r="N37" i="6"/>
  <c r="Q44" i="6" l="1"/>
  <c r="Q45" i="6"/>
  <c r="Q46" i="6"/>
  <c r="Q37" i="6"/>
  <c r="Q38" i="6"/>
  <c r="Q39" i="6"/>
  <c r="Q40" i="6"/>
  <c r="Q41" i="6"/>
  <c r="U34" i="6"/>
  <c r="C49" i="6" s="1"/>
  <c r="B51" i="6" s="1" a="1"/>
  <c r="B51" i="6" s="1"/>
  <c r="Q42" i="6"/>
  <c r="Q43" i="6"/>
  <c r="Q36" i="6"/>
  <c r="B62" i="6" l="1" a="1"/>
  <c r="B62" i="6" s="1"/>
  <c r="T36" i="6"/>
  <c r="T43" i="6"/>
  <c r="T37" i="6"/>
  <c r="T44" i="6"/>
  <c r="T45" i="6"/>
  <c r="B55" i="6" a="1"/>
  <c r="B55" i="6" s="1"/>
  <c r="B56" i="6" a="1"/>
  <c r="B56" i="6" s="1"/>
  <c r="B57" i="6" a="1"/>
  <c r="B57" i="6" s="1"/>
  <c r="B58" i="6" a="1"/>
  <c r="B58" i="6" s="1"/>
  <c r="B59" i="6" a="1"/>
  <c r="B59" i="6" s="1"/>
  <c r="T46" i="6"/>
  <c r="B60" i="6" a="1"/>
  <c r="B60" i="6" s="1"/>
  <c r="T47" i="6"/>
  <c r="B52" i="6" a="1"/>
  <c r="B52" i="6" s="1"/>
  <c r="T38" i="6"/>
  <c r="B61" i="6" a="1"/>
  <c r="B61" i="6" s="1"/>
  <c r="T39" i="6"/>
  <c r="B53" i="6" a="1"/>
  <c r="B53" i="6" s="1"/>
  <c r="T40" i="6"/>
  <c r="T41" i="6"/>
  <c r="F49" i="6"/>
  <c r="E60" i="6" s="1" a="1"/>
  <c r="E60" i="6" s="1"/>
  <c r="B54" i="6" a="1"/>
  <c r="B54" i="6" s="1"/>
  <c r="T42" i="6"/>
  <c r="E62" i="6" l="1" a="1"/>
  <c r="E62" i="6" s="1"/>
  <c r="E61" i="6" a="1"/>
  <c r="E61" i="6" s="1"/>
  <c r="E54" i="6" a="1"/>
  <c r="E54" i="6" s="1"/>
  <c r="E53" i="6" a="1"/>
  <c r="E53" i="6" s="1"/>
  <c r="I49" i="6"/>
  <c r="L49" i="6" s="1"/>
  <c r="E59" i="6" a="1"/>
  <c r="E59" i="6" s="1"/>
  <c r="E58" i="6" a="1"/>
  <c r="E58" i="6" s="1"/>
  <c r="E51" i="6" a="1"/>
  <c r="E51" i="6" s="1"/>
  <c r="E52" i="6" a="1"/>
  <c r="E52" i="6" s="1"/>
  <c r="E56" i="6" a="1"/>
  <c r="E56" i="6" s="1"/>
  <c r="E55" i="6" a="1"/>
  <c r="E55" i="6" s="1"/>
  <c r="E57" i="6" a="1"/>
  <c r="E57" i="6" s="1"/>
  <c r="H59" i="6" l="1" a="1"/>
  <c r="H59" i="6" s="1"/>
  <c r="H51" i="6" a="1"/>
  <c r="H51" i="6" s="1"/>
  <c r="H58" i="6" a="1"/>
  <c r="H58" i="6" s="1"/>
  <c r="H57" i="6" a="1"/>
  <c r="H57" i="6" s="1"/>
  <c r="H60" i="6" a="1"/>
  <c r="H60" i="6" s="1"/>
  <c r="H61" i="6" a="1"/>
  <c r="H61" i="6" s="1"/>
  <c r="H52" i="6" a="1"/>
  <c r="H52" i="6" s="1"/>
  <c r="H62" i="6" a="1"/>
  <c r="H62" i="6" s="1"/>
  <c r="H53" i="6" a="1"/>
  <c r="H53" i="6" s="1"/>
  <c r="H56" i="6" a="1"/>
  <c r="H56" i="6" s="1"/>
  <c r="H54" i="6" a="1"/>
  <c r="H54" i="6" s="1"/>
  <c r="H55" i="6" a="1"/>
  <c r="H55" i="6" s="1"/>
  <c r="K62" i="6" a="1"/>
  <c r="K62" i="6" s="1"/>
  <c r="K51" i="6" a="1"/>
  <c r="K51" i="6" s="1"/>
  <c r="O49" i="6"/>
  <c r="K54" i="6" a="1"/>
  <c r="K54" i="6" s="1"/>
  <c r="K52" i="6" a="1"/>
  <c r="K52" i="6" s="1"/>
  <c r="K53" i="6" a="1"/>
  <c r="K53" i="6" s="1"/>
  <c r="K61" i="6" a="1"/>
  <c r="K61" i="6" s="1"/>
  <c r="K56" i="6" a="1"/>
  <c r="K56" i="6" s="1"/>
  <c r="K60" i="6" a="1"/>
  <c r="K60" i="6" s="1"/>
  <c r="K55" i="6" a="1"/>
  <c r="K55" i="6" s="1"/>
  <c r="K59" i="6" a="1"/>
  <c r="K59" i="6" s="1"/>
  <c r="K58" i="6" a="1"/>
  <c r="K58" i="6" s="1"/>
  <c r="K57" i="6" a="1"/>
  <c r="K57" i="6" s="1"/>
  <c r="N51" i="6" l="1" a="1"/>
  <c r="N51" i="6" s="1"/>
  <c r="N62" i="6" a="1"/>
  <c r="N62" i="6" s="1"/>
  <c r="R49" i="6"/>
  <c r="N53" i="6" a="1"/>
  <c r="N53" i="6" s="1"/>
  <c r="N52" i="6" a="1"/>
  <c r="N52" i="6" s="1"/>
  <c r="N61" i="6" a="1"/>
  <c r="N61" i="6" s="1"/>
  <c r="N60" i="6" a="1"/>
  <c r="N60" i="6" s="1"/>
  <c r="N59" i="6" a="1"/>
  <c r="N59" i="6" s="1"/>
  <c r="N58" i="6" a="1"/>
  <c r="N58" i="6" s="1"/>
  <c r="N55" i="6" a="1"/>
  <c r="N55" i="6" s="1"/>
  <c r="N54" i="6" a="1"/>
  <c r="N54" i="6" s="1"/>
  <c r="N57" i="6" a="1"/>
  <c r="N57" i="6" s="1"/>
  <c r="N56" i="6" a="1"/>
  <c r="N56" i="6" s="1"/>
  <c r="Q62" i="6" l="1" a="1"/>
  <c r="Q62" i="6" s="1"/>
  <c r="Q51" i="6" a="1"/>
  <c r="Q51" i="6" s="1"/>
  <c r="U49" i="6"/>
  <c r="Q53" i="6" a="1"/>
  <c r="Q53" i="6" s="1"/>
  <c r="Q61" i="6" a="1"/>
  <c r="Q61" i="6" s="1"/>
  <c r="Q60" i="6" a="1"/>
  <c r="Q60" i="6" s="1"/>
  <c r="Q55" i="6" a="1"/>
  <c r="Q55" i="6" s="1"/>
  <c r="Q59" i="6" a="1"/>
  <c r="Q59" i="6" s="1"/>
  <c r="Q52" i="6" a="1"/>
  <c r="Q52" i="6" s="1"/>
  <c r="Q58" i="6" a="1"/>
  <c r="Q58" i="6" s="1"/>
  <c r="Q57" i="6" a="1"/>
  <c r="Q57" i="6" s="1"/>
  <c r="Q54" i="6" a="1"/>
  <c r="Q54" i="6" s="1"/>
  <c r="Q56" i="6" a="1"/>
  <c r="Q56" i="6" s="1"/>
  <c r="C64" i="6" l="1"/>
  <c r="T62" i="6" a="1"/>
  <c r="T62" i="6" s="1"/>
  <c r="T51" i="6" a="1"/>
  <c r="T51" i="6" s="1"/>
  <c r="T61" i="6" a="1"/>
  <c r="T61" i="6" s="1"/>
  <c r="T53" i="6" a="1"/>
  <c r="T53" i="6" s="1"/>
  <c r="T52" i="6" a="1"/>
  <c r="T52" i="6" s="1"/>
  <c r="T60" i="6" a="1"/>
  <c r="T60" i="6" s="1"/>
  <c r="T59" i="6" a="1"/>
  <c r="T59" i="6" s="1"/>
  <c r="T58" i="6" a="1"/>
  <c r="T58" i="6" s="1"/>
  <c r="T57" i="6" a="1"/>
  <c r="T57" i="6" s="1"/>
  <c r="T56" i="6" a="1"/>
  <c r="T56" i="6" s="1"/>
  <c r="T55" i="6" a="1"/>
  <c r="T55" i="6" s="1"/>
  <c r="T54" i="6" a="1"/>
  <c r="T54" i="6" s="1"/>
  <c r="B68" i="6" l="1" a="1"/>
  <c r="B68" i="6" s="1"/>
  <c r="B70" i="6" a="1"/>
  <c r="B70" i="6" s="1"/>
  <c r="B72" i="6" a="1"/>
  <c r="B72" i="6" s="1"/>
  <c r="B73" i="6" a="1"/>
  <c r="B73" i="6" s="1"/>
  <c r="B67" i="6" a="1"/>
  <c r="B67" i="6" s="1"/>
  <c r="B74" i="6" a="1"/>
  <c r="B74" i="6" s="1"/>
  <c r="B75" i="6" a="1"/>
  <c r="B75" i="6" s="1"/>
  <c r="B69" i="6" a="1"/>
  <c r="B69" i="6" s="1"/>
  <c r="B76" i="6" a="1"/>
  <c r="B76" i="6" s="1"/>
  <c r="B77" i="6" a="1"/>
  <c r="B77" i="6" s="1"/>
  <c r="F64" i="6"/>
  <c r="E66" i="6" s="1" a="1"/>
  <c r="E66" i="6" s="1"/>
  <c r="B66" i="6" a="1"/>
  <c r="B66" i="6" s="1"/>
  <c r="B71" i="6" a="1"/>
  <c r="B71" i="6" s="1"/>
  <c r="E77" i="6" l="1" a="1"/>
  <c r="E77" i="6" s="1"/>
  <c r="E76" i="6" a="1"/>
  <c r="E76" i="6" s="1"/>
  <c r="E75" i="6" a="1"/>
  <c r="E75" i="6" s="1"/>
  <c r="E67" i="6" a="1"/>
  <c r="E67" i="6" s="1"/>
  <c r="E74" i="6" a="1"/>
  <c r="E74" i="6" s="1"/>
  <c r="E72" i="6" a="1"/>
  <c r="E72" i="6" s="1"/>
  <c r="E69" i="6" a="1"/>
  <c r="E69" i="6" s="1"/>
  <c r="E73" i="6" a="1"/>
  <c r="E73" i="6" s="1"/>
  <c r="E71" i="6" a="1"/>
  <c r="E71" i="6" s="1"/>
  <c r="E70" i="6" a="1"/>
  <c r="E70" i="6" s="1"/>
  <c r="E68" i="6" a="1"/>
  <c r="E68" i="6" s="1"/>
  <c r="I64" i="6"/>
  <c r="H66" i="6" l="1" a="1"/>
  <c r="H66" i="6" s="1"/>
  <c r="H77" i="6" a="1"/>
  <c r="H77" i="6" s="1"/>
  <c r="H67" i="6" a="1"/>
  <c r="H67" i="6" s="1"/>
  <c r="H76" i="6" a="1"/>
  <c r="H76" i="6" s="1"/>
  <c r="H70" i="6" a="1"/>
  <c r="H70" i="6" s="1"/>
  <c r="L64" i="6"/>
  <c r="H72" i="6" a="1"/>
  <c r="H72" i="6" s="1"/>
  <c r="H71" i="6" a="1"/>
  <c r="H71" i="6" s="1"/>
  <c r="H74" i="6" a="1"/>
  <c r="H74" i="6" s="1"/>
  <c r="H69" i="6" a="1"/>
  <c r="H69" i="6" s="1"/>
  <c r="H73" i="6" a="1"/>
  <c r="H73" i="6" s="1"/>
  <c r="H68" i="6" a="1"/>
  <c r="H68" i="6" s="1"/>
  <c r="H75" i="6" a="1"/>
  <c r="H75" i="6" s="1"/>
  <c r="K66" i="6" l="1" a="1"/>
  <c r="K66" i="6" s="1"/>
  <c r="K73" i="6" a="1"/>
  <c r="K73" i="6" s="1"/>
  <c r="O64" i="6"/>
  <c r="K69" i="6" a="1"/>
  <c r="K69" i="6" s="1"/>
  <c r="K71" i="6" a="1"/>
  <c r="K71" i="6" s="1"/>
  <c r="K70" i="6" a="1"/>
  <c r="K70" i="6" s="1"/>
  <c r="K74" i="6" a="1"/>
  <c r="K74" i="6" s="1"/>
  <c r="K76" i="6" a="1"/>
  <c r="K76" i="6" s="1"/>
  <c r="K77" i="6" a="1"/>
  <c r="K77" i="6" s="1"/>
  <c r="K68" i="6" a="1"/>
  <c r="K68" i="6" s="1"/>
  <c r="K75" i="6" a="1"/>
  <c r="K75" i="6" s="1"/>
  <c r="K72" i="6" a="1"/>
  <c r="K72" i="6" s="1"/>
  <c r="K67" i="6" a="1"/>
  <c r="K67" i="6" s="1"/>
  <c r="N66" i="6" l="1" a="1"/>
  <c r="N66" i="6" s="1"/>
  <c r="N70" i="6" a="1"/>
  <c r="N70" i="6" s="1"/>
  <c r="N67" i="6" a="1"/>
  <c r="N67" i="6" s="1"/>
  <c r="N73" i="6" a="1"/>
  <c r="N73" i="6" s="1"/>
  <c r="N71" i="6" a="1"/>
  <c r="N71" i="6" s="1"/>
  <c r="R64" i="6"/>
  <c r="N76" i="6" a="1"/>
  <c r="N76" i="6" s="1"/>
  <c r="N69" i="6" a="1"/>
  <c r="N69" i="6" s="1"/>
  <c r="N77" i="6" a="1"/>
  <c r="N77" i="6" s="1"/>
  <c r="N74" i="6" a="1"/>
  <c r="N74" i="6" s="1"/>
  <c r="N68" i="6" a="1"/>
  <c r="N68" i="6" s="1"/>
  <c r="N75" i="6" a="1"/>
  <c r="N75" i="6" s="1"/>
  <c r="N72" i="6" a="1"/>
  <c r="N72" i="6" s="1"/>
  <c r="U64" i="6" l="1"/>
  <c r="T75" i="6" s="1" a="1"/>
  <c r="T75" i="6" s="1"/>
  <c r="Q68" i="6" a="1"/>
  <c r="Q68" i="6" s="1"/>
  <c r="Q66" i="6" a="1"/>
  <c r="Q66" i="6" s="1"/>
  <c r="Q76" i="6" a="1"/>
  <c r="Q76" i="6" s="1"/>
  <c r="Q73" i="6" a="1"/>
  <c r="Q73" i="6" s="1"/>
  <c r="Q77" i="6" a="1"/>
  <c r="Q77" i="6" s="1"/>
  <c r="Q75" i="6" a="1"/>
  <c r="Q75" i="6" s="1"/>
  <c r="Q74" i="6" a="1"/>
  <c r="Q74" i="6" s="1"/>
  <c r="Q72" i="6" a="1"/>
  <c r="Q72" i="6" s="1"/>
  <c r="Q67" i="6" a="1"/>
  <c r="Q67" i="6" s="1"/>
  <c r="Q71" i="6" a="1"/>
  <c r="Q71" i="6" s="1"/>
  <c r="Q69" i="6" a="1"/>
  <c r="Q69" i="6" s="1"/>
  <c r="Q70" i="6" a="1"/>
  <c r="Q70" i="6" s="1"/>
  <c r="T74" i="6" l="1" a="1"/>
  <c r="T74" i="6" s="1"/>
  <c r="T77" i="6" a="1"/>
  <c r="T77" i="6" s="1"/>
  <c r="T71" i="6" a="1"/>
  <c r="T71" i="6" s="1"/>
  <c r="T76" i="6" a="1"/>
  <c r="T76" i="6" s="1"/>
  <c r="T73" i="6" a="1"/>
  <c r="T73" i="6" s="1"/>
  <c r="T69" i="6" a="1"/>
  <c r="T69" i="6" s="1"/>
  <c r="C79" i="6"/>
  <c r="B91" i="6" s="1" a="1"/>
  <c r="B91" i="6" s="1"/>
  <c r="T72" i="6" a="1"/>
  <c r="T72" i="6" s="1"/>
  <c r="T68" i="6" a="1"/>
  <c r="T68" i="6" s="1"/>
  <c r="T70" i="6" a="1"/>
  <c r="T70" i="6" s="1"/>
  <c r="T67" i="6" a="1"/>
  <c r="T67" i="6" s="1"/>
  <c r="T66" i="6" a="1"/>
  <c r="T66" i="6" s="1"/>
  <c r="F79" i="6" l="1"/>
  <c r="E84" i="6" s="1" a="1"/>
  <c r="E84" i="6" s="1"/>
  <c r="B92" i="6" a="1"/>
  <c r="B92" i="6" s="1"/>
  <c r="B90" i="6" a="1"/>
  <c r="B90" i="6" s="1"/>
  <c r="B89" i="6" a="1"/>
  <c r="B89" i="6" s="1"/>
  <c r="B88" i="6" a="1"/>
  <c r="B88" i="6" s="1"/>
  <c r="B86" i="6" a="1"/>
  <c r="B86" i="6" s="1"/>
  <c r="B84" i="6" a="1"/>
  <c r="B84" i="6" s="1"/>
  <c r="B83" i="6" a="1"/>
  <c r="B83" i="6" s="1"/>
  <c r="B82" i="6" a="1"/>
  <c r="B82" i="6" s="1"/>
  <c r="B87" i="6" a="1"/>
  <c r="B87" i="6" s="1"/>
  <c r="B85" i="6" a="1"/>
  <c r="B85" i="6" s="1"/>
  <c r="B81" i="6" a="1"/>
  <c r="B81" i="6" s="1"/>
  <c r="E85" i="6" l="1" a="1"/>
  <c r="E85" i="6" s="1"/>
  <c r="E92" i="6" a="1"/>
  <c r="E92" i="6" s="1"/>
  <c r="E81" i="6" a="1"/>
  <c r="E81" i="6" s="1"/>
  <c r="E91" i="6" a="1"/>
  <c r="E91" i="6" s="1"/>
  <c r="E90" i="6" a="1"/>
  <c r="E90" i="6" s="1"/>
  <c r="E89" i="6" a="1"/>
  <c r="E89" i="6" s="1"/>
  <c r="E87" i="6" a="1"/>
  <c r="E87" i="6" s="1"/>
  <c r="E86" i="6" a="1"/>
  <c r="E86" i="6" s="1"/>
  <c r="E83" i="6" a="1"/>
  <c r="E83" i="6" s="1"/>
  <c r="E82" i="6" a="1"/>
  <c r="E82" i="6" s="1"/>
  <c r="E88" i="6" a="1"/>
  <c r="E88"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<sst xmlns="http://schemas.openxmlformats.org/spreadsheetml/2006/main" count="799" uniqueCount="373">
  <si>
    <t>Sun.</t>
  </si>
  <si>
    <t>Monday</t>
  </si>
  <si>
    <t>Tuesday</t>
  </si>
  <si>
    <t>Wednesday</t>
  </si>
  <si>
    <t>Thursday</t>
  </si>
  <si>
    <t>Friday</t>
  </si>
  <si>
    <t>Sat.</t>
  </si>
  <si>
    <t>Section</t>
  </si>
  <si>
    <t xml:space="preserve"> Section</t>
  </si>
  <si>
    <t xml:space="preserve">Section </t>
  </si>
  <si>
    <t>NAME</t>
  </si>
  <si>
    <t>STATUS</t>
  </si>
  <si>
    <t>Telephone</t>
  </si>
  <si>
    <t>OOD</t>
  </si>
  <si>
    <t>0630-0930</t>
  </si>
  <si>
    <t>0930-1230</t>
  </si>
  <si>
    <t>1230-1430</t>
  </si>
  <si>
    <t>1430-1600</t>
  </si>
  <si>
    <t>1500-1800</t>
  </si>
  <si>
    <t>0700-0830</t>
  </si>
  <si>
    <t>0830-1000</t>
  </si>
  <si>
    <t>1000-1130</t>
  </si>
  <si>
    <t>1130-1300</t>
  </si>
  <si>
    <t>1300-1430</t>
  </si>
  <si>
    <t>INFO.</t>
  </si>
  <si>
    <t>Appointments / Notes</t>
  </si>
  <si>
    <t>Menu</t>
  </si>
  <si>
    <t>Holiday Date</t>
  </si>
  <si>
    <t>Holiday Description</t>
  </si>
  <si>
    <t>Monday, Columbus Day</t>
  </si>
  <si>
    <t>Thursday, Veterans Day</t>
  </si>
  <si>
    <t>Thursday, Thanksgiving</t>
  </si>
  <si>
    <t>Saturday, Christmas Day</t>
  </si>
  <si>
    <t>New Year’s Day</t>
  </si>
  <si>
    <t>Birthday of Martin Luther King, Jr.</t>
  </si>
  <si>
    <t>Washington’s Birthday</t>
  </si>
  <si>
    <t>Memorial Day</t>
  </si>
  <si>
    <t>Juneteenth National Independence Day</t>
  </si>
  <si>
    <t>Independence Day</t>
  </si>
  <si>
    <t>Labor Day</t>
  </si>
  <si>
    <t>Columbus Day</t>
  </si>
  <si>
    <t>Veterans Day</t>
  </si>
  <si>
    <t>Thanksgiving Day</t>
  </si>
  <si>
    <t>Christmas Day</t>
  </si>
  <si>
    <t>Friday, Christmas Day</t>
  </si>
  <si>
    <t>Friday, New Year's Day</t>
  </si>
  <si>
    <t xml:space="preserve">Labor Day                                    </t>
  </si>
  <si>
    <t xml:space="preserve">Columbus Day                             </t>
  </si>
  <si>
    <t xml:space="preserve">New Year’s Day           </t>
  </si>
  <si>
    <t>Martin Luther King, Jr.</t>
  </si>
  <si>
    <t>THIS PAGE IS HERE TO FEED HOLIDAYS TO THE PANEL TAB BELOW. IT TAKES INTO ACCOUNT DATES FROM LINE A2 TO LINE A40. ONCE YOU REACH THE LAST DATE, JUST REPLACE OLD DATES FROM OLDER LINE BUT DO NOT DELETE OR ADD LINES.
YOU CAN GRAB THE NEW YEARS HOLIDAYS FROM THE OPM WEBSITE. GOOGLE "OPM HOLIDAYS"</t>
  </si>
  <si>
    <t>HOLIDAY CONTROL/COMBINED/DO NOT DELETE</t>
  </si>
  <si>
    <t>Inauguration Day</t>
  </si>
  <si>
    <t>.</t>
  </si>
  <si>
    <t>DEPT.</t>
  </si>
  <si>
    <t>On Duty?</t>
  </si>
  <si>
    <t>DATE CONTROLS:</t>
  </si>
  <si>
    <t>Month</t>
  </si>
  <si>
    <t>Year</t>
  </si>
  <si>
    <t>How many groups?</t>
  </si>
  <si>
    <t>What group starts the month?</t>
  </si>
  <si>
    <t>Rotation?</t>
  </si>
  <si>
    <t>Weekend Rotation?</t>
  </si>
  <si>
    <t>Group 01</t>
  </si>
  <si>
    <t>Group 02</t>
  </si>
  <si>
    <t>Group 03</t>
  </si>
  <si>
    <t>Group 04</t>
  </si>
  <si>
    <t>Group 05</t>
  </si>
  <si>
    <t>Group 06</t>
  </si>
  <si>
    <t>Group 07</t>
  </si>
  <si>
    <t>Group 08</t>
  </si>
  <si>
    <t>Group 09</t>
  </si>
  <si>
    <t>Group 10</t>
  </si>
  <si>
    <t>Group 11</t>
  </si>
  <si>
    <t>Group 12</t>
  </si>
  <si>
    <t>Group 13</t>
  </si>
  <si>
    <t>Group 14</t>
  </si>
  <si>
    <t>Group 15</t>
  </si>
  <si>
    <t>(INSERT PLACE NAME HERE)</t>
  </si>
  <si>
    <t>Group:</t>
  </si>
  <si>
    <t>YD,YW.ND.NW,SATW,SUNW,WN</t>
  </si>
  <si>
    <t>OOD U/i</t>
  </si>
  <si>
    <t>Hut, Jaba</t>
  </si>
  <si>
    <t>Moon, Sailor</t>
  </si>
  <si>
    <t>Bros, Mario</t>
  </si>
  <si>
    <t>Bros, Luigi</t>
  </si>
  <si>
    <t>Gump, Forrest</t>
  </si>
  <si>
    <t>Christ, Jesus</t>
  </si>
  <si>
    <t>Boo, King</t>
  </si>
  <si>
    <t>Troopa, Koopa</t>
  </si>
  <si>
    <t>Bros, Smash</t>
  </si>
  <si>
    <t>Man, Iron</t>
  </si>
  <si>
    <t>Griffin, Pete</t>
  </si>
  <si>
    <t>Douche, Captain</t>
  </si>
  <si>
    <t>YN1 Boo</t>
  </si>
  <si>
    <t>Cheep, Cheep</t>
  </si>
  <si>
    <t>Smoke, Pop</t>
  </si>
  <si>
    <t>Says, Mylpo</t>
  </si>
  <si>
    <t>Pog, Sail</t>
  </si>
  <si>
    <t>Jody, Private</t>
  </si>
  <si>
    <t>Monger, Kiil</t>
  </si>
  <si>
    <t>Rhodes, Jamey</t>
  </si>
  <si>
    <t>Llorona, La</t>
  </si>
  <si>
    <t>Kruger, Fred</t>
  </si>
  <si>
    <t>Waffle, Notblue</t>
  </si>
  <si>
    <t>Brocavich, Erin</t>
  </si>
  <si>
    <t>MA3 Smoke</t>
  </si>
  <si>
    <t>MA2 Says</t>
  </si>
  <si>
    <t>NAME TO CALL THIS HERE</t>
  </si>
  <si>
    <t>..when?</t>
  </si>
  <si>
    <t>Danvers, Carol</t>
  </si>
  <si>
    <t>Hustler, Arnold</t>
  </si>
  <si>
    <t>Roster</t>
  </si>
  <si>
    <t>Scheduled twice</t>
  </si>
  <si>
    <t>Not On Schedule</t>
  </si>
  <si>
    <t>Secondary</t>
  </si>
  <si>
    <r>
      <t xml:space="preserve">01. Open at from </t>
    </r>
    <r>
      <rPr>
        <b/>
        <u/>
        <sz val="12"/>
        <color rgb="FFFF0000"/>
        <rFont val="Consolas"/>
        <family val="3"/>
      </rPr>
      <t>0600 Monday - Sunday</t>
    </r>
    <r>
      <rPr>
        <u/>
        <sz val="12"/>
        <rFont val="Consolas"/>
        <family val="3"/>
      </rPr>
      <t>.
02. Twenty (20) random machine checks are to be completed everyday.
03. Morning and Evening events will be done by the plebs.
04. Managers to leave early to avoid traffic.</t>
    </r>
  </si>
  <si>
    <t>Primary Duties</t>
  </si>
  <si>
    <t>Main Manager</t>
  </si>
  <si>
    <t>Check out Counter:</t>
  </si>
  <si>
    <t xml:space="preserve">Special Jobs </t>
  </si>
  <si>
    <t>BusBoys</t>
  </si>
  <si>
    <t>Maker, Trouble</t>
  </si>
  <si>
    <t>Whatshername, Karen</t>
  </si>
  <si>
    <t>Mae, Sallie</t>
  </si>
  <si>
    <t>Slacker, Jefe</t>
  </si>
  <si>
    <t>Luke, Logan</t>
  </si>
  <si>
    <t>Ran, It</t>
  </si>
  <si>
    <t>MM2 Mae</t>
  </si>
  <si>
    <t>Rosseta, Stone</t>
  </si>
  <si>
    <t>Cena, John</t>
  </si>
  <si>
    <t>Sassy, Kitty</t>
  </si>
  <si>
    <t>Black, Serious</t>
  </si>
  <si>
    <t>Sad, Tober</t>
  </si>
  <si>
    <t>Nofap, Novemeber</t>
  </si>
  <si>
    <t>AOL, Sucks</t>
  </si>
  <si>
    <t>Boo, Boat</t>
  </si>
  <si>
    <t>Mcboatface, Boaty</t>
  </si>
  <si>
    <t>Filipa, Georgio</t>
  </si>
  <si>
    <t>BandCamp, OneGirl</t>
  </si>
  <si>
    <t>Pleb2,Pleb2</t>
  </si>
  <si>
    <t>Hardworker, Peval</t>
  </si>
  <si>
    <t>Supply, LostIn</t>
  </si>
  <si>
    <t>HMC AOL</t>
  </si>
  <si>
    <t>CS3 Black</t>
  </si>
  <si>
    <t>YN1 Slacker</t>
  </si>
  <si>
    <t>Option 1</t>
  </si>
  <si>
    <t>Option 2</t>
  </si>
  <si>
    <t>Option 3</t>
  </si>
  <si>
    <t>Option 4</t>
  </si>
  <si>
    <t>Option 5</t>
  </si>
  <si>
    <t>Option 6</t>
  </si>
  <si>
    <t>Option 7</t>
  </si>
  <si>
    <t>Triggers Override</t>
  </si>
  <si>
    <t>Office 2016</t>
  </si>
  <si>
    <t xml:space="preserve">DS-OOD </t>
  </si>
  <si>
    <t>DS-DDT</t>
  </si>
  <si>
    <t>Summary RATIOS</t>
  </si>
  <si>
    <t>RATIOS PER GROUP EXTENDED INFORMATION (Heat Map)</t>
  </si>
  <si>
    <t/>
  </si>
  <si>
    <t>Notes for the month:</t>
  </si>
  <si>
    <t>Personnel:</t>
  </si>
  <si>
    <t>Comments…</t>
  </si>
  <si>
    <t>Saturday</t>
  </si>
  <si>
    <t>YES</t>
  </si>
  <si>
    <t>START HERE</t>
  </si>
  <si>
    <t>Daily</t>
  </si>
  <si>
    <t>Rank_LastName</t>
  </si>
  <si>
    <t>Smith, Lardy</t>
  </si>
  <si>
    <t>Moron, Macchio</t>
  </si>
  <si>
    <t>Someone, Like</t>
  </si>
  <si>
    <t>Plebasarus, Michael</t>
  </si>
  <si>
    <t>Coont, Number1</t>
  </si>
  <si>
    <t>Thot, Becky</t>
  </si>
  <si>
    <t>Susan, Betch</t>
  </si>
  <si>
    <t>Correy, Dofus</t>
  </si>
  <si>
    <t>Twat, Waffle</t>
  </si>
  <si>
    <t>Paratroopa, Koopa</t>
  </si>
  <si>
    <t>Bruns, Mr</t>
  </si>
  <si>
    <t>Pootey, Tang</t>
  </si>
  <si>
    <t>Twenty, IsTwentDolla</t>
  </si>
  <si>
    <t>Ass, Shake</t>
  </si>
  <si>
    <t>Archer, Mallory</t>
  </si>
  <si>
    <t>Straight, ForNow</t>
  </si>
  <si>
    <t>Towel, WhereItGo</t>
  </si>
  <si>
    <t>Stop, Stealing</t>
  </si>
  <si>
    <t>Ghost, Shitter</t>
  </si>
  <si>
    <t>Eve, Hallow</t>
  </si>
  <si>
    <t>Cooter, Becky</t>
  </si>
  <si>
    <t>01. Department 1</t>
  </si>
  <si>
    <t>02. Department 2</t>
  </si>
  <si>
    <t>03. Department 3</t>
  </si>
  <si>
    <t>04. Department 4</t>
  </si>
  <si>
    <t>05. Department 5</t>
  </si>
  <si>
    <t>06. Department 6</t>
  </si>
  <si>
    <t>07. Department 7</t>
  </si>
  <si>
    <t>08. Department 8</t>
  </si>
  <si>
    <t>09. Department 9</t>
  </si>
  <si>
    <t>10. Department 10</t>
  </si>
  <si>
    <t>11. Department 11</t>
  </si>
  <si>
    <t>12. Department 12</t>
  </si>
  <si>
    <t>13. Department 13</t>
  </si>
  <si>
    <t>14. Department 14</t>
  </si>
  <si>
    <t>15. Department 15</t>
  </si>
  <si>
    <t>16. Department 16</t>
  </si>
  <si>
    <t>17. Department 17</t>
  </si>
  <si>
    <t>18. Department 18</t>
  </si>
  <si>
    <t>19. Department 19</t>
  </si>
  <si>
    <t>DEPARTMENTS (CHANGE ME)</t>
  </si>
  <si>
    <t xml:space="preserve">(Special) Moving </t>
  </si>
  <si>
    <t>Primary</t>
  </si>
  <si>
    <t>Training</t>
  </si>
  <si>
    <t>Extra1</t>
  </si>
  <si>
    <t>Extra2</t>
  </si>
  <si>
    <t>Extra3</t>
  </si>
  <si>
    <t>Extra4</t>
  </si>
  <si>
    <t>Extra5</t>
  </si>
  <si>
    <t>Extra6</t>
  </si>
  <si>
    <t>Extra7</t>
  </si>
  <si>
    <t>Extra8</t>
  </si>
  <si>
    <t>Title</t>
  </si>
  <si>
    <t>Date Leaving</t>
  </si>
  <si>
    <t>EX1</t>
  </si>
  <si>
    <t>EX2</t>
  </si>
  <si>
    <t>EX3</t>
  </si>
  <si>
    <t>EX4</t>
  </si>
  <si>
    <t>EX2 AOL</t>
  </si>
  <si>
    <t>EX3 Archer</t>
  </si>
  <si>
    <t>EX5</t>
  </si>
  <si>
    <t>EX6</t>
  </si>
  <si>
    <t>EX7</t>
  </si>
  <si>
    <t>EX8</t>
  </si>
  <si>
    <t>EX9</t>
  </si>
  <si>
    <t>EX10</t>
  </si>
  <si>
    <t>EX11</t>
  </si>
  <si>
    <t>EX12</t>
  </si>
  <si>
    <t>EX13</t>
  </si>
  <si>
    <t>EX14</t>
  </si>
  <si>
    <t>EX15</t>
  </si>
  <si>
    <t>EX17</t>
  </si>
  <si>
    <t>EX18</t>
  </si>
  <si>
    <t>EX19</t>
  </si>
  <si>
    <t>EX20</t>
  </si>
  <si>
    <t>EX16</t>
  </si>
  <si>
    <t>EX5 BandCamp</t>
  </si>
  <si>
    <t>EX6 Black</t>
  </si>
  <si>
    <t>EX7 Boo</t>
  </si>
  <si>
    <t>EX8 Boo</t>
  </si>
  <si>
    <t>EX9 Brocavich</t>
  </si>
  <si>
    <t>EX10 Bros</t>
  </si>
  <si>
    <t>EX12 Bros</t>
  </si>
  <si>
    <t>EX13 Bruns</t>
  </si>
  <si>
    <t>EX14 Cena</t>
  </si>
  <si>
    <t>EX15 Cheep</t>
  </si>
  <si>
    <t>EX17 Christ</t>
  </si>
  <si>
    <t>EX20 Correy</t>
  </si>
  <si>
    <t>EX2 Douche</t>
  </si>
  <si>
    <t>EX3 Eve</t>
  </si>
  <si>
    <t>EX4 Filipa</t>
  </si>
  <si>
    <t>EX5 Ghost</t>
  </si>
  <si>
    <t>EX6 Griffin</t>
  </si>
  <si>
    <t>EX7 Gump</t>
  </si>
  <si>
    <t>EX8 Hardworker</t>
  </si>
  <si>
    <t>EX10 Hut</t>
  </si>
  <si>
    <t>EX11 Jody</t>
  </si>
  <si>
    <t>EX12 Kruger</t>
  </si>
  <si>
    <t>EX13 Llorona</t>
  </si>
  <si>
    <t>EX14 Luke</t>
  </si>
  <si>
    <t>EX15 Mae</t>
  </si>
  <si>
    <t>EX16 Maker</t>
  </si>
  <si>
    <t>EX17 Man</t>
  </si>
  <si>
    <t>EX1 Moron</t>
  </si>
  <si>
    <t>EX2 Nofap</t>
  </si>
  <si>
    <t>EX3 Paratroopa</t>
  </si>
  <si>
    <t>EX4 Pleb2</t>
  </si>
  <si>
    <t>EX5 Plebasarus</t>
  </si>
  <si>
    <t>EX6 Pog</t>
  </si>
  <si>
    <t>EX7 Pootey</t>
  </si>
  <si>
    <t>EX8 Ran</t>
  </si>
  <si>
    <t>EX9 Rhodes</t>
  </si>
  <si>
    <t>EX11 Sad</t>
  </si>
  <si>
    <t>EX12 Sassy</t>
  </si>
  <si>
    <t>EX13 Says</t>
  </si>
  <si>
    <t>EX14 Slacker</t>
  </si>
  <si>
    <t>EX15 Smith</t>
  </si>
  <si>
    <t>EX17 Smoke</t>
  </si>
  <si>
    <t>EX18 Someone</t>
  </si>
  <si>
    <t>EX9 Stop</t>
  </si>
  <si>
    <t>EX20 Straight</t>
  </si>
  <si>
    <t>EX1 Supply</t>
  </si>
  <si>
    <t>EX2 Susan</t>
  </si>
  <si>
    <t>EX3 Thot</t>
  </si>
  <si>
    <t>EX4 Towel</t>
  </si>
  <si>
    <t>EX5 Troopa</t>
  </si>
  <si>
    <t>EX6 Twat</t>
  </si>
  <si>
    <t>EX7 Twenty</t>
  </si>
  <si>
    <t>EX8 Waffle</t>
  </si>
  <si>
    <t>EX9 Whatshername</t>
  </si>
  <si>
    <t>Status Totals (Change Options)</t>
  </si>
  <si>
    <t>EX4 Ass</t>
  </si>
  <si>
    <t>EX11 Bros</t>
  </si>
  <si>
    <t>EX18 Coont</t>
  </si>
  <si>
    <t>EX19 Cooter</t>
  </si>
  <si>
    <t>EX1 Danvers</t>
  </si>
  <si>
    <t>EX9 Hustler</t>
  </si>
  <si>
    <t>EX18 Mcboatface</t>
  </si>
  <si>
    <t>EX19 Monger</t>
  </si>
  <si>
    <t>EX20 Moon</t>
  </si>
  <si>
    <t>EX10 Rosseta</t>
  </si>
  <si>
    <t>Total Personnell</t>
  </si>
  <si>
    <t>EX2 America</t>
  </si>
  <si>
    <r>
      <rPr>
        <sz val="11"/>
        <rFont val="Consolas"/>
        <family val="3"/>
      </rPr>
      <t xml:space="preserve">Instructions on use of this workbook. For Use with </t>
    </r>
    <r>
      <rPr>
        <b/>
        <sz val="11"/>
        <rFont val="Consolas"/>
        <family val="3"/>
      </rPr>
      <t>OFFICE 2019+</t>
    </r>
    <r>
      <rPr>
        <sz val="11"/>
        <rFont val="Consolas"/>
        <family val="3"/>
      </rPr>
      <t xml:space="preserve">. It may work with 2016 but some features like the updating stats at the top </t>
    </r>
    <r>
      <rPr>
        <b/>
        <sz val="11"/>
        <rFont val="Consolas"/>
        <family val="3"/>
      </rPr>
      <t>WILL</t>
    </r>
    <r>
      <rPr>
        <sz val="11"/>
        <rFont val="Consolas"/>
        <family val="3"/>
      </rPr>
      <t xml:space="preserve"> </t>
    </r>
    <r>
      <rPr>
        <b/>
        <sz val="11"/>
        <rFont val="Consolas"/>
        <family val="3"/>
      </rPr>
      <t>break</t>
    </r>
    <r>
      <rPr>
        <sz val="11"/>
        <rFont val="Consolas"/>
        <family val="3"/>
      </rPr>
      <t>. Office 365 is ok . (Heavy use of TEXTJOIN) meh, Just use OFFICE 2019+.</t>
    </r>
    <r>
      <rPr>
        <sz val="11"/>
        <color theme="1"/>
        <rFont val="Consolas"/>
        <family val="3"/>
      </rPr>
      <t xml:space="preserve">
</t>
    </r>
    <r>
      <rPr>
        <b/>
        <sz val="11"/>
        <color theme="1"/>
        <rFont val="Consolas"/>
        <family val="3"/>
      </rPr>
      <t>INSTRUCTIONS:</t>
    </r>
    <r>
      <rPr>
        <sz val="11"/>
        <color theme="1"/>
        <rFont val="Consolas"/>
        <family val="3"/>
      </rPr>
      <t xml:space="preserve">
01. Go to the </t>
    </r>
    <r>
      <rPr>
        <b/>
        <sz val="11"/>
        <color theme="1"/>
        <rFont val="Consolas"/>
        <family val="3"/>
      </rPr>
      <t>"Panel"</t>
    </r>
    <r>
      <rPr>
        <sz val="11"/>
        <color theme="1"/>
        <rFont val="Consolas"/>
        <family val="3"/>
      </rPr>
      <t xml:space="preserve"> tab </t>
    </r>
    <r>
      <rPr>
        <b/>
        <sz val="11"/>
        <color theme="1"/>
        <rFont val="Consolas"/>
        <family val="3"/>
      </rPr>
      <t>higligthed in green</t>
    </r>
    <r>
      <rPr>
        <sz val="11"/>
        <color theme="1"/>
        <rFont val="Consolas"/>
        <family val="3"/>
      </rPr>
      <t xml:space="preserve"> and</t>
    </r>
    <r>
      <rPr>
        <b/>
        <sz val="11"/>
        <color theme="1"/>
        <rFont val="Consolas"/>
        <family val="3"/>
      </rPr>
      <t xml:space="preserve"> select</t>
    </r>
    <r>
      <rPr>
        <sz val="11"/>
        <color theme="1"/>
        <rFont val="Consolas"/>
        <family val="3"/>
      </rPr>
      <t xml:space="preserve"> your </t>
    </r>
    <r>
      <rPr>
        <b/>
        <sz val="11"/>
        <color theme="1"/>
        <rFont val="Consolas"/>
        <family val="3"/>
      </rPr>
      <t>options</t>
    </r>
    <r>
      <rPr>
        <sz val="11"/>
        <color theme="1"/>
        <rFont val="Consolas"/>
        <family val="3"/>
      </rPr>
      <t xml:space="preserve"> on cell D1 to D7. (START HERE)
02. </t>
    </r>
    <r>
      <rPr>
        <b/>
        <sz val="11"/>
        <color theme="1"/>
        <rFont val="Consolas"/>
        <family val="3"/>
      </rPr>
      <t>Edit</t>
    </r>
    <r>
      <rPr>
        <sz val="11"/>
        <color theme="1"/>
        <rFont val="Consolas"/>
        <family val="3"/>
      </rPr>
      <t xml:space="preserve"> your </t>
    </r>
    <r>
      <rPr>
        <b/>
        <sz val="11"/>
        <color theme="1"/>
        <rFont val="Consolas"/>
        <family val="3"/>
      </rPr>
      <t>personne</t>
    </r>
    <r>
      <rPr>
        <sz val="11"/>
        <color theme="1"/>
        <rFont val="Consolas"/>
        <family val="3"/>
      </rPr>
      <t xml:space="preserve">l under the </t>
    </r>
    <r>
      <rPr>
        <b/>
        <sz val="11"/>
        <color theme="1"/>
        <rFont val="Consolas"/>
        <family val="3"/>
      </rPr>
      <t>Roster table</t>
    </r>
    <r>
      <rPr>
        <sz val="11"/>
        <color theme="1"/>
        <rFont val="Consolas"/>
        <family val="3"/>
      </rPr>
      <t xml:space="preserve">. The more info the better. 
03. Now </t>
    </r>
    <r>
      <rPr>
        <b/>
        <sz val="11"/>
        <color theme="1"/>
        <rFont val="Consolas"/>
        <family val="3"/>
      </rPr>
      <t>edit your duty sections</t>
    </r>
    <r>
      <rPr>
        <sz val="11"/>
        <color theme="1"/>
        <rFont val="Consolas"/>
        <family val="3"/>
      </rPr>
      <t xml:space="preserve"> under the </t>
    </r>
    <r>
      <rPr>
        <b/>
        <sz val="11"/>
        <color theme="1"/>
        <rFont val="Consolas"/>
        <family val="3"/>
      </rPr>
      <t>Group table</t>
    </r>
    <r>
      <rPr>
        <sz val="11"/>
        <color theme="1"/>
        <rFont val="Consolas"/>
        <family val="3"/>
      </rPr>
      <t xml:space="preserve">. The will pull the data from your roster and will be </t>
    </r>
    <r>
      <rPr>
        <b/>
        <sz val="11"/>
        <color theme="1"/>
        <rFont val="Consolas"/>
        <family val="3"/>
      </rPr>
      <t>Drop Down Menus.</t>
    </r>
    <r>
      <rPr>
        <sz val="11"/>
        <color theme="1"/>
        <rFont val="Consolas"/>
        <family val="3"/>
      </rPr>
      <t xml:space="preserve">
04. Once you have completed, </t>
    </r>
    <r>
      <rPr>
        <b/>
        <sz val="11"/>
        <color theme="1"/>
        <rFont val="Consolas"/>
        <family val="3"/>
      </rPr>
      <t>click</t>
    </r>
    <r>
      <rPr>
        <sz val="11"/>
        <color theme="1"/>
        <rFont val="Consolas"/>
        <family val="3"/>
      </rPr>
      <t xml:space="preserve"> on the </t>
    </r>
    <r>
      <rPr>
        <b/>
        <sz val="11"/>
        <color theme="1"/>
        <rFont val="Consolas"/>
        <family val="3"/>
      </rPr>
      <t>"Watchbill"</t>
    </r>
    <r>
      <rPr>
        <sz val="11"/>
        <color theme="1"/>
        <rFont val="Consolas"/>
        <family val="3"/>
      </rPr>
      <t xml:space="preserve"> tab to see your watchbill.
05. You can </t>
    </r>
    <r>
      <rPr>
        <b/>
        <sz val="11"/>
        <color theme="1"/>
        <rFont val="Consolas"/>
        <family val="3"/>
      </rPr>
      <t>override a person</t>
    </r>
    <r>
      <rPr>
        <sz val="11"/>
        <color theme="1"/>
        <rFont val="Consolas"/>
        <family val="3"/>
      </rPr>
      <t xml:space="preserve"> on the </t>
    </r>
    <r>
      <rPr>
        <b/>
        <sz val="11"/>
        <color theme="1"/>
        <rFont val="Consolas"/>
        <family val="3"/>
      </rPr>
      <t>"Watchbill" tab</t>
    </r>
    <r>
      <rPr>
        <sz val="11"/>
        <color theme="1"/>
        <rFont val="Consolas"/>
        <family val="3"/>
      </rPr>
      <t xml:space="preserve"> by clicking the box to the </t>
    </r>
    <r>
      <rPr>
        <b/>
        <sz val="11"/>
        <color theme="1"/>
        <rFont val="Consolas"/>
        <family val="3"/>
      </rPr>
      <t>left of the name</t>
    </r>
    <r>
      <rPr>
        <sz val="11"/>
        <color theme="1"/>
        <rFont val="Consolas"/>
        <family val="3"/>
      </rPr>
      <t xml:space="preserve"> and</t>
    </r>
    <r>
      <rPr>
        <b/>
        <sz val="11"/>
        <color theme="1"/>
        <rFont val="Consolas"/>
        <family val="3"/>
      </rPr>
      <t xml:space="preserve"> choosing </t>
    </r>
    <r>
      <rPr>
        <sz val="11"/>
        <color theme="1"/>
        <rFont val="Consolas"/>
        <family val="3"/>
      </rPr>
      <t>the last options ("Extra 5, Extra 6, Extra 7, Extra 8"(NOTE: You can change these labels in the MiscFormulas tab))</t>
    </r>
    <r>
      <rPr>
        <b/>
        <sz val="11"/>
        <color theme="1"/>
        <rFont val="Consolas"/>
        <family val="3"/>
      </rPr>
      <t xml:space="preserve">. </t>
    </r>
    <r>
      <rPr>
        <sz val="11"/>
        <color theme="1"/>
        <rFont val="Consolas"/>
        <family val="3"/>
      </rPr>
      <t xml:space="preserve">The Box will clear, </t>
    </r>
    <r>
      <rPr>
        <b/>
        <sz val="11"/>
        <color theme="1"/>
        <rFont val="Consolas"/>
        <family val="3"/>
      </rPr>
      <t xml:space="preserve">click </t>
    </r>
    <r>
      <rPr>
        <sz val="11"/>
        <color theme="1"/>
        <rFont val="Consolas"/>
        <family val="3"/>
      </rPr>
      <t xml:space="preserve">on the </t>
    </r>
    <r>
      <rPr>
        <b/>
        <sz val="11"/>
        <color theme="1"/>
        <rFont val="Consolas"/>
        <family val="3"/>
      </rPr>
      <t>box to the righ</t>
    </r>
    <r>
      <rPr>
        <sz val="11"/>
        <color theme="1"/>
        <rFont val="Consolas"/>
        <family val="3"/>
      </rPr>
      <t xml:space="preserve">t were the name was and choose a </t>
    </r>
    <r>
      <rPr>
        <b/>
        <sz val="11"/>
        <color theme="1"/>
        <rFont val="Consolas"/>
        <family val="3"/>
      </rPr>
      <t xml:space="preserve">new person from the drop down. 
Remeber to "BACKSPACE" the box when creating a next months schedule.
</t>
    </r>
    <r>
      <rPr>
        <sz val="11"/>
        <color theme="5" tint="-0.249977111117893"/>
        <rFont val="Consolas"/>
        <family val="3"/>
      </rPr>
      <t>You can modify Departments in the red TAB, but try not too touch too many things if you can help it. I left unlocked only the cells that you should be modifying.</t>
    </r>
    <r>
      <rPr>
        <b/>
        <sz val="11"/>
        <color theme="1"/>
        <rFont val="Consolas"/>
        <family val="3"/>
      </rPr>
      <t xml:space="preserve">
FEATURES: 
</t>
    </r>
    <r>
      <rPr>
        <sz val="11"/>
        <color theme="1"/>
        <rFont val="Consolas"/>
        <family val="3"/>
      </rPr>
      <t xml:space="preserve">Watchbill calendar will automatically be updated at step 1.
Filter and Sort your roster and duty sections.
Ratios boxes is a HEAT MAP. Making it easy to see what sections need more people. 
If you schedule a person to to sections, the color will change in the spots the person is scheduled.
If you dont put someone on duty, itll show up on the "NOT ON SCHEDULE" box at the top.
The box to the left of roster will turn Green, Yellow, or Red, depending if the person is in a group / duty section.
Holidays will show up in the holidays box 90 days before they happen. Also the watchbill tab will show HOLIDAY on the days of just incase you miss it.
The Boxes at the top will update from whatever is in the STATUS bar in the roster.
The numbers on the "Panel" sheet will update when you change something.
</t>
    </r>
    <r>
      <rPr>
        <b/>
        <sz val="11"/>
        <color theme="1"/>
        <rFont val="Consolas"/>
        <family val="3"/>
      </rPr>
      <t xml:space="preserve">
Notes: 
</t>
    </r>
    <r>
      <rPr>
        <sz val="11"/>
        <color theme="1"/>
        <rFont val="Consolas"/>
        <family val="3"/>
      </rPr>
      <t xml:space="preserve">       Under no reason should you touch the hidden holiday tab as this may break the holidays feature with wrong modifications.
       Schedule template and other tabs are not finished and will be expanded on eventually.
       Also I would say Print To PDF once you have a bill ready so people cant change it. 
       It also helps if you use the naming scheme : YEAR MONTH - MONTH(TEXT). This helps with orginazation. Dont be that person
       who is not organized.
</t>
    </r>
    <r>
      <rPr>
        <b/>
        <sz val="11"/>
        <color theme="1"/>
        <rFont val="Consolas"/>
        <family val="3"/>
      </rPr>
      <t xml:space="preserve">Releases Will Be here : </t>
    </r>
    <r>
      <rPr>
        <sz val="11"/>
        <color theme="1"/>
        <rFont val="Consolas"/>
        <family val="3"/>
      </rPr>
      <t>https://github.com/burn-sie/Scheduler</t>
    </r>
  </si>
  <si>
    <t>QUAL1</t>
  </si>
  <si>
    <t>QUAL2</t>
  </si>
  <si>
    <t>QUAL3</t>
  </si>
  <si>
    <t>QUAL4</t>
  </si>
  <si>
    <t>QUAL5</t>
  </si>
  <si>
    <t>QUAL6</t>
  </si>
  <si>
    <t>Assigment Options for sheets. (Change Me, Column B)</t>
  </si>
  <si>
    <t>America, Yo</t>
  </si>
  <si>
    <t>Warn Of "FIRED/LEAVING/MOVING" in how many days? :</t>
  </si>
  <si>
    <t>Column2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</si>
  <si>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</si>
  <si>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</si>
  <si>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</si>
  <si>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</si>
  <si>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</si>
  <si>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</si>
  <si>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</si>
  <si>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</si>
  <si>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</si>
  <si>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</si>
  <si>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</si>
  <si>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</si>
  <si>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</si>
  <si>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</si>
  <si>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</si>
  <si>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</si>
  <si>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</si>
  <si>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</si>
  <si>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</si>
  <si>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</si>
  <si>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</si>
  <si>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</si>
  <si>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</si>
  <si>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</si>
  <si>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</si>
  <si>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</si>
  <si>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</si>
  <si>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</si>
  <si>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</si>
  <si>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</si>
  <si>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</si>
  <si>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ORANGE</t>
  </si>
  <si>
    <t>Warnings:</t>
  </si>
  <si>
    <t xml:space="preserve">
UPCOMING HOLIDAYS</t>
  </si>
  <si>
    <t>UPCOMING HOLIDAYS</t>
  </si>
  <si>
    <t xml:space="preserve"> - scheduled on vacation day.</t>
  </si>
  <si>
    <t>x</t>
  </si>
  <si>
    <t>Douche Canoe</t>
  </si>
  <si>
    <t>Qualifications (NOT FINISHED / BROKEN)</t>
  </si>
  <si>
    <t>HELPER COLUMNS DO NOT DELETE</t>
  </si>
  <si>
    <t>AutoUpdating in the panel tab only work in Office 2021+ or Office 365.
In a future release I may put in a togle with a formula thatll work in 
older versions of office, but that is low priority and innefficient.</t>
  </si>
  <si>
    <t>TODO:
- Add Qualifications column in roster.
- Add Template for hours scheduling.
- Possibly add more personnel slots to each group?
- Possibly add comments directly to roster table.
- Add personnel notes to Warnings.</t>
  </si>
  <si>
    <t>Personnell in a group</t>
  </si>
  <si>
    <t>Whit, Crayon</t>
  </si>
  <si>
    <t>September</t>
  </si>
  <si>
    <t>Taken from the Roster Table in "Panel" Tab.</t>
  </si>
  <si>
    <t>EX3 Whit</t>
  </si>
  <si>
    <t>X</t>
  </si>
  <si>
    <t>What TOTAL do you want to combine? (e.g Primary and Secondary U/i) (Select As Many as you want (NOT FINISHED)</t>
  </si>
  <si>
    <r>
      <rPr>
        <b/>
        <sz val="11"/>
        <color theme="1"/>
        <rFont val="Calibri"/>
        <family val="2"/>
        <scheme val="minor"/>
      </rPr>
      <t>Changelog
v.06 -</t>
    </r>
    <r>
      <rPr>
        <sz val="11"/>
        <color theme="1"/>
        <rFont val="Calibri"/>
        <family val="2"/>
        <scheme val="minor"/>
      </rPr>
      <t xml:space="preserve"> Fixed the</t>
    </r>
    <r>
      <rPr>
        <b/>
        <sz val="11"/>
        <color theme="1"/>
        <rFont val="Calibri"/>
        <family val="2"/>
        <scheme val="minor"/>
      </rPr>
      <t xml:space="preserve"> </t>
    </r>
    <r>
      <rPr>
        <sz val="11"/>
        <color theme="1"/>
        <rFont val="Calibri"/>
        <family val="2"/>
        <scheme val="minor"/>
      </rPr>
      <t xml:space="preserve">Vacation tracker where it wasnt warning unless day 1 was checked.
           Fixed personell counting in the number tracker on the top right of sheet "Panel".
           TimeOffTracker will now fill in the column black if the month contains less days.
           Vacation Roster no longer a drop down and just copies the entire roster onto its sheet.
           Added hidden helper column to TimeOffTracker sheet to help find people scheduled on vacation.
           Converted table in TimeOffTracker sheet to range for mitigation spills a table cannot handle.
           Counter for personnel in groups now goes by counting people in the groups and not a work around.
           Counter for personnel in groups will highlight, to give you a warning, if your roster vs people assigned dont add up.
</t>
    </r>
    <r>
      <rPr>
        <b/>
        <sz val="11"/>
        <color theme="1"/>
        <rFont val="Calibri"/>
        <family val="2"/>
        <scheme val="minor"/>
      </rPr>
      <t xml:space="preserve">v.05 </t>
    </r>
    <r>
      <rPr>
        <sz val="11"/>
        <color theme="1"/>
        <rFont val="Calibri"/>
        <family val="2"/>
        <scheme val="minor"/>
      </rPr>
      <t xml:space="preserve">- Added Vacation Tab to keep track of time off.
           Added Warning picture to the panel tab. It'll warn of potential conflicts in scheduling and other factors.
             for now it only warns if you schedule someone while they are on vacation. (REQUIRES OFFICE 2021+)
</t>
    </r>
    <r>
      <rPr>
        <b/>
        <sz val="11"/>
        <color theme="1"/>
        <rFont val="Calibri"/>
        <family val="2"/>
        <scheme val="minor"/>
      </rPr>
      <t xml:space="preserve">v.04 </t>
    </r>
    <r>
      <rPr>
        <sz val="11"/>
        <color theme="1"/>
        <rFont val="Calibri"/>
        <family val="2"/>
        <scheme val="minor"/>
      </rPr>
      <t xml:space="preserve"> - Added Upcoming Holidays to calendar sheet.  
            Add Yellow formating if someone on a duty section is not in roster list.
            Fixed Personnel override in watchbill tab. Should now return Full roster.
            Fixed Notes dropdown. Should now show full peronnell list.
</t>
    </r>
    <r>
      <rPr>
        <b/>
        <sz val="11"/>
        <color theme="1"/>
        <rFont val="Calibri"/>
        <family val="2"/>
        <scheme val="minor"/>
      </rPr>
      <t xml:space="preserve">V.01-03 </t>
    </r>
    <r>
      <rPr>
        <sz val="11"/>
        <color theme="1"/>
        <rFont val="Calibri"/>
        <family val="2"/>
        <scheme val="minor"/>
      </rPr>
      <t>- Initial.</t>
    </r>
  </si>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</sst>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mmm\-yyyy;@"/>
    <numFmt numFmtId="165" formatCode="###\-###\-####"/>
    <numFmt numFmtId="166" formatCode="[$-409]dd\-mmm\-yyyy;@"/>
    <numFmt numFmtId="167" formatCode="[$-409]d\-mmm\-yy;@"/>
  </numFmts>
  <fonts count="69" x14ac:knownFonts="1">
    <font>
      <sz val="11"/>
      <color theme="1"/>
      <name val="Calibri"/>
      <family val="2"/>
      <scheme val="minor"/>
    </font>
    <font>
      <b/>
      <sz val="11"/>
      <color theme="1"/>
      <name val="Calibri"/>
      <family val="2"/>
      <scheme val="minor"/>
    </font>
    <font>
      <b/>
      <sz val="14"/>
      <color theme="1"/>
      <name val="Times New Roman"/>
      <family val="1"/>
    </font>
    <font>
      <b/>
      <sz val="11"/>
      <color theme="1"/>
      <name val="Times New Roman"/>
      <family val="1"/>
    </font>
    <font>
      <u/>
      <sz val="11"/>
      <color theme="10"/>
      <name val="Calibri"/>
      <family val="2"/>
      <scheme val="minor"/>
    </font>
    <font>
      <u/>
      <sz val="11"/>
      <color theme="11"/>
      <name val="Calibri"/>
      <family val="2"/>
      <scheme val="minor"/>
    </font>
    <font>
      <b/>
      <sz val="36"/>
      <color theme="1"/>
      <name val="Consolas"/>
      <family val="3"/>
    </font>
    <font>
      <b/>
      <sz val="28"/>
      <color theme="1"/>
      <name val="Consolas"/>
      <family val="3"/>
    </font>
    <font>
      <b/>
      <sz val="16"/>
      <color theme="1"/>
      <name val="Times New Roman"/>
      <family val="1"/>
    </font>
    <font>
      <sz val="16"/>
      <color theme="1"/>
      <name val="Times New Roman"/>
      <family val="1"/>
    </font>
    <font>
      <i/>
      <sz val="16"/>
      <color theme="1"/>
      <name val="Times New Roman"/>
      <family val="1"/>
    </font>
    <font>
      <sz val="16"/>
      <name val="Times New Roman"/>
      <family val="1"/>
    </font>
    <font>
      <b/>
      <sz val="16"/>
      <name val="Times New Roman"/>
      <family val="1"/>
    </font>
    <font>
      <sz val="14"/>
      <color theme="1"/>
      <name val="Consolas"/>
      <family val="3"/>
    </font>
    <font>
      <sz val="18"/>
      <color theme="1"/>
      <name val="Consolas"/>
      <family val="3"/>
    </font>
    <font>
      <sz val="11"/>
      <color theme="1"/>
      <name val="Consolas"/>
      <family val="3"/>
    </font>
    <font>
      <b/>
      <sz val="18"/>
      <color theme="1"/>
      <name val="Consolas"/>
      <family val="3"/>
    </font>
    <font>
      <sz val="12"/>
      <color theme="1"/>
      <name val="Consolas"/>
      <family val="3"/>
    </font>
    <font>
      <b/>
      <sz val="10"/>
      <color theme="1"/>
      <name val="Times New Roman"/>
      <family val="1"/>
    </font>
    <font>
      <b/>
      <sz val="11"/>
      <color theme="1"/>
      <name val="Consolas"/>
      <family val="3"/>
    </font>
    <font>
      <sz val="11"/>
      <name val="Consolas"/>
      <family val="3"/>
    </font>
    <font>
      <sz val="12"/>
      <name val="Consolas"/>
      <family val="3"/>
    </font>
    <font>
      <b/>
      <sz val="20"/>
      <color theme="1"/>
      <name val="Consolas"/>
      <family val="3"/>
    </font>
    <font>
      <b/>
      <sz val="14"/>
      <color theme="1"/>
      <name val="Consolas"/>
      <family val="3"/>
    </font>
    <font>
      <b/>
      <u/>
      <sz val="12"/>
      <color rgb="FFFF0000"/>
      <name val="Consolas"/>
      <family val="3"/>
    </font>
    <font>
      <b/>
      <sz val="16"/>
      <color theme="1"/>
      <name val="Consolas"/>
      <family val="3"/>
    </font>
    <font>
      <b/>
      <sz val="22"/>
      <color theme="1"/>
      <name val="Consolas"/>
      <family val="3"/>
    </font>
    <font>
      <sz val="22"/>
      <color theme="1"/>
      <name val="Consolas"/>
      <family val="3"/>
    </font>
    <font>
      <b/>
      <sz val="16"/>
      <name val="Consolas"/>
      <family val="3"/>
    </font>
    <font>
      <b/>
      <sz val="22"/>
      <name val="Consolas"/>
      <family val="3"/>
    </font>
    <font>
      <b/>
      <sz val="20"/>
      <name val="Consolas"/>
      <family val="3"/>
    </font>
    <font>
      <b/>
      <sz val="14"/>
      <name val="Consolas"/>
      <family val="3"/>
    </font>
    <font>
      <b/>
      <sz val="11"/>
      <name val="Consolas"/>
      <family val="3"/>
    </font>
    <font>
      <b/>
      <sz val="26"/>
      <color theme="1"/>
      <name val="Consolas"/>
      <family val="3"/>
    </font>
    <font>
      <u/>
      <sz val="14"/>
      <name val="Consolas"/>
      <family val="3"/>
    </font>
    <font>
      <u/>
      <sz val="12"/>
      <name val="Consolas"/>
      <family val="3"/>
    </font>
    <font>
      <sz val="10"/>
      <color theme="1"/>
      <name val="Consolas"/>
      <family val="3"/>
    </font>
    <font>
      <sz val="11"/>
      <name val="Calibri"/>
      <family val="2"/>
      <scheme val="minor"/>
    </font>
    <font>
      <b/>
      <sz val="14"/>
      <color rgb="FFFF0000"/>
      <name val="Consolas"/>
      <family val="3"/>
    </font>
    <font>
      <sz val="14"/>
      <color theme="0"/>
      <name val="Consolas"/>
      <family val="3"/>
    </font>
    <font>
      <b/>
      <sz val="24"/>
      <color theme="1"/>
      <name val="Calibri"/>
      <family val="2"/>
      <scheme val="minor"/>
    </font>
    <font>
      <b/>
      <u/>
      <sz val="8"/>
      <color theme="1"/>
      <name val="Consolas"/>
      <family val="3"/>
    </font>
    <font>
      <b/>
      <u/>
      <sz val="12"/>
      <color theme="1"/>
      <name val="Consolas"/>
      <family val="3"/>
    </font>
    <font>
      <b/>
      <sz val="12"/>
      <color theme="1"/>
      <name val="Consolas"/>
      <family val="3"/>
    </font>
    <font>
      <sz val="36"/>
      <color theme="1"/>
      <name val="Consolas"/>
      <family val="3"/>
    </font>
    <font>
      <sz val="9"/>
      <color theme="1"/>
      <name val="Consolas"/>
      <family val="3"/>
    </font>
    <font>
      <sz val="8"/>
      <name val="Calibri"/>
      <family val="2"/>
      <scheme val="minor"/>
    </font>
    <font>
      <b/>
      <sz val="12"/>
      <name val="Consolas"/>
      <family val="3"/>
    </font>
    <font>
      <sz val="1"/>
      <color theme="0"/>
      <name val="Times New Roman"/>
      <family val="1"/>
    </font>
    <font>
      <b/>
      <sz val="10"/>
      <color theme="1"/>
      <name val="Consolas"/>
      <family val="3"/>
    </font>
    <font>
      <sz val="16"/>
      <name val="Consolas"/>
      <family val="3"/>
    </font>
    <font>
      <b/>
      <sz val="12"/>
      <color theme="0" tint="-4.9989318521683403E-2"/>
      <name val="Consolas"/>
      <family val="3"/>
    </font>
    <font>
      <b/>
      <sz val="8"/>
      <color theme="1"/>
      <name val="Consolas"/>
      <family val="3"/>
    </font>
    <font>
      <b/>
      <u/>
      <sz val="9"/>
      <name val="Consolas"/>
      <family val="3"/>
    </font>
    <font>
      <b/>
      <sz val="24"/>
      <color theme="1"/>
      <name val="Consolas"/>
      <family val="3"/>
    </font>
    <font>
      <b/>
      <sz val="14"/>
      <color rgb="FFFF8585"/>
      <name val="Consolas"/>
      <family val="3"/>
    </font>
    <font>
      <b/>
      <u/>
      <sz val="10"/>
      <color theme="1"/>
      <name val="Consolas"/>
      <family val="3"/>
    </font>
    <font>
      <sz val="11"/>
      <color theme="5" tint="-0.249977111117893"/>
      <name val="Consolas"/>
      <family val="3"/>
    </font>
    <font>
      <sz val="16"/>
      <color theme="1"/>
      <name val="Consolas"/>
      <family val="3"/>
    </font>
    <font>
      <sz val="18"/>
      <color theme="1"/>
      <name val="Calibri"/>
      <family val="2"/>
      <scheme val="minor"/>
    </font>
    <font>
      <b/>
      <sz val="18"/>
      <color theme="1"/>
      <name val="Calibri"/>
      <family val="2"/>
      <scheme val="minor"/>
    </font>
    <font>
      <b/>
      <sz val="16"/>
      <color theme="1"/>
      <name val="Calibri"/>
      <family val="2"/>
      <scheme val="minor"/>
    </font>
    <font>
      <sz val="11"/>
      <color theme="1" tint="0.14999847407452621"/>
      <name val="Calibri"/>
      <family val="2"/>
      <scheme val="minor"/>
    </font>
    <font>
      <b/>
      <sz val="11"/>
      <color theme="0"/>
      <name val="Calibri"/>
      <family val="2"/>
      <scheme val="minor"/>
    </font>
    <font>
      <sz val="28"/>
      <color theme="1"/>
      <name val="Calibri"/>
      <family val="2"/>
      <scheme val="minor"/>
    </font>
    <font>
      <b/>
      <sz val="14"/>
      <color rgb="FFFFC000"/>
      <name val="Consolas"/>
      <family val="3"/>
    </font>
    <font>
      <sz val="8"/>
      <color theme="1"/>
      <name val="Calibri"/>
      <family val="2"/>
      <scheme val="minor"/>
    </font>
    <font>
      <sz val="18"/>
      <name val="Calibri"/>
      <family val="2"/>
      <scheme val="minor"/>
    </font>
    <font>
      <b/>
      <sz val="18"/>
      <name val="Consolas"/>
      <family val="3"/>
    </font>
  </fonts>
  <fills count="44">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C49A00"/>
        <bgColor indexed="64"/>
      </patternFill>
    </fill>
    <fill>
      <patternFill patternType="solid">
        <fgColor rgb="FFFFDD71"/>
        <bgColor indexed="64"/>
      </patternFill>
    </fill>
    <fill>
      <patternFill patternType="solid">
        <fgColor theme="3" tint="0.59999389629810485"/>
        <bgColor indexed="64"/>
      </patternFill>
    </fill>
    <fill>
      <patternFill patternType="solid">
        <fgColor theme="1"/>
        <bgColor indexed="64"/>
      </patternFill>
    </fill>
    <fill>
      <patternFill patternType="solid">
        <fgColor rgb="FFC59EE2"/>
        <bgColor indexed="64"/>
      </patternFill>
    </fill>
    <fill>
      <patternFill patternType="solid">
        <fgColor theme="0" tint="-4.9989318521683403E-2"/>
        <bgColor indexed="64"/>
      </patternFill>
    </fill>
    <fill>
      <patternFill patternType="solid">
        <fgColor theme="2"/>
        <bgColor indexed="64"/>
      </patternFill>
    </fill>
    <fill>
      <patternFill patternType="solid">
        <fgColor theme="9"/>
        <bgColor indexed="64"/>
      </patternFill>
    </fill>
    <fill>
      <patternFill patternType="solid">
        <fgColor rgb="FFFF6600"/>
        <bgColor indexed="64"/>
      </patternFill>
    </fill>
    <fill>
      <patternFill patternType="solid">
        <fgColor rgb="FF00FFFF"/>
        <bgColor indexed="64"/>
      </patternFill>
    </fill>
    <fill>
      <patternFill patternType="solid">
        <fgColor rgb="FFFFFF9B"/>
        <bgColor indexed="64"/>
      </patternFill>
    </fill>
    <fill>
      <patternFill patternType="solid">
        <fgColor rgb="FF996633"/>
        <bgColor indexed="64"/>
      </patternFill>
    </fill>
    <fill>
      <patternFill patternType="solid">
        <fgColor rgb="FF00FF00"/>
        <bgColor indexed="64"/>
      </patternFill>
    </fill>
    <fill>
      <patternFill patternType="solid">
        <fgColor rgb="FFFF99FF"/>
        <bgColor indexed="64"/>
      </patternFill>
    </fill>
    <fill>
      <patternFill patternType="solid">
        <fgColor rgb="FFFFCC99"/>
        <bgColor indexed="64"/>
      </patternFill>
    </fill>
    <fill>
      <patternFill patternType="solid">
        <fgColor rgb="FF3333CC"/>
        <bgColor indexed="64"/>
      </patternFill>
    </fill>
    <fill>
      <patternFill patternType="solid">
        <fgColor rgb="FF3399FF"/>
        <bgColor indexed="64"/>
      </patternFill>
    </fill>
    <fill>
      <patternFill patternType="solid">
        <fgColor rgb="FFFF1DFF"/>
        <bgColor indexed="64"/>
      </patternFill>
    </fill>
    <fill>
      <patternFill patternType="solid">
        <fgColor rgb="FFFFFFFF"/>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C687E9"/>
        <bgColor indexed="64"/>
      </patternFill>
    </fill>
    <fill>
      <patternFill patternType="solid">
        <fgColor theme="0" tint="-0.34998626667073579"/>
        <bgColor indexed="64"/>
      </patternFill>
    </fill>
    <fill>
      <patternFill patternType="solid">
        <fgColor rgb="FFA87C00"/>
        <bgColor indexed="64"/>
      </patternFill>
    </fill>
    <fill>
      <patternFill patternType="solid">
        <fgColor rgb="FFEAAD00"/>
        <bgColor indexed="64"/>
      </patternFill>
    </fill>
    <fill>
      <patternFill patternType="solid">
        <fgColor theme="1" tint="4.9989318521683403E-2"/>
        <bgColor indexed="64"/>
      </patternFill>
    </fill>
    <fill>
      <patternFill patternType="solid">
        <fgColor theme="4" tint="0.59999389629810485"/>
        <bgColor indexed="64"/>
      </patternFill>
    </fill>
    <fill>
      <patternFill patternType="solid">
        <fgColor rgb="FFFF5353"/>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rgb="FFFFD757"/>
        <bgColor indexed="64"/>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1" tint="0.14999847407452621"/>
        <bgColor indexed="64"/>
      </patternFill>
    </fill>
  </fills>
  <borders count="13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top/>
      <bottom style="thin">
        <color indexed="64"/>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right style="thick">
        <color auto="1"/>
      </right>
      <top style="thin">
        <color auto="1"/>
      </top>
      <bottom style="thin">
        <color auto="1"/>
      </bottom>
      <diagonal/>
    </border>
    <border>
      <left style="thin">
        <color auto="1"/>
      </left>
      <right/>
      <top style="thick">
        <color auto="1"/>
      </top>
      <bottom style="thin">
        <color auto="1"/>
      </bottom>
      <diagonal/>
    </border>
    <border>
      <left/>
      <right style="thin">
        <color auto="1"/>
      </right>
      <top style="thick">
        <color auto="1"/>
      </top>
      <bottom style="thin">
        <color auto="1"/>
      </bottom>
      <diagonal/>
    </border>
    <border>
      <left style="thick">
        <color auto="1"/>
      </left>
      <right style="thin">
        <color auto="1"/>
      </right>
      <top/>
      <bottom style="thin">
        <color auto="1"/>
      </bottom>
      <diagonal/>
    </border>
    <border>
      <left/>
      <right style="thick">
        <color auto="1"/>
      </right>
      <top/>
      <bottom style="thin">
        <color auto="1"/>
      </bottom>
      <diagonal/>
    </border>
    <border>
      <left style="thick">
        <color auto="1"/>
      </left>
      <right style="thin">
        <color auto="1"/>
      </right>
      <top style="thin">
        <color auto="1"/>
      </top>
      <bottom/>
      <diagonal/>
    </border>
    <border>
      <left/>
      <right style="thick">
        <color auto="1"/>
      </right>
      <top style="thin">
        <color auto="1"/>
      </top>
      <bottom/>
      <diagonal/>
    </border>
    <border>
      <left style="thick">
        <color auto="1"/>
      </left>
      <right style="thick">
        <color auto="1"/>
      </right>
      <top style="thick">
        <color auto="1"/>
      </top>
      <bottom style="thick">
        <color auto="1"/>
      </bottom>
      <diagonal/>
    </border>
    <border>
      <left/>
      <right style="thick">
        <color auto="1"/>
      </right>
      <top style="thick">
        <color auto="1"/>
      </top>
      <bottom style="thin">
        <color auto="1"/>
      </bottom>
      <diagonal/>
    </border>
    <border>
      <left style="thick">
        <color auto="1"/>
      </left>
      <right style="thin">
        <color auto="1"/>
      </right>
      <top style="thick">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ck">
        <color auto="1"/>
      </right>
      <top style="thin">
        <color auto="1"/>
      </top>
      <bottom style="thick">
        <color auto="1"/>
      </bottom>
      <diagonal/>
    </border>
    <border>
      <left style="thick">
        <color auto="1"/>
      </left>
      <right/>
      <top style="thin">
        <color auto="1"/>
      </top>
      <bottom style="thin">
        <color auto="1"/>
      </bottom>
      <diagonal/>
    </border>
    <border>
      <left/>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bottom/>
      <diagonal/>
    </border>
    <border>
      <left/>
      <right style="thick">
        <color auto="1"/>
      </right>
      <top/>
      <bottom/>
      <diagonal/>
    </border>
    <border>
      <left style="thick">
        <color indexed="64"/>
      </left>
      <right style="thick">
        <color auto="1"/>
      </right>
      <top/>
      <bottom style="thick">
        <color auto="1"/>
      </bottom>
      <diagonal/>
    </border>
    <border>
      <left/>
      <right/>
      <top/>
      <bottom style="medium">
        <color indexed="64"/>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auto="1"/>
      </left>
      <right/>
      <top style="medium">
        <color auto="1"/>
      </top>
      <bottom style="thin">
        <color auto="1"/>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bottom style="medium">
        <color indexed="64"/>
      </bottom>
      <diagonal/>
    </border>
    <border>
      <left style="thin">
        <color auto="1"/>
      </left>
      <right/>
      <top style="thin">
        <color auto="1"/>
      </top>
      <bottom style="medium">
        <color indexed="64"/>
      </bottom>
      <diagonal/>
    </border>
    <border>
      <left/>
      <right style="thick">
        <color auto="1"/>
      </right>
      <top style="thin">
        <color auto="1"/>
      </top>
      <bottom style="medium">
        <color indexed="64"/>
      </bottom>
      <diagonal/>
    </border>
    <border>
      <left style="thin">
        <color auto="1"/>
      </left>
      <right style="thin">
        <color auto="1"/>
      </right>
      <top style="thin">
        <color auto="1"/>
      </top>
      <bottom style="thick">
        <color auto="1"/>
      </bottom>
      <diagonal/>
    </border>
    <border>
      <left/>
      <right/>
      <top style="thick">
        <color auto="1"/>
      </top>
      <bottom/>
      <diagonal/>
    </border>
    <border>
      <left/>
      <right style="thin">
        <color auto="1"/>
      </right>
      <top style="thin">
        <color auto="1"/>
      </top>
      <bottom style="thick">
        <color auto="1"/>
      </bottom>
      <diagonal/>
    </border>
    <border>
      <left style="thick">
        <color auto="1"/>
      </left>
      <right style="thin">
        <color auto="1"/>
      </right>
      <top style="medium">
        <color indexed="64"/>
      </top>
      <bottom style="thin">
        <color auto="1"/>
      </bottom>
      <diagonal/>
    </border>
    <border>
      <left style="thick">
        <color auto="1"/>
      </left>
      <right style="thick">
        <color auto="1"/>
      </right>
      <top style="thick">
        <color auto="1"/>
      </top>
      <bottom/>
      <diagonal/>
    </border>
    <border>
      <left style="thick">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style="thin">
        <color auto="1"/>
      </right>
      <top style="medium">
        <color indexed="64"/>
      </top>
      <bottom style="thin">
        <color auto="1"/>
      </bottom>
      <diagonal/>
    </border>
    <border>
      <left/>
      <right style="thin">
        <color auto="1"/>
      </right>
      <top style="thin">
        <color auto="1"/>
      </top>
      <bottom style="medium">
        <color auto="1"/>
      </bottom>
      <diagonal/>
    </border>
    <border>
      <left style="thick">
        <color auto="1"/>
      </left>
      <right/>
      <top/>
      <bottom/>
      <diagonal/>
    </border>
    <border>
      <left style="thick">
        <color auto="1"/>
      </left>
      <right style="thick">
        <color auto="1"/>
      </right>
      <top/>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thick">
        <color auto="1"/>
      </top>
      <bottom style="thin">
        <color auto="1"/>
      </bottom>
      <diagonal/>
    </border>
    <border>
      <left style="thick">
        <color auto="1"/>
      </left>
      <right/>
      <top style="thin">
        <color auto="1"/>
      </top>
      <bottom style="thick">
        <color auto="1"/>
      </bottom>
      <diagonal/>
    </border>
    <border>
      <left style="thick">
        <color indexed="64"/>
      </left>
      <right style="thick">
        <color indexed="64"/>
      </right>
      <top style="medium">
        <color indexed="64"/>
      </top>
      <bottom style="thick">
        <color indexed="64"/>
      </bottom>
      <diagonal/>
    </border>
    <border>
      <left style="thick">
        <color auto="1"/>
      </left>
      <right style="thick">
        <color auto="1"/>
      </right>
      <top style="medium">
        <color auto="1"/>
      </top>
      <bottom style="medium">
        <color auto="1"/>
      </bottom>
      <diagonal/>
    </border>
    <border>
      <left/>
      <right style="thick">
        <color auto="1"/>
      </right>
      <top style="thick">
        <color auto="1"/>
      </top>
      <bottom/>
      <diagonal/>
    </border>
    <border>
      <left style="thick">
        <color auto="1"/>
      </left>
      <right/>
      <top style="thick">
        <color auto="1"/>
      </top>
      <bottom/>
      <diagonal/>
    </border>
    <border>
      <left style="thick">
        <color auto="1"/>
      </left>
      <right style="thin">
        <color auto="1"/>
      </right>
      <top style="thick">
        <color auto="1"/>
      </top>
      <bottom style="thin">
        <color auto="1"/>
      </bottom>
      <diagonal/>
    </border>
    <border>
      <left style="thick">
        <color indexed="64"/>
      </left>
      <right/>
      <top/>
      <bottom style="thick">
        <color auto="1"/>
      </bottom>
      <diagonal/>
    </border>
    <border>
      <left/>
      <right/>
      <top style="medium">
        <color auto="1"/>
      </top>
      <bottom/>
      <diagonal/>
    </border>
    <border>
      <left/>
      <right/>
      <top/>
      <bottom style="thick">
        <color auto="1"/>
      </bottom>
      <diagonal/>
    </border>
    <border>
      <left style="medium">
        <color auto="1"/>
      </left>
      <right style="thick">
        <color auto="1"/>
      </right>
      <top style="thick">
        <color auto="1"/>
      </top>
      <bottom style="medium">
        <color auto="1"/>
      </bottom>
      <diagonal/>
    </border>
    <border>
      <left style="thick">
        <color auto="1"/>
      </left>
      <right style="thick">
        <color auto="1"/>
      </right>
      <top style="thick">
        <color auto="1"/>
      </top>
      <bottom style="medium">
        <color auto="1"/>
      </bottom>
      <diagonal/>
    </border>
    <border>
      <left style="thin">
        <color auto="1"/>
      </left>
      <right style="thick">
        <color auto="1"/>
      </right>
      <top style="thin">
        <color auto="1"/>
      </top>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thick">
        <color auto="1"/>
      </left>
      <right style="thick">
        <color indexed="64"/>
      </right>
      <top style="medium">
        <color auto="1"/>
      </top>
      <bottom style="thin">
        <color auto="1"/>
      </bottom>
      <diagonal/>
    </border>
    <border>
      <left style="thick">
        <color auto="1"/>
      </left>
      <right style="thick">
        <color auto="1"/>
      </right>
      <top style="thick">
        <color auto="1"/>
      </top>
      <bottom style="thin">
        <color auto="1"/>
      </bottom>
      <diagonal/>
    </border>
    <border>
      <left/>
      <right/>
      <top style="thick">
        <color auto="1"/>
      </top>
      <bottom style="medium">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medium">
        <color auto="1"/>
      </top>
      <bottom/>
      <diagonal/>
    </border>
    <border>
      <left style="medium">
        <color auto="1"/>
      </left>
      <right style="thick">
        <color auto="1"/>
      </right>
      <top style="thin">
        <color auto="1"/>
      </top>
      <bottom/>
      <diagonal/>
    </border>
    <border>
      <left/>
      <right style="thick">
        <color auto="1"/>
      </right>
      <top/>
      <bottom style="thick">
        <color auto="1"/>
      </bottom>
      <diagonal/>
    </border>
    <border>
      <left style="thick">
        <color auto="1"/>
      </left>
      <right style="thick">
        <color auto="1"/>
      </right>
      <top style="thin">
        <color auto="1"/>
      </top>
      <bottom/>
      <diagonal/>
    </border>
    <border>
      <left/>
      <right style="thick">
        <color theme="1"/>
      </right>
      <top style="medium">
        <color auto="1"/>
      </top>
      <bottom style="thin">
        <color auto="1"/>
      </bottom>
      <diagonal/>
    </border>
    <border>
      <left style="thick">
        <color auto="1"/>
      </left>
      <right/>
      <top/>
      <bottom style="thin">
        <color auto="1"/>
      </bottom>
      <diagonal/>
    </border>
    <border>
      <left/>
      <right style="thick">
        <color theme="1"/>
      </right>
      <top style="thin">
        <color auto="1"/>
      </top>
      <bottom style="thin">
        <color auto="1"/>
      </bottom>
      <diagonal/>
    </border>
    <border>
      <left/>
      <right style="thick">
        <color theme="1"/>
      </right>
      <top style="thin">
        <color auto="1"/>
      </top>
      <bottom style="medium">
        <color auto="1"/>
      </bottom>
      <diagonal/>
    </border>
    <border>
      <left style="thin">
        <color auto="1"/>
      </left>
      <right/>
      <top style="medium">
        <color auto="1"/>
      </top>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ck">
        <color theme="1"/>
      </left>
      <right style="thin">
        <color auto="1"/>
      </right>
      <top style="medium">
        <color theme="1"/>
      </top>
      <bottom style="thin">
        <color theme="1"/>
      </bottom>
      <diagonal/>
    </border>
    <border>
      <left style="thin">
        <color auto="1"/>
      </left>
      <right/>
      <top style="medium">
        <color theme="1"/>
      </top>
      <bottom style="thin">
        <color theme="1"/>
      </bottom>
      <diagonal/>
    </border>
    <border>
      <left style="thick">
        <color theme="1"/>
      </left>
      <right style="thin">
        <color auto="1"/>
      </right>
      <top style="thin">
        <color theme="1"/>
      </top>
      <bottom style="thin">
        <color theme="1"/>
      </bottom>
      <diagonal/>
    </border>
    <border>
      <left style="thin">
        <color auto="1"/>
      </left>
      <right/>
      <top style="thin">
        <color theme="1"/>
      </top>
      <bottom style="thin">
        <color theme="1"/>
      </bottom>
      <diagonal/>
    </border>
    <border>
      <left/>
      <right style="thick">
        <color theme="1"/>
      </right>
      <top style="medium">
        <color auto="1"/>
      </top>
      <bottom/>
      <diagonal/>
    </border>
    <border>
      <left style="thin">
        <color auto="1"/>
      </left>
      <right/>
      <top style="medium">
        <color theme="8"/>
      </top>
      <bottom/>
      <diagonal/>
    </border>
    <border>
      <left style="thick">
        <color auto="1"/>
      </left>
      <right/>
      <top style="thin">
        <color auto="1"/>
      </top>
      <bottom/>
      <diagonal/>
    </border>
    <border>
      <left style="medium">
        <color auto="1"/>
      </left>
      <right/>
      <top style="thin">
        <color auto="1"/>
      </top>
      <bottom/>
      <diagonal/>
    </border>
    <border>
      <left style="thin">
        <color auto="1"/>
      </left>
      <right/>
      <top style="thin">
        <color theme="8"/>
      </top>
      <bottom/>
      <diagonal/>
    </border>
    <border>
      <left style="thin">
        <color auto="1"/>
      </left>
      <right/>
      <top style="thin">
        <color theme="8"/>
      </top>
      <bottom style="thin">
        <color theme="8"/>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diagonal/>
    </border>
    <border>
      <left/>
      <right style="medium">
        <color auto="1"/>
      </right>
      <top style="thick">
        <color auto="1"/>
      </top>
      <bottom/>
      <diagonal/>
    </border>
    <border>
      <left/>
      <right/>
      <top style="thick">
        <color auto="1"/>
      </top>
      <bottom style="thin">
        <color auto="1"/>
      </bottom>
      <diagonal/>
    </border>
    <border>
      <left/>
      <right/>
      <top style="thin">
        <color auto="1"/>
      </top>
      <bottom style="thick">
        <color auto="1"/>
      </bottom>
      <diagonal/>
    </border>
    <border>
      <left style="thick">
        <color auto="1"/>
      </left>
      <right/>
      <top/>
      <bottom style="medium">
        <color auto="1"/>
      </bottom>
      <diagonal/>
    </border>
    <border>
      <left/>
      <right style="thick">
        <color auto="1"/>
      </right>
      <top/>
      <bottom style="medium">
        <color auto="1"/>
      </bottom>
      <diagonal/>
    </border>
    <border>
      <left style="thick">
        <color auto="1"/>
      </left>
      <right/>
      <top style="medium">
        <color auto="1"/>
      </top>
      <bottom/>
      <diagonal/>
    </border>
    <border>
      <left/>
      <right style="thick">
        <color auto="1"/>
      </right>
      <top style="medium">
        <color auto="1"/>
      </top>
      <bottom/>
      <diagonal/>
    </border>
    <border>
      <left/>
      <right style="thick">
        <color auto="1"/>
      </right>
      <top style="medium">
        <color auto="1"/>
      </top>
      <bottom style="thin">
        <color auto="1"/>
      </bottom>
      <diagonal/>
    </border>
    <border>
      <left style="thick">
        <color theme="1"/>
      </left>
      <right style="thin">
        <color auto="1"/>
      </right>
      <top style="medium">
        <color indexed="64"/>
      </top>
      <bottom style="thin">
        <color theme="1"/>
      </bottom>
      <diagonal/>
    </border>
    <border>
      <left style="thin">
        <color auto="1"/>
      </left>
      <right/>
      <top style="medium">
        <color indexed="64"/>
      </top>
      <bottom style="thin">
        <color theme="1"/>
      </bottom>
      <diagonal/>
    </border>
    <border>
      <left/>
      <right style="thick">
        <color theme="1"/>
      </right>
      <top style="medium">
        <color indexed="64"/>
      </top>
      <bottom style="thin">
        <color theme="1"/>
      </bottom>
      <diagonal/>
    </border>
    <border>
      <left/>
      <right style="thick">
        <color theme="1"/>
      </right>
      <top style="thin">
        <color theme="1"/>
      </top>
      <bottom style="thin">
        <color theme="1"/>
      </bottom>
      <diagonal/>
    </border>
    <border>
      <left style="thick">
        <color theme="1"/>
      </left>
      <right style="thin">
        <color auto="1"/>
      </right>
      <top style="thin">
        <color auto="1"/>
      </top>
      <bottom style="medium">
        <color auto="1"/>
      </bottom>
      <diagonal/>
    </border>
    <border>
      <left style="thick">
        <color theme="1"/>
      </left>
      <right style="thin">
        <color auto="1"/>
      </right>
      <top style="thin">
        <color theme="1"/>
      </top>
      <bottom style="medium">
        <color auto="1"/>
      </bottom>
      <diagonal/>
    </border>
    <border>
      <left style="thin">
        <color auto="1"/>
      </left>
      <right/>
      <top style="thin">
        <color theme="1"/>
      </top>
      <bottom style="medium">
        <color auto="1"/>
      </bottom>
      <diagonal/>
    </border>
    <border>
      <left/>
      <right style="thick">
        <color theme="1"/>
      </right>
      <top style="thin">
        <color theme="1"/>
      </top>
      <bottom style="medium">
        <color auto="1"/>
      </bottom>
      <diagonal/>
    </border>
    <border>
      <left/>
      <right/>
      <top style="medium">
        <color auto="1"/>
      </top>
      <bottom style="thin">
        <color auto="1"/>
      </bottom>
      <diagonal/>
    </border>
    <border>
      <left/>
      <right/>
      <top style="thin">
        <color auto="1"/>
      </top>
      <bottom style="medium">
        <color indexed="64"/>
      </bottom>
      <diagonal/>
    </border>
    <border>
      <left/>
      <right style="thick">
        <color theme="1"/>
      </right>
      <top style="thin">
        <color auto="1"/>
      </top>
      <bottom/>
      <diagonal/>
    </border>
    <border>
      <left style="thin">
        <color auto="1"/>
      </left>
      <right/>
      <top style="thick">
        <color auto="1"/>
      </top>
      <bottom/>
      <diagonal/>
    </border>
    <border>
      <left/>
      <right/>
      <top style="thin">
        <color theme="1"/>
      </top>
      <bottom/>
      <diagonal/>
    </border>
    <border>
      <left style="thin">
        <color auto="1"/>
      </left>
      <right style="thick">
        <color auto="1"/>
      </right>
      <top style="thick">
        <color auto="1"/>
      </top>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n">
        <color auto="1"/>
      </left>
      <right style="thick">
        <color auto="1"/>
      </right>
      <top style="medium">
        <color auto="1"/>
      </top>
      <bottom/>
      <diagonal/>
    </border>
  </borders>
  <cellStyleXfs count="3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39">
    <xf numFmtId="0" fontId="0" fillId="0" borderId="0" xfId="0"/>
    <xf numFmtId="0" fontId="8" fillId="0" borderId="34" xfId="0" applyFont="1" applyBorder="1" applyAlignment="1">
      <alignment horizontal="left" wrapText="1"/>
    </xf>
    <xf numFmtId="0" fontId="8" fillId="0" borderId="19" xfId="0" applyFont="1" applyBorder="1" applyAlignment="1">
      <alignment horizontal="left" wrapText="1"/>
    </xf>
    <xf numFmtId="0" fontId="8" fillId="0" borderId="4" xfId="0" applyFont="1" applyBorder="1" applyAlignment="1">
      <alignment horizontal="left" wrapText="1"/>
    </xf>
    <xf numFmtId="0" fontId="8" fillId="0" borderId="19" xfId="0" applyFont="1" applyBorder="1" applyAlignment="1">
      <alignment horizontal="center" wrapText="1"/>
    </xf>
    <xf numFmtId="0" fontId="8" fillId="0" borderId="18" xfId="0" applyFont="1" applyBorder="1" applyAlignment="1">
      <alignment horizontal="center" wrapText="1"/>
    </xf>
    <xf numFmtId="0" fontId="8" fillId="0" borderId="4" xfId="0" applyFont="1" applyBorder="1" applyAlignment="1">
      <alignment horizontal="center" wrapText="1"/>
    </xf>
    <xf numFmtId="0" fontId="8" fillId="2" borderId="10" xfId="0" applyFont="1" applyFill="1" applyBorder="1" applyAlignment="1">
      <alignment horizontal="left" wrapText="1"/>
    </xf>
    <xf numFmtId="0" fontId="0" fillId="0" borderId="0" xfId="0" applyAlignment="1">
      <alignment horizontal="left"/>
    </xf>
    <xf numFmtId="0" fontId="2" fillId="0" borderId="0" xfId="0" applyFont="1" applyAlignment="1">
      <alignment horizontal="left"/>
    </xf>
    <xf numFmtId="0" fontId="3" fillId="0" borderId="0" xfId="0" applyFont="1"/>
    <xf numFmtId="0" fontId="1" fillId="0" borderId="0" xfId="0" applyFont="1"/>
    <xf numFmtId="0" fontId="15" fillId="0" borderId="0" xfId="0" applyFont="1"/>
    <xf numFmtId="0" fontId="17" fillId="0" borderId="31" xfId="0" applyFont="1" applyBorder="1" applyAlignment="1">
      <alignment horizontal="left"/>
    </xf>
    <xf numFmtId="0" fontId="10" fillId="0" borderId="31" xfId="0" applyFont="1" applyBorder="1" applyAlignment="1">
      <alignment horizontal="left"/>
    </xf>
    <xf numFmtId="0" fontId="8" fillId="2" borderId="5" xfId="0" applyFont="1" applyFill="1" applyBorder="1" applyAlignment="1">
      <alignment horizontal="left" wrapText="1"/>
    </xf>
    <xf numFmtId="0" fontId="13" fillId="0" borderId="0" xfId="0" applyFont="1"/>
    <xf numFmtId="0" fontId="8" fillId="2" borderId="20" xfId="0" applyFont="1" applyFill="1" applyBorder="1" applyAlignment="1">
      <alignment horizontal="left" wrapText="1"/>
    </xf>
    <xf numFmtId="0" fontId="12" fillId="11" borderId="9" xfId="0" applyFont="1" applyFill="1" applyBorder="1" applyAlignment="1">
      <alignment horizontal="right"/>
    </xf>
    <xf numFmtId="0" fontId="12" fillId="11" borderId="35" xfId="0" applyFont="1" applyFill="1" applyBorder="1" applyAlignment="1">
      <alignment horizontal="left"/>
    </xf>
    <xf numFmtId="0" fontId="37" fillId="0" borderId="0" xfId="0" applyFont="1"/>
    <xf numFmtId="0" fontId="8" fillId="14" borderId="41" xfId="0" applyFont="1" applyFill="1" applyBorder="1"/>
    <xf numFmtId="0" fontId="9" fillId="0" borderId="34" xfId="0" applyFont="1" applyBorder="1"/>
    <xf numFmtId="0" fontId="8" fillId="0" borderId="0" xfId="0" applyFont="1" applyAlignment="1">
      <alignment horizontal="right"/>
    </xf>
    <xf numFmtId="0" fontId="8" fillId="0" borderId="0" xfId="0" applyFont="1" applyAlignment="1">
      <alignment horizontal="left"/>
    </xf>
    <xf numFmtId="0" fontId="8" fillId="0" borderId="34" xfId="0" applyFont="1" applyBorder="1" applyAlignment="1">
      <alignment horizontal="left"/>
    </xf>
    <xf numFmtId="0" fontId="8" fillId="0" borderId="9" xfId="0" applyFont="1" applyBorder="1" applyAlignment="1">
      <alignment horizontal="right"/>
    </xf>
    <xf numFmtId="0" fontId="8" fillId="0" borderId="34" xfId="0" applyFont="1" applyBorder="1"/>
    <xf numFmtId="0" fontId="8" fillId="0" borderId="44" xfId="0" applyFont="1" applyBorder="1"/>
    <xf numFmtId="0" fontId="8" fillId="0" borderId="9" xfId="0" applyFont="1" applyBorder="1" applyAlignment="1">
      <alignment horizontal="right" wrapText="1"/>
    </xf>
    <xf numFmtId="0" fontId="8" fillId="0" borderId="44" xfId="0" applyFont="1" applyBorder="1" applyAlignment="1">
      <alignment horizontal="center"/>
    </xf>
    <xf numFmtId="0" fontId="8" fillId="0" borderId="8" xfId="0" applyFont="1" applyBorder="1" applyAlignment="1">
      <alignment horizontal="right"/>
    </xf>
    <xf numFmtId="0" fontId="9" fillId="0" borderId="44" xfId="0" applyFont="1" applyBorder="1"/>
    <xf numFmtId="0" fontId="8" fillId="0" borderId="22" xfId="0" applyFont="1" applyBorder="1" applyAlignment="1">
      <alignment horizontal="left"/>
    </xf>
    <xf numFmtId="0" fontId="8" fillId="0" borderId="21" xfId="0" applyFont="1" applyBorder="1" applyAlignment="1">
      <alignment horizontal="left"/>
    </xf>
    <xf numFmtId="0" fontId="12" fillId="0" borderId="8" xfId="0" applyFont="1" applyBorder="1" applyAlignment="1">
      <alignment horizontal="right"/>
    </xf>
    <xf numFmtId="0" fontId="8" fillId="0" borderId="21" xfId="0" applyFont="1" applyBorder="1"/>
    <xf numFmtId="0" fontId="8" fillId="0" borderId="21" xfId="0" applyFont="1" applyBorder="1" applyAlignment="1">
      <alignment horizontal="center"/>
    </xf>
    <xf numFmtId="0" fontId="9" fillId="0" borderId="11" xfId="0" applyFont="1" applyBorder="1"/>
    <xf numFmtId="0" fontId="8" fillId="0" borderId="1" xfId="0" applyFont="1" applyBorder="1" applyAlignment="1">
      <alignment horizontal="right"/>
    </xf>
    <xf numFmtId="0" fontId="8" fillId="0" borderId="11" xfId="0" applyFont="1" applyBorder="1" applyAlignment="1">
      <alignment horizontal="left"/>
    </xf>
    <xf numFmtId="0" fontId="8" fillId="0" borderId="11" xfId="0" applyFont="1" applyBorder="1" applyAlignment="1">
      <alignment horizontal="center"/>
    </xf>
    <xf numFmtId="0" fontId="8" fillId="0" borderId="1" xfId="0" applyFont="1" applyBorder="1" applyAlignment="1">
      <alignment horizontal="right" wrapText="1"/>
    </xf>
    <xf numFmtId="0" fontId="8" fillId="0" borderId="11" xfId="0" applyFont="1" applyBorder="1"/>
    <xf numFmtId="0" fontId="8" fillId="0" borderId="45" xfId="0" applyFont="1" applyBorder="1" applyAlignment="1">
      <alignment horizontal="right" wrapText="1"/>
    </xf>
    <xf numFmtId="0" fontId="8" fillId="0" borderId="37" xfId="0" applyFont="1" applyBorder="1" applyAlignment="1">
      <alignment horizontal="left" wrapText="1"/>
    </xf>
    <xf numFmtId="0" fontId="8" fillId="0" borderId="44" xfId="0" applyFont="1" applyBorder="1" applyAlignment="1">
      <alignment horizontal="left"/>
    </xf>
    <xf numFmtId="0" fontId="8" fillId="0" borderId="46" xfId="0" applyFont="1" applyBorder="1" applyAlignment="1">
      <alignment horizontal="right"/>
    </xf>
    <xf numFmtId="0" fontId="8" fillId="0" borderId="47" xfId="0" applyFont="1" applyBorder="1" applyAlignment="1">
      <alignment horizontal="left"/>
    </xf>
    <xf numFmtId="0" fontId="12" fillId="0" borderId="8" xfId="0" applyFont="1" applyBorder="1" applyAlignment="1">
      <alignment horizontal="right" wrapText="1"/>
    </xf>
    <xf numFmtId="0" fontId="12" fillId="0" borderId="46" xfId="0" applyFont="1" applyBorder="1" applyAlignment="1">
      <alignment horizontal="right"/>
    </xf>
    <xf numFmtId="0" fontId="8" fillId="0" borderId="6"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center"/>
    </xf>
    <xf numFmtId="0" fontId="9" fillId="0" borderId="21" xfId="0" applyFont="1" applyBorder="1" applyAlignment="1">
      <alignment horizontal="center"/>
    </xf>
    <xf numFmtId="0" fontId="20" fillId="14" borderId="0" xfId="0" applyFont="1" applyFill="1"/>
    <xf numFmtId="167" fontId="15" fillId="0" borderId="54" xfId="0" applyNumberFormat="1" applyFont="1" applyBorder="1" applyAlignment="1" applyProtection="1">
      <alignment horizontal="left"/>
      <protection locked="0"/>
    </xf>
    <xf numFmtId="0" fontId="15" fillId="0" borderId="55" xfId="0" applyFont="1" applyBorder="1" applyProtection="1">
      <protection locked="0"/>
    </xf>
    <xf numFmtId="167" fontId="0" fillId="0" borderId="54" xfId="0" applyNumberFormat="1" applyBorder="1" applyAlignment="1" applyProtection="1">
      <alignment horizontal="left"/>
      <protection locked="0"/>
    </xf>
    <xf numFmtId="0" fontId="0" fillId="0" borderId="55" xfId="0" applyBorder="1" applyProtection="1">
      <protection locked="0"/>
    </xf>
    <xf numFmtId="167" fontId="0" fillId="0" borderId="56" xfId="0" applyNumberFormat="1" applyBorder="1" applyAlignment="1" applyProtection="1">
      <alignment horizontal="left"/>
      <protection locked="0"/>
    </xf>
    <xf numFmtId="0" fontId="0" fillId="0" borderId="57" xfId="0" applyBorder="1" applyProtection="1">
      <protection locked="0"/>
    </xf>
    <xf numFmtId="0" fontId="39" fillId="0" borderId="0" xfId="0" applyFont="1"/>
    <xf numFmtId="0" fontId="36" fillId="0" borderId="0" xfId="0" applyFont="1"/>
    <xf numFmtId="0" fontId="15" fillId="14" borderId="49" xfId="0" applyFont="1" applyFill="1" applyBorder="1" applyAlignment="1">
      <alignment vertical="top" wrapText="1"/>
    </xf>
    <xf numFmtId="0" fontId="8" fillId="0" borderId="4" xfId="0" applyFont="1" applyBorder="1" applyAlignment="1" applyProtection="1">
      <alignment horizontal="center" wrapText="1"/>
      <protection locked="0"/>
    </xf>
    <xf numFmtId="0" fontId="9" fillId="0" borderId="44" xfId="0" applyFont="1" applyBorder="1" applyProtection="1">
      <protection locked="0"/>
    </xf>
    <xf numFmtId="0" fontId="21" fillId="0" borderId="0" xfId="0" applyFont="1"/>
    <xf numFmtId="0" fontId="17" fillId="0" borderId="15" xfId="0" applyFont="1" applyBorder="1" applyProtection="1">
      <protection locked="0"/>
    </xf>
    <xf numFmtId="0" fontId="17" fillId="0" borderId="12" xfId="0" applyFont="1" applyBorder="1" applyProtection="1">
      <protection locked="0"/>
    </xf>
    <xf numFmtId="0" fontId="21" fillId="0" borderId="12" xfId="0" applyFont="1" applyBorder="1" applyProtection="1">
      <protection locked="0"/>
    </xf>
    <xf numFmtId="0" fontId="17" fillId="0" borderId="0" xfId="0" applyFont="1" applyAlignment="1">
      <alignment horizontal="left"/>
    </xf>
    <xf numFmtId="0" fontId="15" fillId="0" borderId="60" xfId="0" applyFont="1" applyBorder="1"/>
    <xf numFmtId="0" fontId="15" fillId="14" borderId="0" xfId="0" applyFont="1" applyFill="1"/>
    <xf numFmtId="0" fontId="15" fillId="12" borderId="11" xfId="0" applyFont="1" applyFill="1" applyBorder="1"/>
    <xf numFmtId="0" fontId="15" fillId="0" borderId="3" xfId="0" applyFont="1" applyBorder="1"/>
    <xf numFmtId="0" fontId="15" fillId="6" borderId="11" xfId="0" applyFont="1" applyFill="1" applyBorder="1" applyAlignment="1">
      <alignment horizontal="left"/>
    </xf>
    <xf numFmtId="0" fontId="8" fillId="2" borderId="5" xfId="0" applyFont="1" applyFill="1" applyBorder="1" applyAlignment="1">
      <alignment wrapText="1"/>
    </xf>
    <xf numFmtId="0" fontId="8" fillId="2" borderId="20" xfId="0" applyFont="1" applyFill="1" applyBorder="1" applyAlignment="1">
      <alignment wrapText="1"/>
    </xf>
    <xf numFmtId="0" fontId="8" fillId="2" borderId="10" xfId="0" applyFont="1" applyFill="1" applyBorder="1" applyAlignment="1">
      <alignment wrapText="1"/>
    </xf>
    <xf numFmtId="0" fontId="8" fillId="2" borderId="17" xfId="0" applyFont="1" applyFill="1" applyBorder="1" applyAlignment="1">
      <alignment wrapText="1"/>
    </xf>
    <xf numFmtId="0" fontId="8" fillId="2" borderId="24" xfId="0" applyFont="1" applyFill="1" applyBorder="1" applyAlignment="1">
      <alignment wrapText="1"/>
    </xf>
    <xf numFmtId="0" fontId="16" fillId="6" borderId="28" xfId="0" applyFont="1" applyFill="1" applyBorder="1" applyAlignment="1" applyProtection="1">
      <alignment horizontal="center"/>
      <protection locked="0"/>
    </xf>
    <xf numFmtId="167" fontId="14" fillId="28" borderId="53" xfId="0" applyNumberFormat="1" applyFont="1" applyFill="1" applyBorder="1" applyAlignment="1" applyProtection="1">
      <alignment horizontal="center" vertical="center"/>
      <protection locked="0"/>
    </xf>
    <xf numFmtId="0" fontId="14" fillId="28" borderId="74" xfId="0" applyFont="1" applyFill="1" applyBorder="1" applyAlignment="1" applyProtection="1">
      <alignment horizontal="center" vertical="center"/>
      <protection locked="0"/>
    </xf>
    <xf numFmtId="0" fontId="33" fillId="14" borderId="0" xfId="0" applyFont="1" applyFill="1" applyAlignment="1">
      <alignment vertical="top"/>
    </xf>
    <xf numFmtId="0" fontId="15" fillId="14" borderId="0" xfId="0" applyFont="1" applyFill="1" applyAlignment="1">
      <alignment vertical="top" wrapText="1"/>
    </xf>
    <xf numFmtId="0" fontId="19" fillId="0" borderId="73" xfId="0" applyFont="1" applyBorder="1" applyAlignment="1">
      <alignment vertical="center"/>
    </xf>
    <xf numFmtId="0" fontId="21" fillId="0" borderId="76" xfId="0" applyFont="1" applyBorder="1" applyProtection="1">
      <protection locked="0"/>
    </xf>
    <xf numFmtId="0" fontId="19" fillId="0" borderId="71" xfId="0" applyFont="1" applyBorder="1" applyAlignment="1">
      <alignment horizontal="left" vertical="center"/>
    </xf>
    <xf numFmtId="0" fontId="17" fillId="0" borderId="17" xfId="0" applyFont="1" applyBorder="1" applyProtection="1">
      <protection locked="0"/>
    </xf>
    <xf numFmtId="0" fontId="17" fillId="0" borderId="1" xfId="0" applyFont="1" applyBorder="1" applyProtection="1">
      <protection locked="0"/>
    </xf>
    <xf numFmtId="0" fontId="17" fillId="0" borderId="8" xfId="0" applyFont="1" applyBorder="1" applyProtection="1">
      <protection locked="0"/>
    </xf>
    <xf numFmtId="0" fontId="19" fillId="0" borderId="73" xfId="0" applyFont="1" applyBorder="1" applyAlignment="1">
      <alignment horizontal="left" vertical="center"/>
    </xf>
    <xf numFmtId="0" fontId="21" fillId="0" borderId="17" xfId="0" applyFont="1" applyBorder="1" applyProtection="1">
      <protection locked="0"/>
    </xf>
    <xf numFmtId="0" fontId="21" fillId="0" borderId="1" xfId="0" applyFont="1" applyBorder="1" applyProtection="1">
      <protection locked="0"/>
    </xf>
    <xf numFmtId="0" fontId="15" fillId="0" borderId="17" xfId="0" applyFont="1" applyBorder="1" applyProtection="1">
      <protection locked="0"/>
    </xf>
    <xf numFmtId="0" fontId="15" fillId="0" borderId="1" xfId="0" applyFont="1" applyBorder="1" applyProtection="1">
      <protection locked="0"/>
    </xf>
    <xf numFmtId="0" fontId="15" fillId="0" borderId="8" xfId="0" applyFont="1" applyBorder="1" applyProtection="1">
      <protection locked="0"/>
    </xf>
    <xf numFmtId="0" fontId="17" fillId="0" borderId="17" xfId="0" applyFont="1" applyBorder="1" applyAlignment="1" applyProtection="1">
      <alignment horizontal="left"/>
      <protection locked="0"/>
    </xf>
    <xf numFmtId="0" fontId="17" fillId="0" borderId="1" xfId="0" applyFont="1" applyBorder="1" applyAlignment="1" applyProtection="1">
      <alignment horizontal="left"/>
      <protection locked="0"/>
    </xf>
    <xf numFmtId="0" fontId="17" fillId="0" borderId="8" xfId="0" applyFont="1" applyBorder="1" applyAlignment="1" applyProtection="1">
      <alignment horizontal="left"/>
      <protection locked="0"/>
    </xf>
    <xf numFmtId="0" fontId="19" fillId="0" borderId="73" xfId="0" applyFont="1" applyBorder="1" applyAlignment="1">
      <alignment horizontal="left"/>
    </xf>
    <xf numFmtId="0" fontId="13" fillId="14" borderId="0" xfId="0" applyFont="1" applyFill="1"/>
    <xf numFmtId="0" fontId="20" fillId="14" borderId="67" xfId="0" applyFont="1" applyFill="1" applyBorder="1" applyAlignment="1">
      <alignment horizontal="center" vertical="center"/>
    </xf>
    <xf numFmtId="0" fontId="21" fillId="14" borderId="67" xfId="0" applyFont="1" applyFill="1" applyBorder="1" applyAlignment="1">
      <alignment horizontal="center" vertical="center"/>
    </xf>
    <xf numFmtId="14" fontId="21" fillId="14" borderId="66" xfId="0" applyNumberFormat="1" applyFont="1" applyFill="1" applyBorder="1" applyAlignment="1">
      <alignment horizontal="center" vertical="center"/>
    </xf>
    <xf numFmtId="0" fontId="15" fillId="30" borderId="75" xfId="0" applyFont="1" applyFill="1" applyBorder="1" applyAlignment="1">
      <alignment horizontal="center"/>
    </xf>
    <xf numFmtId="0" fontId="36" fillId="14" borderId="0" xfId="0" applyFont="1" applyFill="1" applyAlignment="1">
      <alignment vertical="top" wrapText="1"/>
    </xf>
    <xf numFmtId="0" fontId="17" fillId="14" borderId="49" xfId="0" applyFont="1" applyFill="1" applyBorder="1" applyAlignment="1">
      <alignment horizontal="right" vertical="center" wrapText="1"/>
    </xf>
    <xf numFmtId="0" fontId="17" fillId="14" borderId="0" xfId="0" applyFont="1" applyFill="1" applyAlignment="1">
      <alignment horizontal="right" vertical="center" wrapText="1"/>
    </xf>
    <xf numFmtId="0" fontId="17" fillId="14" borderId="0" xfId="0" applyFont="1" applyFill="1" applyAlignment="1">
      <alignment horizontal="right" wrapText="1"/>
    </xf>
    <xf numFmtId="0" fontId="17" fillId="14" borderId="0" xfId="0" applyFont="1" applyFill="1" applyAlignment="1">
      <alignment horizontal="right"/>
    </xf>
    <xf numFmtId="0" fontId="15" fillId="14" borderId="0" xfId="0" applyFont="1" applyFill="1" applyAlignment="1">
      <alignment horizontal="right"/>
    </xf>
    <xf numFmtId="0" fontId="17" fillId="14" borderId="0" xfId="0" applyFont="1" applyFill="1"/>
    <xf numFmtId="0" fontId="36" fillId="14" borderId="60" xfId="0" applyFont="1" applyFill="1" applyBorder="1" applyAlignment="1">
      <alignment vertical="center" textRotation="90" wrapText="1"/>
    </xf>
    <xf numFmtId="0" fontId="15" fillId="0" borderId="14" xfId="0" applyFont="1" applyBorder="1"/>
    <xf numFmtId="0" fontId="15" fillId="0" borderId="35" xfId="0" applyFont="1" applyBorder="1"/>
    <xf numFmtId="0" fontId="23" fillId="31" borderId="81" xfId="0" applyFont="1" applyFill="1" applyBorder="1" applyAlignment="1">
      <alignment vertical="center"/>
    </xf>
    <xf numFmtId="0" fontId="23" fillId="4" borderId="81" xfId="0" applyFont="1" applyFill="1" applyBorder="1" applyAlignment="1">
      <alignment vertical="center"/>
    </xf>
    <xf numFmtId="0" fontId="23" fillId="5" borderId="81" xfId="0" applyFont="1" applyFill="1" applyBorder="1" applyAlignment="1">
      <alignment vertical="center"/>
    </xf>
    <xf numFmtId="0" fontId="23" fillId="32" borderId="81" xfId="0" applyFont="1" applyFill="1" applyBorder="1" applyAlignment="1">
      <alignment vertical="center"/>
    </xf>
    <xf numFmtId="0" fontId="23" fillId="33" borderId="81" xfId="0" applyFont="1" applyFill="1" applyBorder="1" applyAlignment="1">
      <alignment vertical="center"/>
    </xf>
    <xf numFmtId="0" fontId="23" fillId="34" borderId="81" xfId="0" applyFont="1" applyFill="1" applyBorder="1" applyAlignment="1">
      <alignment vertical="center"/>
    </xf>
    <xf numFmtId="0" fontId="13" fillId="0" borderId="36" xfId="0" applyFont="1" applyBorder="1"/>
    <xf numFmtId="0" fontId="9" fillId="3" borderId="1" xfId="0" applyFont="1" applyFill="1" applyBorder="1"/>
    <xf numFmtId="0" fontId="15" fillId="0" borderId="68" xfId="0" applyFont="1" applyBorder="1"/>
    <xf numFmtId="0" fontId="15" fillId="14" borderId="0" xfId="0" applyFont="1" applyFill="1" applyAlignment="1">
      <alignment horizontal="center" wrapText="1"/>
    </xf>
    <xf numFmtId="0" fontId="15" fillId="0" borderId="30" xfId="0" applyFont="1" applyBorder="1"/>
    <xf numFmtId="0" fontId="15" fillId="0" borderId="65" xfId="0" applyFont="1" applyBorder="1"/>
    <xf numFmtId="0" fontId="25" fillId="14" borderId="93" xfId="0" applyFont="1" applyFill="1" applyBorder="1" applyAlignment="1">
      <alignment wrapText="1"/>
    </xf>
    <xf numFmtId="0" fontId="51" fillId="14" borderId="93" xfId="0" applyFont="1" applyFill="1" applyBorder="1" applyAlignment="1" applyProtection="1">
      <alignment wrapText="1"/>
      <protection locked="0"/>
    </xf>
    <xf numFmtId="0" fontId="15" fillId="14" borderId="0" xfId="0" applyFont="1" applyFill="1" applyAlignment="1">
      <alignment wrapText="1"/>
    </xf>
    <xf numFmtId="0" fontId="9" fillId="3" borderId="92" xfId="0" applyFont="1" applyFill="1" applyBorder="1"/>
    <xf numFmtId="0" fontId="52" fillId="14" borderId="0" xfId="0" applyFont="1" applyFill="1" applyAlignment="1">
      <alignment vertical="top" wrapText="1"/>
    </xf>
    <xf numFmtId="0" fontId="52" fillId="14" borderId="73" xfId="0" applyFont="1" applyFill="1" applyBorder="1" applyAlignment="1">
      <alignment vertical="top" wrapText="1"/>
    </xf>
    <xf numFmtId="0" fontId="50" fillId="6" borderId="67" xfId="0" applyFont="1" applyFill="1" applyBorder="1" applyAlignment="1" applyProtection="1">
      <alignment vertical="center" wrapText="1"/>
      <protection locked="0"/>
    </xf>
    <xf numFmtId="0" fontId="15" fillId="6" borderId="13" xfId="0" applyFont="1" applyFill="1" applyBorder="1" applyAlignment="1">
      <alignment horizontal="left"/>
    </xf>
    <xf numFmtId="0" fontId="15" fillId="0" borderId="48" xfId="0" applyFont="1" applyBorder="1"/>
    <xf numFmtId="0" fontId="19" fillId="29" borderId="69" xfId="0" applyFont="1" applyFill="1" applyBorder="1"/>
    <xf numFmtId="0" fontId="19" fillId="29" borderId="49" xfId="0" applyFont="1" applyFill="1" applyBorder="1"/>
    <xf numFmtId="0" fontId="19" fillId="29" borderId="68" xfId="0" applyFont="1" applyFill="1" applyBorder="1"/>
    <xf numFmtId="0" fontId="9" fillId="0" borderId="1" xfId="0" applyFont="1" applyBorder="1" applyAlignment="1">
      <alignment horizontal="left"/>
    </xf>
    <xf numFmtId="0" fontId="9" fillId="3" borderId="1" xfId="0" applyFont="1" applyFill="1" applyBorder="1" applyAlignment="1">
      <alignment horizontal="left"/>
    </xf>
    <xf numFmtId="0" fontId="11" fillId="0" borderId="1" xfId="0" applyFont="1" applyBorder="1" applyAlignment="1">
      <alignment horizontal="left"/>
    </xf>
    <xf numFmtId="0" fontId="9" fillId="3" borderId="46" xfId="0" applyFont="1" applyFill="1" applyBorder="1" applyAlignment="1">
      <alignment horizontal="left"/>
    </xf>
    <xf numFmtId="0" fontId="9" fillId="0" borderId="46" xfId="0" applyFont="1" applyBorder="1" applyAlignment="1">
      <alignment horizontal="left"/>
    </xf>
    <xf numFmtId="0" fontId="9" fillId="0" borderId="40" xfId="0" applyFont="1" applyBorder="1" applyAlignment="1">
      <alignment horizontal="left"/>
    </xf>
    <xf numFmtId="0" fontId="9" fillId="3" borderId="40" xfId="0" applyFont="1" applyFill="1" applyBorder="1" applyAlignment="1">
      <alignment horizontal="left"/>
    </xf>
    <xf numFmtId="0" fontId="11" fillId="0" borderId="46" xfId="0" applyFont="1" applyBorder="1" applyAlignment="1">
      <alignment horizontal="left"/>
    </xf>
    <xf numFmtId="0" fontId="11" fillId="0" borderId="40" xfId="0" applyFont="1" applyBorder="1" applyAlignment="1">
      <alignment horizontal="left"/>
    </xf>
    <xf numFmtId="0" fontId="0" fillId="0" borderId="0" xfId="0" applyAlignment="1">
      <alignment wrapText="1"/>
    </xf>
    <xf numFmtId="0" fontId="9" fillId="0" borderId="97" xfId="0" applyFont="1" applyBorder="1"/>
    <xf numFmtId="0" fontId="9" fillId="0" borderId="99" xfId="0" applyFont="1" applyBorder="1"/>
    <xf numFmtId="0" fontId="18" fillId="0" borderId="21" xfId="0" applyFont="1" applyBorder="1" applyProtection="1">
      <protection locked="0"/>
    </xf>
    <xf numFmtId="0" fontId="18" fillId="0" borderId="59" xfId="0" applyFont="1" applyBorder="1" applyProtection="1">
      <protection locked="0"/>
    </xf>
    <xf numFmtId="0" fontId="18" fillId="0" borderId="58" xfId="0" applyFont="1" applyBorder="1" applyProtection="1">
      <protection locked="0"/>
    </xf>
    <xf numFmtId="0" fontId="18" fillId="3" borderId="98" xfId="0" applyFont="1" applyFill="1" applyBorder="1" applyProtection="1">
      <protection locked="0"/>
    </xf>
    <xf numFmtId="0" fontId="18" fillId="3" borderId="96" xfId="0" applyFont="1" applyFill="1" applyBorder="1" applyProtection="1">
      <protection locked="0"/>
    </xf>
    <xf numFmtId="0" fontId="18" fillId="0" borderId="44" xfId="0" applyFont="1" applyBorder="1" applyAlignment="1" applyProtection="1">
      <alignment horizontal="left"/>
      <protection locked="0"/>
    </xf>
    <xf numFmtId="0" fontId="18" fillId="0" borderId="44" xfId="0" applyFont="1" applyBorder="1" applyProtection="1">
      <protection locked="0"/>
    </xf>
    <xf numFmtId="0" fontId="18" fillId="0" borderId="51" xfId="0" applyFont="1" applyBorder="1" applyProtection="1">
      <protection locked="0"/>
    </xf>
    <xf numFmtId="0" fontId="18" fillId="0" borderId="13" xfId="0" applyFont="1" applyBorder="1" applyProtection="1">
      <protection locked="0"/>
    </xf>
    <xf numFmtId="0" fontId="18" fillId="3" borderId="19" xfId="0" applyFont="1" applyFill="1" applyBorder="1" applyProtection="1">
      <protection locked="0"/>
    </xf>
    <xf numFmtId="0" fontId="18" fillId="3" borderId="4" xfId="0" applyFont="1" applyFill="1" applyBorder="1" applyProtection="1">
      <protection locked="0"/>
    </xf>
    <xf numFmtId="0" fontId="18" fillId="3" borderId="2" xfId="0" applyFont="1" applyFill="1" applyBorder="1" applyProtection="1">
      <protection locked="0"/>
    </xf>
    <xf numFmtId="0" fontId="18" fillId="0" borderId="4" xfId="0" applyFont="1" applyBorder="1" applyProtection="1">
      <protection locked="0"/>
    </xf>
    <xf numFmtId="0" fontId="18" fillId="0" borderId="7" xfId="0" applyFont="1" applyBorder="1" applyAlignment="1" applyProtection="1">
      <alignment horizontal="left"/>
      <protection locked="0"/>
    </xf>
    <xf numFmtId="0" fontId="18" fillId="0" borderId="2" xfId="0" applyFont="1" applyBorder="1" applyProtection="1">
      <protection locked="0"/>
    </xf>
    <xf numFmtId="0" fontId="18" fillId="0" borderId="19" xfId="0" applyFont="1" applyBorder="1" applyProtection="1">
      <protection locked="0"/>
    </xf>
    <xf numFmtId="0" fontId="18" fillId="0" borderId="21" xfId="0" applyFont="1" applyBorder="1" applyAlignment="1" applyProtection="1">
      <alignment horizontal="left"/>
      <protection locked="0"/>
    </xf>
    <xf numFmtId="0" fontId="18" fillId="0" borderId="19" xfId="0" applyFont="1" applyBorder="1" applyAlignment="1" applyProtection="1">
      <alignment horizontal="left"/>
      <protection locked="0"/>
    </xf>
    <xf numFmtId="0" fontId="18" fillId="0" borderId="51" xfId="0" applyFont="1" applyBorder="1" applyAlignment="1" applyProtection="1">
      <alignment horizontal="left"/>
      <protection locked="0"/>
    </xf>
    <xf numFmtId="0" fontId="18" fillId="0" borderId="13" xfId="0" applyFont="1" applyBorder="1" applyAlignment="1" applyProtection="1">
      <alignment horizontal="left"/>
      <protection locked="0"/>
    </xf>
    <xf numFmtId="0" fontId="18" fillId="0" borderId="11" xfId="0" applyFont="1" applyBorder="1" applyAlignment="1" applyProtection="1">
      <alignment horizontal="left"/>
      <protection locked="0"/>
    </xf>
    <xf numFmtId="0" fontId="18" fillId="0" borderId="11" xfId="0" applyFont="1" applyBorder="1" applyProtection="1">
      <protection locked="0"/>
    </xf>
    <xf numFmtId="0" fontId="18" fillId="3" borderId="51" xfId="0" applyFont="1" applyFill="1" applyBorder="1" applyProtection="1">
      <protection locked="0"/>
    </xf>
    <xf numFmtId="0" fontId="18" fillId="3" borderId="11" xfId="0" applyFont="1" applyFill="1" applyBorder="1" applyProtection="1">
      <protection locked="0"/>
    </xf>
    <xf numFmtId="0" fontId="18" fillId="3" borderId="44" xfId="0" applyFont="1" applyFill="1" applyBorder="1" applyProtection="1">
      <protection locked="0"/>
    </xf>
    <xf numFmtId="0" fontId="45" fillId="14" borderId="0" xfId="0" applyFont="1" applyFill="1" applyAlignment="1">
      <alignment horizontal="center" wrapText="1"/>
    </xf>
    <xf numFmtId="0" fontId="36" fillId="0" borderId="3" xfId="0" applyFont="1" applyBorder="1"/>
    <xf numFmtId="0" fontId="36" fillId="0" borderId="94" xfId="0" applyFont="1" applyBorder="1"/>
    <xf numFmtId="0" fontId="36" fillId="0" borderId="95" xfId="0" applyFont="1" applyBorder="1"/>
    <xf numFmtId="0" fontId="20" fillId="3" borderId="101" xfId="0" applyFont="1" applyFill="1" applyBorder="1"/>
    <xf numFmtId="0" fontId="20" fillId="3" borderId="104" xfId="0" applyFont="1" applyFill="1" applyBorder="1"/>
    <xf numFmtId="0" fontId="20" fillId="3" borderId="105" xfId="0" applyFont="1" applyFill="1" applyBorder="1"/>
    <xf numFmtId="0" fontId="41" fillId="6" borderId="0" xfId="0" applyFont="1" applyFill="1" applyAlignment="1">
      <alignment wrapText="1"/>
    </xf>
    <xf numFmtId="0" fontId="41" fillId="6" borderId="60" xfId="0" applyFont="1" applyFill="1" applyBorder="1" applyAlignment="1">
      <alignment horizontal="left" vertical="center"/>
    </xf>
    <xf numFmtId="0" fontId="42" fillId="6" borderId="108" xfId="0" applyFont="1" applyFill="1" applyBorder="1" applyAlignment="1">
      <alignment horizontal="left"/>
    </xf>
    <xf numFmtId="0" fontId="39" fillId="0" borderId="60" xfId="0" applyFont="1" applyBorder="1"/>
    <xf numFmtId="14" fontId="42" fillId="0" borderId="60" xfId="0" applyNumberFormat="1" applyFont="1" applyBorder="1" applyAlignment="1">
      <alignment horizontal="center"/>
    </xf>
    <xf numFmtId="0" fontId="36" fillId="14" borderId="69" xfId="0" applyFont="1" applyFill="1" applyBorder="1" applyAlignment="1">
      <alignment vertical="top" wrapText="1"/>
    </xf>
    <xf numFmtId="0" fontId="15" fillId="14" borderId="49" xfId="0" applyFont="1" applyFill="1" applyBorder="1"/>
    <xf numFmtId="0" fontId="14" fillId="14" borderId="49" xfId="0" applyFont="1" applyFill="1" applyBorder="1" applyAlignment="1" applyProtection="1">
      <alignment horizontal="center" vertical="center" wrapText="1"/>
      <protection locked="0"/>
    </xf>
    <xf numFmtId="0" fontId="17" fillId="14" borderId="49" xfId="0" applyFont="1" applyFill="1" applyBorder="1" applyAlignment="1">
      <alignment horizontal="right" wrapText="1"/>
    </xf>
    <xf numFmtId="0" fontId="33" fillId="14" borderId="49" xfId="0" applyFont="1" applyFill="1" applyBorder="1" applyAlignment="1">
      <alignment vertical="top"/>
    </xf>
    <xf numFmtId="0" fontId="15" fillId="14" borderId="109" xfId="0" applyFont="1" applyFill="1" applyBorder="1"/>
    <xf numFmtId="0" fontId="36" fillId="14" borderId="60" xfId="0" applyFont="1" applyFill="1" applyBorder="1" applyAlignment="1">
      <alignment vertical="top" wrapText="1"/>
    </xf>
    <xf numFmtId="0" fontId="15" fillId="0" borderId="25" xfId="0" applyFont="1" applyBorder="1" applyAlignment="1">
      <alignment wrapText="1"/>
    </xf>
    <xf numFmtId="0" fontId="15" fillId="0" borderId="107" xfId="0" applyFont="1" applyBorder="1"/>
    <xf numFmtId="0" fontId="15" fillId="12" borderId="107" xfId="0" applyFont="1" applyFill="1" applyBorder="1"/>
    <xf numFmtId="0" fontId="15" fillId="12" borderId="16" xfId="0" applyFont="1" applyFill="1" applyBorder="1"/>
    <xf numFmtId="0" fontId="15" fillId="12" borderId="111" xfId="0" applyFont="1" applyFill="1" applyBorder="1"/>
    <xf numFmtId="0" fontId="15" fillId="12" borderId="29" xfId="0" applyFont="1" applyFill="1" applyBorder="1"/>
    <xf numFmtId="0" fontId="15" fillId="0" borderId="32" xfId="0" applyFont="1" applyBorder="1"/>
    <xf numFmtId="0" fontId="15" fillId="0" borderId="31" xfId="0" applyFont="1" applyBorder="1"/>
    <xf numFmtId="0" fontId="15" fillId="0" borderId="33" xfId="0" applyFont="1" applyBorder="1"/>
    <xf numFmtId="0" fontId="15" fillId="12" borderId="102" xfId="0" applyFont="1" applyFill="1" applyBorder="1"/>
    <xf numFmtId="0" fontId="15" fillId="12" borderId="6" xfId="0" applyFont="1" applyFill="1" applyBorder="1"/>
    <xf numFmtId="0" fontId="13" fillId="14" borderId="35" xfId="0" applyFont="1" applyFill="1" applyBorder="1"/>
    <xf numFmtId="0" fontId="52" fillId="14" borderId="86" xfId="0" applyFont="1" applyFill="1" applyBorder="1" applyAlignment="1">
      <alignment vertical="top" wrapText="1"/>
    </xf>
    <xf numFmtId="0" fontId="15" fillId="0" borderId="16" xfId="0" applyFont="1" applyBorder="1"/>
    <xf numFmtId="0" fontId="15" fillId="0" borderId="111" xfId="0" applyFont="1" applyBorder="1"/>
    <xf numFmtId="0" fontId="15" fillId="0" borderId="29" xfId="0" applyFont="1" applyBorder="1"/>
    <xf numFmtId="0" fontId="15" fillId="36" borderId="64" xfId="0" applyFont="1" applyFill="1" applyBorder="1"/>
    <xf numFmtId="0" fontId="15" fillId="36" borderId="110" xfId="0" applyFont="1" applyFill="1" applyBorder="1"/>
    <xf numFmtId="0" fontId="15" fillId="36" borderId="24" xfId="0" applyFont="1" applyFill="1" applyBorder="1"/>
    <xf numFmtId="0" fontId="55" fillId="35" borderId="81" xfId="0" applyFont="1" applyFill="1" applyBorder="1" applyAlignment="1">
      <alignment vertical="center"/>
    </xf>
    <xf numFmtId="0" fontId="23" fillId="37" borderId="81" xfId="0" applyFont="1" applyFill="1" applyBorder="1" applyAlignment="1">
      <alignment vertical="center"/>
    </xf>
    <xf numFmtId="0" fontId="18" fillId="0" borderId="117" xfId="0" applyFont="1" applyBorder="1" applyProtection="1">
      <protection locked="0"/>
    </xf>
    <xf numFmtId="0" fontId="9" fillId="0" borderId="118" xfId="0" applyFont="1" applyBorder="1" applyAlignment="1">
      <alignment horizontal="left"/>
    </xf>
    <xf numFmtId="0" fontId="18" fillId="0" borderId="98" xfId="0" applyFont="1" applyBorder="1" applyProtection="1">
      <protection locked="0"/>
    </xf>
    <xf numFmtId="0" fontId="9" fillId="0" borderId="99" xfId="0" applyFont="1" applyBorder="1" applyAlignment="1">
      <alignment horizontal="left"/>
    </xf>
    <xf numFmtId="0" fontId="21" fillId="12" borderId="11" xfId="0" applyFont="1" applyFill="1" applyBorder="1" applyAlignment="1">
      <alignment vertical="top" wrapText="1"/>
    </xf>
    <xf numFmtId="0" fontId="21" fillId="12" borderId="13" xfId="0" applyFont="1" applyFill="1" applyBorder="1" applyAlignment="1">
      <alignment vertical="top" wrapText="1"/>
    </xf>
    <xf numFmtId="0" fontId="21" fillId="14" borderId="3" xfId="0" applyFont="1" applyFill="1" applyBorder="1" applyAlignment="1">
      <alignment vertical="top" wrapText="1"/>
    </xf>
    <xf numFmtId="0" fontId="18" fillId="0" borderId="121" xfId="0" applyFont="1" applyBorder="1" applyAlignment="1" applyProtection="1">
      <alignment horizontal="left"/>
      <protection locked="0"/>
    </xf>
    <xf numFmtId="0" fontId="18" fillId="3" borderId="122" xfId="0" applyFont="1" applyFill="1" applyBorder="1" applyProtection="1">
      <protection locked="0"/>
    </xf>
    <xf numFmtId="0" fontId="9" fillId="0" borderId="123" xfId="0" applyFont="1" applyBorder="1"/>
    <xf numFmtId="0" fontId="9" fillId="3" borderId="46" xfId="0" applyFont="1" applyFill="1" applyBorder="1"/>
    <xf numFmtId="0" fontId="18" fillId="0" borderId="122" xfId="0" applyFont="1" applyBorder="1" applyProtection="1">
      <protection locked="0"/>
    </xf>
    <xf numFmtId="0" fontId="9" fillId="0" borderId="123" xfId="0" applyFont="1" applyBorder="1" applyAlignment="1">
      <alignment horizontal="left"/>
    </xf>
    <xf numFmtId="0" fontId="18" fillId="3" borderId="59" xfId="0" applyFont="1" applyFill="1" applyBorder="1" applyProtection="1">
      <protection locked="0"/>
    </xf>
    <xf numFmtId="0" fontId="18" fillId="0" borderId="59" xfId="0" applyFont="1" applyBorder="1" applyAlignment="1" applyProtection="1">
      <alignment horizontal="left"/>
      <protection locked="0"/>
    </xf>
    <xf numFmtId="0" fontId="48" fillId="3" borderId="100" xfId="0" applyFont="1" applyFill="1" applyBorder="1" applyAlignment="1" applyProtection="1">
      <alignment horizontal="centerContinuous"/>
      <protection locked="0"/>
    </xf>
    <xf numFmtId="0" fontId="48" fillId="3" borderId="90" xfId="0" applyFont="1" applyFill="1" applyBorder="1" applyAlignment="1" applyProtection="1">
      <alignment horizontal="centerContinuous"/>
      <protection locked="0"/>
    </xf>
    <xf numFmtId="0" fontId="48" fillId="3" borderId="91" xfId="0" applyFont="1" applyFill="1" applyBorder="1" applyAlignment="1" applyProtection="1">
      <alignment horizontal="centerContinuous"/>
      <protection locked="0"/>
    </xf>
    <xf numFmtId="0" fontId="48" fillId="3" borderId="119" xfId="0" applyFont="1" applyFill="1" applyBorder="1" applyAlignment="1" applyProtection="1">
      <alignment horizontal="centerContinuous"/>
      <protection locked="0"/>
    </xf>
    <xf numFmtId="0" fontId="48" fillId="3" borderId="120" xfId="0" applyFont="1" applyFill="1" applyBorder="1" applyAlignment="1" applyProtection="1">
      <alignment horizontal="centerContinuous"/>
      <protection locked="0"/>
    </xf>
    <xf numFmtId="0" fontId="48" fillId="3" borderId="124" xfId="0" applyFont="1" applyFill="1" applyBorder="1" applyAlignment="1" applyProtection="1">
      <alignment horizontal="centerContinuous"/>
      <protection locked="0"/>
    </xf>
    <xf numFmtId="0" fontId="48" fillId="3" borderId="88" xfId="0" applyFont="1" applyFill="1" applyBorder="1" applyAlignment="1" applyProtection="1">
      <alignment horizontal="centerContinuous"/>
      <protection locked="0"/>
    </xf>
    <xf numFmtId="0" fontId="48" fillId="3" borderId="116" xfId="0" applyFont="1" applyFill="1" applyBorder="1" applyAlignment="1" applyProtection="1">
      <alignment horizontal="centerContinuous"/>
      <protection locked="0"/>
    </xf>
    <xf numFmtId="0" fontId="48" fillId="3" borderId="16" xfId="0" applyFont="1" applyFill="1" applyBorder="1" applyAlignment="1" applyProtection="1">
      <alignment horizontal="centerContinuous"/>
      <protection locked="0"/>
    </xf>
    <xf numFmtId="0" fontId="48" fillId="3" borderId="47" xfId="0" applyFont="1" applyFill="1" applyBorder="1" applyAlignment="1" applyProtection="1">
      <alignment horizontal="centerContinuous"/>
      <protection locked="0"/>
    </xf>
    <xf numFmtId="0" fontId="48" fillId="3" borderId="100" xfId="0" applyFont="1" applyFill="1" applyBorder="1" applyAlignment="1" applyProtection="1">
      <alignment horizontal="center"/>
      <protection locked="0"/>
    </xf>
    <xf numFmtId="0" fontId="48" fillId="3" borderId="90" xfId="0" applyFont="1" applyFill="1" applyBorder="1" applyAlignment="1" applyProtection="1">
      <alignment horizontal="center"/>
      <protection locked="0"/>
    </xf>
    <xf numFmtId="0" fontId="48" fillId="3" borderId="91" xfId="0" applyFont="1" applyFill="1" applyBorder="1" applyAlignment="1" applyProtection="1">
      <alignment horizontal="center"/>
      <protection locked="0"/>
    </xf>
    <xf numFmtId="0" fontId="9" fillId="0" borderId="5" xfId="0" applyFont="1" applyBorder="1" applyAlignment="1">
      <alignment horizontal="left"/>
    </xf>
    <xf numFmtId="0" fontId="9" fillId="0" borderId="45" xfId="0" applyFont="1" applyBorder="1" applyAlignment="1">
      <alignment horizontal="left"/>
    </xf>
    <xf numFmtId="0" fontId="16" fillId="15" borderId="62" xfId="0" applyFont="1" applyFill="1" applyBorder="1" applyAlignment="1">
      <alignment horizontal="centerContinuous"/>
    </xf>
    <xf numFmtId="0" fontId="16" fillId="15" borderId="82" xfId="0" applyFont="1" applyFill="1" applyBorder="1" applyAlignment="1">
      <alignment horizontal="centerContinuous"/>
    </xf>
    <xf numFmtId="0" fontId="16" fillId="14" borderId="32" xfId="0" applyFont="1" applyFill="1" applyBorder="1" applyAlignment="1">
      <alignment horizontal="centerContinuous"/>
    </xf>
    <xf numFmtId="0" fontId="16" fillId="14" borderId="31" xfId="0" applyFont="1" applyFill="1" applyBorder="1" applyAlignment="1">
      <alignment horizontal="centerContinuous"/>
    </xf>
    <xf numFmtId="0" fontId="16" fillId="14" borderId="33" xfId="0" applyFont="1" applyFill="1" applyBorder="1" applyAlignment="1">
      <alignment horizontal="centerContinuous"/>
    </xf>
    <xf numFmtId="0" fontId="0" fillId="0" borderId="0" xfId="0" applyAlignment="1">
      <alignment horizontal="centerContinuous"/>
    </xf>
    <xf numFmtId="0" fontId="0" fillId="0" borderId="0" xfId="0" applyAlignment="1">
      <alignment horizontal="left" vertical="top"/>
    </xf>
    <xf numFmtId="0" fontId="36" fillId="38" borderId="53" xfId="0" applyFont="1" applyFill="1" applyBorder="1" applyAlignment="1">
      <alignment horizontal="left" vertical="center" textRotation="90" wrapText="1"/>
    </xf>
    <xf numFmtId="0" fontId="17" fillId="38" borderId="83" xfId="0" applyFont="1" applyFill="1" applyBorder="1" applyAlignment="1" applyProtection="1">
      <alignment horizontal="center" vertical="center" wrapText="1"/>
      <protection locked="0"/>
    </xf>
    <xf numFmtId="0" fontId="36" fillId="38" borderId="84" xfId="0" applyFont="1" applyFill="1" applyBorder="1" applyAlignment="1">
      <alignment horizontal="left" vertical="center" textRotation="90" wrapText="1"/>
    </xf>
    <xf numFmtId="0" fontId="17" fillId="38" borderId="85" xfId="0" applyFont="1" applyFill="1" applyBorder="1" applyAlignment="1" applyProtection="1">
      <alignment horizontal="center" vertical="center"/>
      <protection locked="0"/>
    </xf>
    <xf numFmtId="0" fontId="43" fillId="38" borderId="83" xfId="0" applyFont="1" applyFill="1" applyBorder="1" applyAlignment="1" applyProtection="1">
      <alignment horizontal="center" vertical="center"/>
      <protection locked="0"/>
    </xf>
    <xf numFmtId="0" fontId="15" fillId="38" borderId="78" xfId="0" applyFont="1" applyFill="1" applyBorder="1" applyAlignment="1">
      <alignment textRotation="90"/>
    </xf>
    <xf numFmtId="0" fontId="17" fillId="38" borderId="83" xfId="0" applyFont="1" applyFill="1" applyBorder="1" applyAlignment="1" applyProtection="1">
      <alignment horizontal="center" vertical="center"/>
      <protection locked="0"/>
    </xf>
    <xf numFmtId="0" fontId="36" fillId="38" borderId="56" xfId="0" applyFont="1" applyFill="1" applyBorder="1" applyAlignment="1">
      <alignment horizontal="left" vertical="center" textRotation="90" wrapText="1"/>
    </xf>
    <xf numFmtId="0" fontId="17" fillId="38" borderId="79" xfId="0" applyFont="1" applyFill="1" applyBorder="1" applyAlignment="1" applyProtection="1">
      <alignment horizontal="center" vertical="center"/>
      <protection locked="0"/>
    </xf>
    <xf numFmtId="0" fontId="48" fillId="3" borderId="116" xfId="0" applyFont="1" applyFill="1" applyBorder="1" applyAlignment="1" applyProtection="1">
      <alignment horizontal="center"/>
      <protection locked="0"/>
    </xf>
    <xf numFmtId="0" fontId="48" fillId="3" borderId="16" xfId="0" applyFont="1" applyFill="1" applyBorder="1" applyAlignment="1" applyProtection="1">
      <alignment horizontal="center"/>
      <protection locked="0"/>
    </xf>
    <xf numFmtId="0" fontId="48" fillId="3" borderId="47" xfId="0" applyFont="1" applyFill="1" applyBorder="1" applyAlignment="1" applyProtection="1">
      <alignment horizontal="center"/>
      <protection locked="0"/>
    </xf>
    <xf numFmtId="0" fontId="48" fillId="3" borderId="125" xfId="0" applyFont="1" applyFill="1" applyBorder="1" applyAlignment="1" applyProtection="1">
      <alignment horizontal="center"/>
      <protection locked="0"/>
    </xf>
    <xf numFmtId="0" fontId="48" fillId="3" borderId="107" xfId="0" applyFont="1" applyFill="1" applyBorder="1" applyAlignment="1" applyProtection="1">
      <alignment horizontal="center"/>
      <protection locked="0"/>
    </xf>
    <xf numFmtId="0" fontId="48" fillId="3" borderId="126" xfId="0" applyFont="1" applyFill="1" applyBorder="1" applyAlignment="1" applyProtection="1">
      <alignment horizontal="center"/>
      <protection locked="0"/>
    </xf>
    <xf numFmtId="0" fontId="8" fillId="0" borderId="126" xfId="0" applyFont="1" applyBorder="1" applyAlignment="1">
      <alignment horizontal="left"/>
    </xf>
    <xf numFmtId="0" fontId="9" fillId="3" borderId="8" xfId="0" applyFont="1" applyFill="1" applyBorder="1" applyAlignment="1">
      <alignment horizontal="left"/>
    </xf>
    <xf numFmtId="0" fontId="48" fillId="3" borderId="127" xfId="0" applyFont="1" applyFill="1" applyBorder="1" applyAlignment="1" applyProtection="1">
      <alignment horizontal="centerContinuous"/>
      <protection locked="0"/>
    </xf>
    <xf numFmtId="0" fontId="18" fillId="0" borderId="7" xfId="0" applyFont="1" applyBorder="1" applyProtection="1">
      <protection locked="0"/>
    </xf>
    <xf numFmtId="0" fontId="11" fillId="0" borderId="8" xfId="0" applyFont="1" applyBorder="1" applyAlignment="1">
      <alignment horizontal="left"/>
    </xf>
    <xf numFmtId="0" fontId="9" fillId="0" borderId="8" xfId="0" applyFont="1" applyBorder="1" applyAlignment="1">
      <alignment horizontal="left"/>
    </xf>
    <xf numFmtId="0" fontId="0" fillId="39" borderId="69" xfId="0" applyFill="1" applyBorder="1"/>
    <xf numFmtId="0" fontId="0" fillId="39" borderId="49" xfId="0" applyFill="1" applyBorder="1"/>
    <xf numFmtId="0" fontId="0" fillId="39" borderId="68" xfId="0" applyFill="1" applyBorder="1"/>
    <xf numFmtId="0" fontId="0" fillId="39" borderId="60" xfId="0" applyFill="1" applyBorder="1"/>
    <xf numFmtId="0" fontId="0" fillId="39" borderId="0" xfId="0" applyFill="1"/>
    <xf numFmtId="0" fontId="0" fillId="39" borderId="35" xfId="0" applyFill="1" applyBorder="1"/>
    <xf numFmtId="0" fontId="0" fillId="39" borderId="71" xfId="0" applyFill="1" applyBorder="1"/>
    <xf numFmtId="0" fontId="0" fillId="39" borderId="73" xfId="0" applyFill="1" applyBorder="1"/>
    <xf numFmtId="0" fontId="0" fillId="39" borderId="86" xfId="0" applyFill="1" applyBorder="1"/>
    <xf numFmtId="0" fontId="15" fillId="0" borderId="69" xfId="0" applyFont="1" applyBorder="1" applyProtection="1">
      <protection locked="0"/>
    </xf>
    <xf numFmtId="164" fontId="15" fillId="0" borderId="69" xfId="0" applyNumberFormat="1" applyFont="1" applyBorder="1" applyProtection="1">
      <protection locked="0"/>
    </xf>
    <xf numFmtId="165" fontId="15" fillId="0" borderId="102" xfId="0" applyNumberFormat="1" applyFont="1" applyBorder="1" applyAlignment="1" applyProtection="1">
      <alignment horizontal="left"/>
      <protection locked="0"/>
    </xf>
    <xf numFmtId="165" fontId="36" fillId="0" borderId="103" xfId="0" applyNumberFormat="1" applyFont="1" applyBorder="1" applyAlignment="1" applyProtection="1">
      <alignment horizontal="left"/>
      <protection locked="0"/>
    </xf>
    <xf numFmtId="0" fontId="15" fillId="0" borderId="102" xfId="0" applyFont="1" applyBorder="1" applyProtection="1">
      <protection locked="0"/>
    </xf>
    <xf numFmtId="164" fontId="15" fillId="0" borderId="102" xfId="0" applyNumberFormat="1" applyFont="1" applyBorder="1" applyProtection="1">
      <protection locked="0"/>
    </xf>
    <xf numFmtId="0" fontId="15" fillId="0" borderId="30" xfId="0" applyFont="1" applyBorder="1" applyProtection="1">
      <protection locked="0"/>
    </xf>
    <xf numFmtId="164" fontId="15" fillId="0" borderId="30" xfId="0" applyNumberFormat="1" applyFont="1" applyBorder="1" applyProtection="1">
      <protection locked="0"/>
    </xf>
    <xf numFmtId="165" fontId="15" fillId="0" borderId="30" xfId="0" applyNumberFormat="1" applyFont="1" applyBorder="1" applyAlignment="1" applyProtection="1">
      <alignment horizontal="left"/>
      <protection locked="0"/>
    </xf>
    <xf numFmtId="165" fontId="36" fillId="0" borderId="106" xfId="0" applyNumberFormat="1" applyFont="1" applyBorder="1" applyAlignment="1" applyProtection="1">
      <alignment horizontal="left"/>
      <protection locked="0"/>
    </xf>
    <xf numFmtId="0" fontId="21" fillId="0" borderId="3" xfId="0" applyFont="1" applyBorder="1" applyAlignment="1" applyProtection="1">
      <alignment vertical="top" wrapText="1"/>
      <protection locked="0"/>
    </xf>
    <xf numFmtId="0" fontId="21" fillId="0" borderId="48" xfId="0" applyFont="1" applyBorder="1" applyAlignment="1" applyProtection="1">
      <alignment vertical="top" wrapText="1"/>
      <protection locked="0"/>
    </xf>
    <xf numFmtId="0" fontId="53" fillId="0" borderId="18" xfId="0" applyFont="1" applyBorder="1" applyProtection="1">
      <protection locked="0"/>
    </xf>
    <xf numFmtId="0" fontId="53" fillId="0" borderId="2" xfId="0" applyFont="1" applyBorder="1" applyProtection="1">
      <protection locked="0"/>
    </xf>
    <xf numFmtId="0" fontId="53" fillId="0" borderId="7" xfId="0" applyFont="1" applyBorder="1" applyProtection="1">
      <protection locked="0"/>
    </xf>
    <xf numFmtId="0" fontId="53" fillId="3" borderId="18" xfId="0" applyFont="1" applyFill="1" applyBorder="1" applyProtection="1">
      <protection locked="0"/>
    </xf>
    <xf numFmtId="0" fontId="53" fillId="3" borderId="2" xfId="0" applyFont="1" applyFill="1" applyBorder="1" applyProtection="1">
      <protection locked="0"/>
    </xf>
    <xf numFmtId="0" fontId="53" fillId="3" borderId="7" xfId="0" applyFont="1" applyFill="1" applyBorder="1" applyProtection="1">
      <protection locked="0"/>
    </xf>
    <xf numFmtId="0" fontId="13" fillId="38" borderId="79" xfId="0" applyFont="1" applyFill="1" applyBorder="1" applyAlignment="1" applyProtection="1">
      <alignment horizontal="center" vertical="center"/>
      <protection locked="0"/>
    </xf>
    <xf numFmtId="0" fontId="27" fillId="0" borderId="0" xfId="0" applyFont="1"/>
    <xf numFmtId="0" fontId="27" fillId="12" borderId="52" xfId="0" applyFont="1" applyFill="1" applyBorder="1"/>
    <xf numFmtId="0" fontId="25" fillId="6" borderId="25" xfId="0" applyFont="1" applyFill="1" applyBorder="1"/>
    <xf numFmtId="0" fontId="27" fillId="16" borderId="67" xfId="0" applyFont="1" applyFill="1" applyBorder="1"/>
    <xf numFmtId="0" fontId="27" fillId="17" borderId="67" xfId="0" applyFont="1" applyFill="1" applyBorder="1"/>
    <xf numFmtId="0" fontId="27" fillId="25" borderId="67" xfId="0" applyFont="1" applyFill="1" applyBorder="1"/>
    <xf numFmtId="0" fontId="33" fillId="0" borderId="0" xfId="0" applyFont="1" applyAlignment="1">
      <alignment horizontal="right" textRotation="90"/>
    </xf>
    <xf numFmtId="0" fontId="34" fillId="0" borderId="0" xfId="0" applyFont="1" applyAlignment="1">
      <alignment horizontal="left" vertical="top" wrapText="1"/>
    </xf>
    <xf numFmtId="0" fontId="27" fillId="26" borderId="67" xfId="0" applyFont="1" applyFill="1" applyBorder="1"/>
    <xf numFmtId="0" fontId="20" fillId="12" borderId="33" xfId="0" applyFont="1" applyFill="1" applyBorder="1" applyAlignment="1">
      <alignment horizontal="center" vertical="center"/>
    </xf>
    <xf numFmtId="166" fontId="28" fillId="6" borderId="23" xfId="0" applyNumberFormat="1" applyFont="1" applyFill="1" applyBorder="1" applyAlignment="1">
      <alignment horizontal="center" vertical="center" wrapText="1"/>
    </xf>
    <xf numFmtId="0" fontId="27" fillId="18" borderId="67" xfId="0" applyFont="1" applyFill="1" applyBorder="1"/>
    <xf numFmtId="0" fontId="15" fillId="19" borderId="67" xfId="0" applyFont="1" applyFill="1" applyBorder="1"/>
    <xf numFmtId="0" fontId="15" fillId="20" borderId="67" xfId="0" applyFont="1" applyFill="1" applyBorder="1"/>
    <xf numFmtId="0" fontId="29" fillId="6" borderId="33" xfId="0" applyFont="1" applyFill="1" applyBorder="1" applyAlignment="1">
      <alignment vertical="center"/>
    </xf>
    <xf numFmtId="0" fontId="15" fillId="21" borderId="67" xfId="0" applyFont="1" applyFill="1" applyBorder="1"/>
    <xf numFmtId="0" fontId="15" fillId="22" borderId="67" xfId="0" applyFont="1" applyFill="1" applyBorder="1"/>
    <xf numFmtId="0" fontId="15" fillId="23" borderId="67" xfId="0" applyFont="1" applyFill="1" applyBorder="1"/>
    <xf numFmtId="0" fontId="15" fillId="24" borderId="66" xfId="0" applyFont="1" applyFill="1" applyBorder="1"/>
    <xf numFmtId="0" fontId="15" fillId="27" borderId="23" xfId="0" applyFont="1" applyFill="1" applyBorder="1"/>
    <xf numFmtId="0" fontId="31" fillId="0" borderId="49" xfId="0" applyFont="1" applyBorder="1" applyAlignment="1">
      <alignment horizontal="left" vertical="center"/>
    </xf>
    <xf numFmtId="0" fontId="20" fillId="0" borderId="49" xfId="0" applyFont="1" applyBorder="1" applyAlignment="1">
      <alignment horizontal="center" vertical="center"/>
    </xf>
    <xf numFmtId="0" fontId="25" fillId="0" borderId="49" xfId="0" applyFont="1" applyBorder="1" applyAlignment="1">
      <alignment horizontal="center" textRotation="90"/>
    </xf>
    <xf numFmtId="0" fontId="32" fillId="0" borderId="49" xfId="0" applyFont="1" applyBorder="1" applyAlignment="1">
      <alignment horizontal="center" vertical="center"/>
    </xf>
    <xf numFmtId="0" fontId="32" fillId="0" borderId="60" xfId="0" applyFont="1" applyBorder="1" applyAlignment="1">
      <alignment horizontal="center" vertical="center"/>
    </xf>
    <xf numFmtId="0" fontId="32" fillId="0" borderId="0" xfId="0" applyFont="1" applyAlignment="1">
      <alignment horizontal="center" vertical="center"/>
    </xf>
    <xf numFmtId="0" fontId="20" fillId="0" borderId="60" xfId="0" applyFont="1" applyBorder="1" applyAlignment="1">
      <alignment vertical="center" wrapText="1"/>
    </xf>
    <xf numFmtId="0" fontId="20" fillId="0" borderId="60" xfId="0" applyFont="1" applyBorder="1" applyAlignment="1">
      <alignment horizontal="center" vertical="center" wrapText="1"/>
    </xf>
    <xf numFmtId="0" fontId="20" fillId="0" borderId="0" xfId="0" applyFont="1" applyAlignment="1">
      <alignment horizontal="center" vertical="center" wrapText="1"/>
    </xf>
    <xf numFmtId="0" fontId="15" fillId="0" borderId="0" xfId="0" applyFont="1" applyAlignment="1">
      <alignment horizontal="center" vertical="center"/>
    </xf>
    <xf numFmtId="0" fontId="21" fillId="0" borderId="53" xfId="0" applyFont="1" applyBorder="1" applyAlignment="1" applyProtection="1">
      <alignment horizontal="center" vertical="center"/>
      <protection locked="0"/>
    </xf>
    <xf numFmtId="0" fontId="31" fillId="6" borderId="33" xfId="0" applyFont="1" applyFill="1" applyBorder="1" applyAlignment="1" applyProtection="1">
      <alignment horizontal="left" vertical="center"/>
      <protection locked="0"/>
    </xf>
    <xf numFmtId="0" fontId="47" fillId="6" borderId="33" xfId="0" applyFont="1" applyFill="1" applyBorder="1" applyAlignment="1" applyProtection="1">
      <alignment horizontal="left" vertical="center"/>
      <protection locked="0"/>
    </xf>
    <xf numFmtId="0" fontId="31" fillId="6" borderId="53" xfId="0" applyFont="1" applyFill="1" applyBorder="1" applyAlignment="1" applyProtection="1">
      <alignment horizontal="left" vertical="center"/>
      <protection locked="0"/>
    </xf>
    <xf numFmtId="0" fontId="32" fillId="6" borderId="54" xfId="0" applyFont="1" applyFill="1" applyBorder="1" applyAlignment="1" applyProtection="1">
      <alignment horizontal="left" vertical="center"/>
      <protection locked="0"/>
    </xf>
    <xf numFmtId="0" fontId="32" fillId="6" borderId="56" xfId="0" applyFont="1" applyFill="1" applyBorder="1" applyAlignment="1" applyProtection="1">
      <alignment horizontal="left" vertical="center"/>
      <protection locked="0"/>
    </xf>
    <xf numFmtId="0" fontId="23" fillId="6" borderId="18" xfId="0" applyFont="1" applyFill="1" applyBorder="1" applyProtection="1">
      <protection locked="0"/>
    </xf>
    <xf numFmtId="0" fontId="23" fillId="6" borderId="2" xfId="0" applyFont="1" applyFill="1" applyBorder="1" applyProtection="1">
      <protection locked="0"/>
    </xf>
    <xf numFmtId="0" fontId="23" fillId="6" borderId="50" xfId="0" applyFont="1" applyFill="1" applyBorder="1" applyAlignment="1" applyProtection="1">
      <alignment wrapText="1"/>
      <protection locked="0"/>
    </xf>
    <xf numFmtId="0" fontId="56" fillId="6" borderId="9" xfId="0" applyFont="1" applyFill="1" applyBorder="1"/>
    <xf numFmtId="0" fontId="20" fillId="3" borderId="9" xfId="0" applyFont="1" applyFill="1" applyBorder="1"/>
    <xf numFmtId="0" fontId="15" fillId="0" borderId="60" xfId="0" applyFont="1" applyBorder="1" applyProtection="1">
      <protection locked="0"/>
    </xf>
    <xf numFmtId="164" fontId="15" fillId="0" borderId="60" xfId="0" applyNumberFormat="1" applyFont="1" applyBorder="1" applyProtection="1">
      <protection locked="0"/>
    </xf>
    <xf numFmtId="165" fontId="15" fillId="0" borderId="60" xfId="0" applyNumberFormat="1" applyFont="1" applyBorder="1" applyAlignment="1" applyProtection="1">
      <alignment horizontal="left"/>
      <protection locked="0"/>
    </xf>
    <xf numFmtId="0" fontId="0" fillId="0" borderId="14" xfId="0" applyBorder="1"/>
    <xf numFmtId="0" fontId="0" fillId="0" borderId="15" xfId="0" applyBorder="1"/>
    <xf numFmtId="0" fontId="45" fillId="0" borderId="83" xfId="0" applyFont="1" applyBorder="1" applyProtection="1">
      <protection locked="0"/>
    </xf>
    <xf numFmtId="0" fontId="45" fillId="0" borderId="77" xfId="0" applyFont="1" applyBorder="1" applyProtection="1">
      <protection locked="0"/>
    </xf>
    <xf numFmtId="0" fontId="45" fillId="0" borderId="79" xfId="0" applyFont="1" applyBorder="1" applyProtection="1">
      <protection locked="0"/>
    </xf>
    <xf numFmtId="0" fontId="15" fillId="0" borderId="80" xfId="0" applyFont="1" applyBorder="1" applyProtection="1">
      <protection locked="0"/>
    </xf>
    <xf numFmtId="0" fontId="15" fillId="0" borderId="38" xfId="0" applyFont="1" applyBorder="1" applyProtection="1">
      <protection locked="0"/>
    </xf>
    <xf numFmtId="0" fontId="15" fillId="0" borderId="39" xfId="0" applyFont="1" applyBorder="1" applyProtection="1">
      <protection locked="0"/>
    </xf>
    <xf numFmtId="0" fontId="15" fillId="6" borderId="89" xfId="0" applyFont="1" applyFill="1" applyBorder="1"/>
    <xf numFmtId="0" fontId="15" fillId="6" borderId="30" xfId="0" applyFont="1" applyFill="1" applyBorder="1"/>
    <xf numFmtId="0" fontId="56" fillId="6" borderId="60" xfId="0" applyFont="1" applyFill="1" applyBorder="1" applyAlignment="1">
      <alignment horizontal="left"/>
    </xf>
    <xf numFmtId="0" fontId="42" fillId="6" borderId="60" xfId="0" applyFont="1" applyFill="1" applyBorder="1" applyAlignment="1">
      <alignment horizontal="left"/>
    </xf>
    <xf numFmtId="0" fontId="19" fillId="6" borderId="75" xfId="0" applyFont="1" applyFill="1" applyBorder="1" applyProtection="1">
      <protection locked="0"/>
    </xf>
    <xf numFmtId="0" fontId="0" fillId="0" borderId="0" xfId="0" applyAlignment="1">
      <alignment horizontal="left" vertical="top" wrapText="1"/>
    </xf>
    <xf numFmtId="0" fontId="15" fillId="0" borderId="0" xfId="0" applyFont="1" applyAlignment="1">
      <alignment horizontal="left" vertical="top" wrapText="1"/>
    </xf>
    <xf numFmtId="0" fontId="36" fillId="40" borderId="6" xfId="0" applyFont="1" applyFill="1" applyBorder="1"/>
    <xf numFmtId="0" fontId="36" fillId="40" borderId="107" xfId="0" applyFont="1" applyFill="1" applyBorder="1"/>
    <xf numFmtId="0" fontId="58" fillId="0" borderId="28" xfId="0" applyFont="1" applyBorder="1" applyProtection="1">
      <protection locked="0"/>
    </xf>
    <xf numFmtId="0" fontId="36" fillId="40" borderId="0" xfId="0" applyFont="1" applyFill="1"/>
    <xf numFmtId="0" fontId="15" fillId="0" borderId="0" xfId="0" applyFont="1" applyAlignment="1">
      <alignment horizontal="center"/>
    </xf>
    <xf numFmtId="0" fontId="54" fillId="0" borderId="0" xfId="0" applyFont="1" applyAlignment="1">
      <alignment wrapText="1"/>
    </xf>
    <xf numFmtId="0" fontId="54" fillId="0" borderId="73" xfId="0" applyFont="1" applyBorder="1" applyAlignment="1">
      <alignment wrapText="1"/>
    </xf>
    <xf numFmtId="0" fontId="21" fillId="14" borderId="0" xfId="0" applyFont="1" applyFill="1" applyAlignment="1">
      <alignment horizontal="right" wrapText="1"/>
    </xf>
    <xf numFmtId="0" fontId="61" fillId="41" borderId="72" xfId="0" applyFont="1" applyFill="1" applyBorder="1" applyAlignment="1" applyProtection="1">
      <alignment horizontal="center" vertical="center"/>
      <protection locked="0"/>
    </xf>
    <xf numFmtId="0" fontId="61" fillId="0" borderId="92" xfId="0" applyFont="1" applyBorder="1" applyAlignment="1" applyProtection="1">
      <alignment horizontal="center" vertical="center"/>
      <protection locked="0"/>
    </xf>
    <xf numFmtId="0" fontId="61" fillId="41" borderId="92" xfId="0" applyFont="1" applyFill="1" applyBorder="1" applyAlignment="1" applyProtection="1">
      <alignment horizontal="center" vertical="center"/>
      <protection locked="0"/>
    </xf>
    <xf numFmtId="0" fontId="61" fillId="41" borderId="6" xfId="0" applyFont="1" applyFill="1" applyBorder="1" applyAlignment="1" applyProtection="1">
      <alignment horizontal="center" vertical="center"/>
      <protection locked="0"/>
    </xf>
    <xf numFmtId="0" fontId="61" fillId="41" borderId="8" xfId="0" applyFont="1" applyFill="1" applyBorder="1" applyAlignment="1" applyProtection="1">
      <alignment horizontal="center" vertical="center"/>
      <protection locked="0"/>
    </xf>
    <xf numFmtId="0" fontId="61" fillId="0" borderId="8" xfId="0" applyFont="1" applyBorder="1" applyAlignment="1" applyProtection="1">
      <alignment horizontal="center" vertical="center"/>
      <protection locked="0"/>
    </xf>
    <xf numFmtId="0" fontId="61" fillId="41" borderId="134" xfId="0" applyFont="1" applyFill="1" applyBorder="1" applyAlignment="1" applyProtection="1">
      <alignment horizontal="center" vertical="center"/>
      <protection locked="0"/>
    </xf>
    <xf numFmtId="0" fontId="61" fillId="41" borderId="76" xfId="0" applyFont="1" applyFill="1" applyBorder="1" applyAlignment="1" applyProtection="1">
      <alignment horizontal="center" vertical="center"/>
      <protection locked="0"/>
    </xf>
    <xf numFmtId="0" fontId="61" fillId="41" borderId="12" xfId="0" applyFont="1" applyFill="1" applyBorder="1" applyAlignment="1" applyProtection="1">
      <alignment horizontal="center" vertical="center"/>
      <protection locked="0"/>
    </xf>
    <xf numFmtId="0" fontId="61" fillId="41" borderId="3" xfId="0" applyFont="1" applyFill="1" applyBorder="1" applyAlignment="1" applyProtection="1">
      <alignment horizontal="center" vertical="center"/>
      <protection locked="0"/>
    </xf>
    <xf numFmtId="0" fontId="61" fillId="6" borderId="2" xfId="0" applyFont="1" applyFill="1" applyBorder="1" applyAlignment="1" applyProtection="1">
      <alignment horizontal="center" vertical="center"/>
      <protection locked="0"/>
    </xf>
    <xf numFmtId="0" fontId="15" fillId="0" borderId="0" xfId="0" applyFont="1" applyAlignment="1">
      <alignment horizontal="left" vertical="top" wrapText="1"/>
    </xf>
    <xf numFmtId="0" fontId="21" fillId="0" borderId="3" xfId="0" applyFont="1" applyBorder="1" applyAlignment="1" applyProtection="1">
      <alignment horizontal="left" vertical="top" wrapText="1"/>
      <protection locked="0"/>
    </xf>
    <xf numFmtId="0" fontId="21" fillId="0" borderId="12" xfId="0" applyFont="1" applyBorder="1" applyAlignment="1" applyProtection="1">
      <alignment horizontal="left" vertical="top" wrapText="1"/>
      <protection locked="0"/>
    </xf>
    <xf numFmtId="0" fontId="21" fillId="0" borderId="48" xfId="0" applyFont="1" applyBorder="1" applyAlignment="1" applyProtection="1">
      <alignment horizontal="left" vertical="top" wrapText="1"/>
      <protection locked="0"/>
    </xf>
    <xf numFmtId="0" fontId="21" fillId="0" borderId="14" xfId="0" applyFont="1" applyBorder="1" applyAlignment="1" applyProtection="1">
      <alignment horizontal="left" vertical="top" wrapText="1"/>
      <protection locked="0"/>
    </xf>
    <xf numFmtId="0" fontId="21" fillId="14" borderId="1" xfId="0" applyFont="1" applyFill="1" applyBorder="1" applyAlignment="1">
      <alignment horizontal="left" vertical="top" wrapText="1"/>
    </xf>
    <xf numFmtId="0" fontId="21" fillId="14" borderId="107" xfId="0" applyFont="1" applyFill="1" applyBorder="1" applyAlignment="1">
      <alignment horizontal="left" vertical="top" wrapText="1"/>
    </xf>
    <xf numFmtId="0" fontId="21" fillId="14" borderId="16" xfId="0" applyFont="1" applyFill="1" applyBorder="1" applyAlignment="1">
      <alignment horizontal="left" vertical="top" wrapText="1"/>
    </xf>
    <xf numFmtId="0" fontId="21" fillId="6" borderId="64" xfId="0" applyFont="1" applyFill="1" applyBorder="1" applyAlignment="1">
      <alignment horizontal="left" vertical="top" wrapText="1"/>
    </xf>
    <xf numFmtId="0" fontId="21" fillId="6" borderId="110" xfId="0" applyFont="1" applyFill="1" applyBorder="1" applyAlignment="1">
      <alignment horizontal="left" vertical="top" wrapText="1"/>
    </xf>
    <xf numFmtId="0" fontId="21" fillId="6" borderId="24" xfId="0" applyFont="1" applyFill="1" applyBorder="1" applyAlignment="1">
      <alignment horizontal="left" vertical="top" wrapText="1"/>
    </xf>
    <xf numFmtId="0" fontId="45" fillId="14" borderId="0" xfId="0" applyFont="1" applyFill="1" applyAlignment="1">
      <alignment horizontal="center" wrapText="1"/>
    </xf>
    <xf numFmtId="0" fontId="44" fillId="16" borderId="52" xfId="0" applyFont="1" applyFill="1" applyBorder="1" applyAlignment="1">
      <alignment horizontal="center" vertical="center" textRotation="90"/>
    </xf>
    <xf numFmtId="0" fontId="44" fillId="16" borderId="61" xfId="0" applyFont="1" applyFill="1" applyBorder="1" applyAlignment="1">
      <alignment horizontal="center" vertical="center" textRotation="90"/>
    </xf>
    <xf numFmtId="0" fontId="44" fillId="16" borderId="36" xfId="0" applyFont="1" applyFill="1" applyBorder="1" applyAlignment="1">
      <alignment horizontal="center" vertical="center" textRotation="90"/>
    </xf>
    <xf numFmtId="0" fontId="33" fillId="14" borderId="0" xfId="0" applyFont="1" applyFill="1" applyAlignment="1">
      <alignment horizontal="center" vertical="center" wrapText="1"/>
    </xf>
    <xf numFmtId="17" fontId="7" fillId="0" borderId="32" xfId="0" applyNumberFormat="1" applyFont="1" applyBorder="1" applyAlignment="1" applyProtection="1">
      <alignment horizontal="left" vertical="center"/>
      <protection locked="0"/>
    </xf>
    <xf numFmtId="17" fontId="7" fillId="0" borderId="31" xfId="0" applyNumberFormat="1" applyFont="1" applyBorder="1" applyAlignment="1" applyProtection="1">
      <alignment horizontal="left" vertical="center"/>
      <protection locked="0"/>
    </xf>
    <xf numFmtId="17" fontId="7" fillId="0" borderId="31" xfId="0" applyNumberFormat="1" applyFont="1" applyBorder="1" applyAlignment="1" applyProtection="1">
      <alignment horizontal="right" vertical="center"/>
      <protection locked="0"/>
    </xf>
    <xf numFmtId="17" fontId="7" fillId="0" borderId="33" xfId="0" applyNumberFormat="1" applyFont="1" applyBorder="1" applyAlignment="1" applyProtection="1">
      <alignment horizontal="right" vertical="center"/>
      <protection locked="0"/>
    </xf>
    <xf numFmtId="17" fontId="6" fillId="0" borderId="31" xfId="0" applyNumberFormat="1" applyFont="1" applyBorder="1" applyAlignment="1">
      <alignment horizontal="right" vertical="center"/>
    </xf>
    <xf numFmtId="0" fontId="6" fillId="0" borderId="31" xfId="0" applyFont="1" applyBorder="1" applyAlignment="1">
      <alignment horizontal="left" vertical="center"/>
    </xf>
    <xf numFmtId="49" fontId="6" fillId="0" borderId="31" xfId="0" applyNumberFormat="1" applyFont="1" applyBorder="1" applyAlignment="1">
      <alignment horizontal="left" vertical="center"/>
    </xf>
    <xf numFmtId="0" fontId="10" fillId="0" borderId="25" xfId="0" applyFont="1" applyBorder="1" applyAlignment="1">
      <alignment horizontal="left"/>
    </xf>
    <xf numFmtId="0" fontId="10" fillId="0" borderId="26" xfId="0" applyFont="1" applyBorder="1" applyAlignment="1">
      <alignment horizontal="left"/>
    </xf>
    <xf numFmtId="0" fontId="10" fillId="0" borderId="23" xfId="0" applyFont="1" applyBorder="1" applyAlignment="1">
      <alignment horizontal="left"/>
    </xf>
    <xf numFmtId="0" fontId="10" fillId="0" borderId="27" xfId="0" applyFont="1" applyBorder="1" applyAlignment="1">
      <alignment horizontal="left"/>
    </xf>
    <xf numFmtId="0" fontId="10" fillId="0" borderId="31" xfId="0" applyFont="1" applyBorder="1" applyAlignment="1">
      <alignment horizontal="left"/>
    </xf>
    <xf numFmtId="0" fontId="10" fillId="0" borderId="28" xfId="0" applyFont="1" applyBorder="1" applyAlignment="1">
      <alignment horizontal="left"/>
    </xf>
    <xf numFmtId="0" fontId="10" fillId="0" borderId="32" xfId="0" applyFont="1" applyBorder="1" applyAlignment="1">
      <alignment horizontal="left"/>
    </xf>
    <xf numFmtId="0" fontId="10" fillId="0" borderId="33" xfId="0" applyFont="1" applyBorder="1" applyAlignment="1">
      <alignment horizontal="left"/>
    </xf>
    <xf numFmtId="0" fontId="8" fillId="14" borderId="42" xfId="0" applyFont="1" applyFill="1" applyBorder="1" applyAlignment="1">
      <alignment horizontal="right"/>
    </xf>
    <xf numFmtId="0" fontId="8" fillId="14" borderId="41" xfId="0" applyFont="1" applyFill="1" applyBorder="1" applyAlignment="1">
      <alignment horizontal="right"/>
    </xf>
    <xf numFmtId="0" fontId="8" fillId="14" borderId="0" xfId="0" applyFont="1" applyFill="1" applyAlignment="1">
      <alignment horizontal="right"/>
    </xf>
    <xf numFmtId="0" fontId="8" fillId="14" borderId="0" xfId="0" applyFont="1" applyFill="1" applyAlignment="1" applyProtection="1">
      <alignment horizontal="left"/>
      <protection locked="0"/>
    </xf>
    <xf numFmtId="0" fontId="8" fillId="14" borderId="35" xfId="0" applyFont="1" applyFill="1" applyBorder="1" applyAlignment="1" applyProtection="1">
      <alignment horizontal="left"/>
      <protection locked="0"/>
    </xf>
    <xf numFmtId="0" fontId="8" fillId="14" borderId="41" xfId="0" applyFont="1" applyFill="1" applyBorder="1" applyAlignment="1" applyProtection="1">
      <alignment horizontal="left"/>
      <protection locked="0"/>
    </xf>
    <xf numFmtId="0" fontId="8" fillId="14" borderId="43" xfId="0" applyFont="1" applyFill="1" applyBorder="1" applyAlignment="1" applyProtection="1">
      <alignment horizontal="left"/>
      <protection locked="0"/>
    </xf>
    <xf numFmtId="0" fontId="8" fillId="14" borderId="72" xfId="0" applyFont="1" applyFill="1" applyBorder="1" applyAlignment="1">
      <alignment horizontal="right"/>
    </xf>
    <xf numFmtId="0" fontId="8" fillId="14" borderId="6" xfId="0" applyFont="1" applyFill="1" applyBorder="1" applyAlignment="1" applyProtection="1">
      <alignment horizontal="left"/>
      <protection locked="0"/>
    </xf>
    <xf numFmtId="0" fontId="8" fillId="14" borderId="22" xfId="0" applyFont="1" applyFill="1" applyBorder="1" applyAlignment="1" applyProtection="1">
      <alignment horizontal="left"/>
      <protection locked="0"/>
    </xf>
    <xf numFmtId="0" fontId="8" fillId="14" borderId="30" xfId="0" applyFont="1" applyFill="1" applyBorder="1" applyAlignment="1">
      <alignment horizontal="right"/>
    </xf>
    <xf numFmtId="0" fontId="8" fillId="14" borderId="6" xfId="0" applyFont="1" applyFill="1" applyBorder="1" applyAlignment="1">
      <alignment horizontal="right"/>
    </xf>
    <xf numFmtId="0" fontId="13" fillId="0" borderId="30" xfId="0" applyFont="1" applyBorder="1" applyAlignment="1" applyProtection="1">
      <alignment horizontal="left"/>
      <protection locked="0"/>
    </xf>
    <xf numFmtId="0" fontId="13" fillId="0" borderId="16" xfId="0" applyFont="1" applyBorder="1" applyAlignment="1" applyProtection="1">
      <alignment horizontal="left"/>
      <protection locked="0"/>
    </xf>
    <xf numFmtId="0" fontId="13" fillId="14" borderId="30" xfId="0" applyFont="1" applyFill="1" applyBorder="1" applyAlignment="1" applyProtection="1">
      <alignment horizontal="left"/>
      <protection locked="0"/>
    </xf>
    <xf numFmtId="0" fontId="13" fillId="14" borderId="16" xfId="0" applyFont="1" applyFill="1" applyBorder="1" applyAlignment="1" applyProtection="1">
      <alignment horizontal="left"/>
      <protection locked="0"/>
    </xf>
    <xf numFmtId="0" fontId="13" fillId="14" borderId="65" xfId="0" applyFont="1" applyFill="1" applyBorder="1" applyAlignment="1" applyProtection="1">
      <alignment horizontal="left"/>
      <protection locked="0"/>
    </xf>
    <xf numFmtId="0" fontId="13" fillId="14" borderId="29" xfId="0" applyFont="1" applyFill="1" applyBorder="1" applyAlignment="1" applyProtection="1">
      <alignment horizontal="left"/>
      <protection locked="0"/>
    </xf>
    <xf numFmtId="0" fontId="13" fillId="0" borderId="62" xfId="0" applyFont="1" applyBorder="1" applyAlignment="1">
      <alignment horizontal="left"/>
    </xf>
    <xf numFmtId="0" fontId="13" fillId="0" borderId="63" xfId="0" applyFont="1" applyBorder="1" applyAlignment="1">
      <alignment horizontal="left"/>
    </xf>
    <xf numFmtId="0" fontId="16" fillId="6" borderId="25" xfId="0" applyFont="1" applyFill="1" applyBorder="1" applyAlignment="1" applyProtection="1">
      <alignment horizontal="left"/>
      <protection locked="0"/>
    </xf>
    <xf numFmtId="0" fontId="16" fillId="6" borderId="28" xfId="0" applyFont="1" applyFill="1" applyBorder="1" applyAlignment="1" applyProtection="1">
      <alignment horizontal="left"/>
      <protection locked="0"/>
    </xf>
    <xf numFmtId="0" fontId="13" fillId="0" borderId="64" xfId="0" applyFont="1" applyBorder="1" applyAlignment="1" applyProtection="1">
      <alignment horizontal="left"/>
      <protection locked="0"/>
    </xf>
    <xf numFmtId="0" fontId="13" fillId="0" borderId="24" xfId="0" applyFont="1" applyBorder="1" applyAlignment="1" applyProtection="1">
      <alignment horizontal="left"/>
      <protection locked="0"/>
    </xf>
    <xf numFmtId="0" fontId="13" fillId="0" borderId="32" xfId="0" applyFont="1" applyBorder="1" applyAlignment="1">
      <alignment horizontal="left"/>
    </xf>
    <xf numFmtId="0" fontId="13" fillId="0" borderId="33" xfId="0" applyFont="1" applyBorder="1" applyAlignment="1">
      <alignment horizontal="left"/>
    </xf>
    <xf numFmtId="0" fontId="16" fillId="14" borderId="52" xfId="0" applyFont="1" applyFill="1" applyBorder="1" applyAlignment="1" applyProtection="1">
      <alignment horizontal="left" textRotation="90" wrapText="1"/>
      <protection locked="0"/>
    </xf>
    <xf numFmtId="0" fontId="16" fillId="14" borderId="61" xfId="0" applyFont="1" applyFill="1" applyBorder="1" applyAlignment="1" applyProtection="1">
      <alignment horizontal="left" textRotation="90" wrapText="1"/>
      <protection locked="0"/>
    </xf>
    <xf numFmtId="0" fontId="16" fillId="14" borderId="52" xfId="0" applyFont="1" applyFill="1" applyBorder="1" applyAlignment="1" applyProtection="1">
      <alignment horizontal="center" vertical="center" textRotation="90" wrapText="1"/>
      <protection locked="0"/>
    </xf>
    <xf numFmtId="0" fontId="16" fillId="14" borderId="61" xfId="0" applyFont="1" applyFill="1" applyBorder="1" applyAlignment="1" applyProtection="1">
      <alignment horizontal="center" vertical="center" textRotation="90" wrapText="1"/>
      <protection locked="0"/>
    </xf>
    <xf numFmtId="0" fontId="16" fillId="14" borderId="36" xfId="0" applyFont="1" applyFill="1" applyBorder="1" applyAlignment="1" applyProtection="1">
      <alignment horizontal="center" vertical="center" textRotation="90" wrapText="1"/>
      <protection locked="0"/>
    </xf>
    <xf numFmtId="0" fontId="35" fillId="0" borderId="52" xfId="0" applyFont="1" applyBorder="1" applyAlignment="1" applyProtection="1">
      <alignment horizontal="left" vertical="top" wrapText="1"/>
      <protection locked="0"/>
    </xf>
    <xf numFmtId="0" fontId="35" fillId="0" borderId="61" xfId="0" applyFont="1" applyBorder="1" applyAlignment="1" applyProtection="1">
      <alignment horizontal="left" vertical="top" wrapText="1"/>
      <protection locked="0"/>
    </xf>
    <xf numFmtId="0" fontId="35" fillId="0" borderId="36" xfId="0" applyFont="1" applyBorder="1" applyAlignment="1" applyProtection="1">
      <alignment horizontal="left" vertical="top" wrapText="1"/>
      <protection locked="0"/>
    </xf>
    <xf numFmtId="0" fontId="22" fillId="14" borderId="52" xfId="0" applyFont="1" applyFill="1" applyBorder="1" applyAlignment="1">
      <alignment horizontal="center" vertical="center" textRotation="90"/>
    </xf>
    <xf numFmtId="0" fontId="22" fillId="14" borderId="61" xfId="0" applyFont="1" applyFill="1" applyBorder="1" applyAlignment="1">
      <alignment horizontal="center" vertical="center" textRotation="90"/>
    </xf>
    <xf numFmtId="0" fontId="22" fillId="14" borderId="36" xfId="0" applyFont="1" applyFill="1" applyBorder="1" applyAlignment="1">
      <alignment horizontal="center" vertical="center" textRotation="90"/>
    </xf>
    <xf numFmtId="0" fontId="26" fillId="14" borderId="52" xfId="0" applyFont="1" applyFill="1" applyBorder="1" applyAlignment="1" applyProtection="1">
      <alignment horizontal="center" vertical="center" textRotation="90" wrapText="1"/>
      <protection locked="0"/>
    </xf>
    <xf numFmtId="0" fontId="26" fillId="14" borderId="61" xfId="0" applyFont="1" applyFill="1" applyBorder="1" applyAlignment="1" applyProtection="1">
      <alignment horizontal="center" vertical="center" textRotation="90" wrapText="1"/>
      <protection locked="0"/>
    </xf>
    <xf numFmtId="0" fontId="26" fillId="14" borderId="36" xfId="0" applyFont="1" applyFill="1" applyBorder="1" applyAlignment="1" applyProtection="1">
      <alignment horizontal="center" vertical="center" textRotation="90" wrapText="1"/>
      <protection locked="0"/>
    </xf>
    <xf numFmtId="0" fontId="30" fillId="6" borderId="31" xfId="0" applyFont="1" applyFill="1" applyBorder="1" applyAlignment="1">
      <alignment horizontal="left" vertical="center"/>
    </xf>
    <xf numFmtId="0" fontId="19" fillId="6" borderId="87" xfId="0" applyFont="1" applyFill="1" applyBorder="1" applyAlignment="1">
      <alignment horizontal="left" vertical="top" wrapText="1"/>
    </xf>
    <xf numFmtId="0" fontId="19" fillId="6" borderId="61" xfId="0" applyFont="1" applyFill="1" applyBorder="1" applyAlignment="1">
      <alignment horizontal="left" vertical="top" wrapText="1"/>
    </xf>
    <xf numFmtId="0" fontId="19" fillId="6" borderId="36" xfId="0" applyFont="1" applyFill="1" applyBorder="1" applyAlignment="1">
      <alignment horizontal="left" vertical="top" wrapText="1"/>
    </xf>
    <xf numFmtId="0" fontId="49" fillId="6" borderId="32" xfId="0" applyFont="1" applyFill="1" applyBorder="1" applyAlignment="1" applyProtection="1">
      <alignment horizontal="center" wrapText="1"/>
      <protection locked="0"/>
    </xf>
    <xf numFmtId="0" fontId="49" fillId="6" borderId="33" xfId="0" applyFont="1" applyFill="1" applyBorder="1" applyAlignment="1" applyProtection="1">
      <alignment horizontal="center" wrapText="1"/>
      <protection locked="0"/>
    </xf>
    <xf numFmtId="0" fontId="15" fillId="0" borderId="64" xfId="0" applyFont="1" applyBorder="1" applyAlignment="1">
      <alignment horizontal="left" wrapText="1"/>
    </xf>
    <xf numFmtId="0" fontId="15" fillId="0" borderId="110" xfId="0" applyFont="1" applyBorder="1" applyAlignment="1">
      <alignment horizontal="left" wrapText="1"/>
    </xf>
    <xf numFmtId="0" fontId="15" fillId="0" borderId="24" xfId="0" applyFont="1" applyBorder="1" applyAlignment="1">
      <alignment horizontal="left" wrapText="1"/>
    </xf>
    <xf numFmtId="0" fontId="15" fillId="0" borderId="30" xfId="0" applyFont="1" applyBorder="1" applyAlignment="1">
      <alignment horizontal="left" wrapText="1"/>
    </xf>
    <xf numFmtId="0" fontId="15" fillId="0" borderId="107" xfId="0" applyFont="1" applyBorder="1" applyAlignment="1">
      <alignment horizontal="left" wrapText="1"/>
    </xf>
    <xf numFmtId="0" fontId="15" fillId="0" borderId="16" xfId="0" applyFont="1" applyBorder="1" applyAlignment="1">
      <alignment horizontal="left" wrapText="1"/>
    </xf>
    <xf numFmtId="0" fontId="15" fillId="0" borderId="65" xfId="0" applyFont="1" applyBorder="1" applyAlignment="1">
      <alignment horizontal="left" wrapText="1"/>
    </xf>
    <xf numFmtId="0" fontId="15" fillId="0" borderId="111" xfId="0" applyFont="1" applyBorder="1" applyAlignment="1">
      <alignment horizontal="left" wrapText="1"/>
    </xf>
    <xf numFmtId="0" fontId="15" fillId="0" borderId="29" xfId="0" applyFont="1" applyBorder="1" applyAlignment="1">
      <alignment horizontal="left" wrapText="1"/>
    </xf>
    <xf numFmtId="0" fontId="23" fillId="0" borderId="114" xfId="0" applyFont="1" applyBorder="1" applyAlignment="1">
      <alignment horizontal="left" vertical="top" wrapText="1"/>
    </xf>
    <xf numFmtId="0" fontId="23" fillId="0" borderId="72" xfId="0" applyFont="1" applyBorder="1" applyAlignment="1">
      <alignment horizontal="left" vertical="top" wrapText="1"/>
    </xf>
    <xf numFmtId="0" fontId="23" fillId="0" borderId="115" xfId="0" applyFont="1" applyBorder="1" applyAlignment="1">
      <alignment horizontal="left" vertical="top" wrapText="1"/>
    </xf>
    <xf numFmtId="0" fontId="23" fillId="0" borderId="60" xfId="0" applyFont="1" applyBorder="1" applyAlignment="1">
      <alignment horizontal="left" vertical="top" wrapText="1"/>
    </xf>
    <xf numFmtId="0" fontId="23" fillId="0" borderId="0" xfId="0" applyFont="1" applyAlignment="1">
      <alignment horizontal="left" vertical="top" wrapText="1"/>
    </xf>
    <xf numFmtId="0" fontId="23" fillId="0" borderId="35" xfId="0" applyFont="1" applyBorder="1" applyAlignment="1">
      <alignment horizontal="left" vertical="top" wrapText="1"/>
    </xf>
    <xf numFmtId="0" fontId="23" fillId="0" borderId="71" xfId="0" applyFont="1" applyBorder="1" applyAlignment="1">
      <alignment horizontal="left" vertical="top" wrapText="1"/>
    </xf>
    <xf numFmtId="0" fontId="23" fillId="0" borderId="73" xfId="0" applyFont="1" applyBorder="1" applyAlignment="1">
      <alignment horizontal="left" vertical="top" wrapText="1"/>
    </xf>
    <xf numFmtId="0" fontId="23" fillId="0" borderId="86" xfId="0" applyFont="1" applyBorder="1" applyAlignment="1">
      <alignment horizontal="left" vertical="top" wrapText="1"/>
    </xf>
    <xf numFmtId="0" fontId="65" fillId="43" borderId="42" xfId="0" applyFont="1" applyFill="1" applyBorder="1" applyAlignment="1">
      <alignment horizontal="left" vertical="top" wrapText="1"/>
    </xf>
    <xf numFmtId="0" fontId="65" fillId="43" borderId="41" xfId="0" applyFont="1" applyFill="1" applyBorder="1" applyAlignment="1">
      <alignment horizontal="left" vertical="top" wrapText="1"/>
    </xf>
    <xf numFmtId="0" fontId="65" fillId="43" borderId="43" xfId="0" applyFont="1" applyFill="1" applyBorder="1" applyAlignment="1">
      <alignment horizontal="left" vertical="top" wrapText="1"/>
    </xf>
    <xf numFmtId="0" fontId="65" fillId="43" borderId="131" xfId="0" applyFont="1" applyFill="1" applyBorder="1" applyAlignment="1">
      <alignment horizontal="left" vertical="top" wrapText="1"/>
    </xf>
    <xf numFmtId="0" fontId="65" fillId="43" borderId="132" xfId="0" applyFont="1" applyFill="1" applyBorder="1" applyAlignment="1">
      <alignment horizontal="left" vertical="top" wrapText="1"/>
    </xf>
    <xf numFmtId="0" fontId="65" fillId="43" borderId="133" xfId="0" applyFont="1" applyFill="1" applyBorder="1" applyAlignment="1">
      <alignment horizontal="left" vertical="top" wrapText="1"/>
    </xf>
    <xf numFmtId="0" fontId="26" fillId="42" borderId="62" xfId="0" applyFont="1" applyFill="1" applyBorder="1" applyAlignment="1">
      <alignment horizontal="left" vertical="top"/>
    </xf>
    <xf numFmtId="0" fontId="26" fillId="42" borderId="82" xfId="0" applyFont="1" applyFill="1" applyBorder="1" applyAlignment="1">
      <alignment horizontal="left" vertical="top"/>
    </xf>
    <xf numFmtId="0" fontId="26" fillId="42" borderId="63" xfId="0" applyFont="1" applyFill="1" applyBorder="1" applyAlignment="1">
      <alignment horizontal="left" vertical="top"/>
    </xf>
    <xf numFmtId="0" fontId="26" fillId="42" borderId="42" xfId="0" applyFont="1" applyFill="1" applyBorder="1" applyAlignment="1">
      <alignment horizontal="left" vertical="top"/>
    </xf>
    <xf numFmtId="0" fontId="26" fillId="42" borderId="41" xfId="0" applyFont="1" applyFill="1" applyBorder="1" applyAlignment="1">
      <alignment horizontal="left" vertical="top"/>
    </xf>
    <xf numFmtId="0" fontId="26" fillId="42" borderId="43" xfId="0" applyFont="1" applyFill="1" applyBorder="1" applyAlignment="1">
      <alignment horizontal="left" vertical="top"/>
    </xf>
    <xf numFmtId="0" fontId="54" fillId="0" borderId="69" xfId="0" applyFont="1" applyBorder="1" applyAlignment="1">
      <alignment horizontal="center" wrapText="1"/>
    </xf>
    <xf numFmtId="0" fontId="54" fillId="0" borderId="49" xfId="0" applyFont="1" applyBorder="1" applyAlignment="1">
      <alignment horizontal="center" wrapText="1"/>
    </xf>
    <xf numFmtId="0" fontId="54" fillId="0" borderId="68" xfId="0" applyFont="1" applyBorder="1" applyAlignment="1">
      <alignment horizontal="center" wrapText="1"/>
    </xf>
    <xf numFmtId="0" fontId="54" fillId="0" borderId="112" xfId="0" applyFont="1" applyBorder="1" applyAlignment="1">
      <alignment horizontal="center" wrapText="1"/>
    </xf>
    <xf numFmtId="0" fontId="54" fillId="0" borderId="37" xfId="0" applyFont="1" applyBorder="1" applyAlignment="1">
      <alignment horizontal="center" wrapText="1"/>
    </xf>
    <xf numFmtId="0" fontId="54" fillId="0" borderId="113" xfId="0" applyFont="1" applyBorder="1" applyAlignment="1">
      <alignment horizontal="center" wrapText="1"/>
    </xf>
    <xf numFmtId="0" fontId="38" fillId="12" borderId="49" xfId="0" applyFont="1" applyFill="1" applyBorder="1" applyAlignment="1">
      <alignment horizontal="left" vertical="top" wrapText="1"/>
    </xf>
    <xf numFmtId="0" fontId="38" fillId="12" borderId="0" xfId="0" applyFont="1" applyFill="1" applyAlignment="1">
      <alignment horizontal="left" vertical="top" wrapText="1"/>
    </xf>
    <xf numFmtId="0" fontId="40" fillId="0" borderId="0" xfId="0" applyFont="1" applyAlignment="1">
      <alignment horizontal="center"/>
    </xf>
    <xf numFmtId="0" fontId="64" fillId="30" borderId="69" xfId="0" applyFont="1" applyFill="1" applyBorder="1" applyAlignment="1" applyProtection="1">
      <alignment horizontal="centerContinuous"/>
    </xf>
    <xf numFmtId="0" fontId="63" fillId="12" borderId="129" xfId="0" applyFont="1" applyFill="1" applyBorder="1" applyAlignment="1" applyProtection="1">
      <alignment vertical="center"/>
    </xf>
    <xf numFmtId="0" fontId="59" fillId="41" borderId="125" xfId="0" applyFont="1" applyFill="1" applyBorder="1" applyAlignment="1" applyProtection="1">
      <alignment horizontal="left"/>
    </xf>
    <xf numFmtId="0" fontId="59" fillId="41" borderId="107" xfId="0" applyFont="1" applyFill="1" applyBorder="1" applyAlignment="1" applyProtection="1">
      <alignment horizontal="left"/>
    </xf>
    <xf numFmtId="0" fontId="59" fillId="6" borderId="107" xfId="0" applyFont="1" applyFill="1" applyBorder="1" applyAlignment="1" applyProtection="1">
      <alignment horizontal="left"/>
    </xf>
    <xf numFmtId="0" fontId="59" fillId="6" borderId="111" xfId="0" applyFont="1" applyFill="1" applyBorder="1" applyAlignment="1" applyProtection="1">
      <alignment horizontal="left"/>
    </xf>
    <xf numFmtId="0" fontId="59" fillId="0" borderId="0" xfId="0" applyFont="1" applyAlignment="1" applyProtection="1">
      <alignment horizontal="left"/>
    </xf>
    <xf numFmtId="0" fontId="1" fillId="6" borderId="2" xfId="0" applyFont="1" applyFill="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6" borderId="3" xfId="0" applyFont="1" applyFill="1" applyBorder="1" applyAlignment="1" applyProtection="1">
      <alignment horizontal="center" vertical="center"/>
      <protection locked="0"/>
    </xf>
    <xf numFmtId="0" fontId="1" fillId="6" borderId="12" xfId="0" applyFont="1" applyFill="1" applyBorder="1" applyAlignment="1" applyProtection="1">
      <alignment horizontal="center" vertical="center"/>
      <protection locked="0"/>
    </xf>
    <xf numFmtId="0" fontId="1" fillId="6" borderId="50" xfId="0" applyFont="1" applyFill="1" applyBorder="1" applyAlignment="1" applyProtection="1">
      <alignment horizontal="center" vertical="center"/>
      <protection locked="0"/>
    </xf>
    <xf numFmtId="0" fontId="1" fillId="0" borderId="48" xfId="0" applyFont="1" applyBorder="1" applyAlignment="1" applyProtection="1">
      <alignment horizontal="center" vertical="center"/>
      <protection locked="0"/>
    </xf>
    <xf numFmtId="0" fontId="1" fillId="6" borderId="48" xfId="0" applyFont="1" applyFill="1" applyBorder="1" applyAlignment="1" applyProtection="1">
      <alignment horizontal="center" vertical="center"/>
      <protection locked="0"/>
    </xf>
    <xf numFmtId="0" fontId="1" fillId="6" borderId="14" xfId="0" applyFont="1" applyFill="1" applyBorder="1" applyAlignment="1" applyProtection="1">
      <alignment horizontal="center" vertical="center"/>
      <protection locked="0"/>
    </xf>
    <xf numFmtId="0" fontId="0" fillId="0" borderId="0" xfId="0" applyProtection="1"/>
    <xf numFmtId="0" fontId="67" fillId="30" borderId="49" xfId="0" applyFont="1" applyFill="1" applyBorder="1" applyAlignment="1" applyProtection="1">
      <alignment horizontal="centerContinuous"/>
    </xf>
    <xf numFmtId="0" fontId="0" fillId="30" borderId="49" xfId="0" applyFill="1" applyBorder="1" applyAlignment="1" applyProtection="1">
      <alignment horizontal="centerContinuous"/>
    </xf>
    <xf numFmtId="0" fontId="0" fillId="0" borderId="0" xfId="0" applyAlignment="1" applyProtection="1">
      <alignment horizontal="centerContinuous" wrapText="1"/>
    </xf>
    <xf numFmtId="0" fontId="68" fillId="12" borderId="69" xfId="0" applyFont="1" applyFill="1" applyBorder="1" applyAlignment="1" applyProtection="1">
      <alignment horizontal="left"/>
    </xf>
    <xf numFmtId="0" fontId="60" fillId="30" borderId="128" xfId="0" applyFont="1" applyFill="1" applyBorder="1" applyAlignment="1" applyProtection="1">
      <alignment horizontal="center" vertical="top"/>
    </xf>
    <xf numFmtId="0" fontId="60" fillId="30" borderId="130" xfId="0" applyFont="1" applyFill="1" applyBorder="1" applyAlignment="1" applyProtection="1">
      <alignment horizontal="center" vertical="top"/>
    </xf>
    <xf numFmtId="0" fontId="62" fillId="12" borderId="0" xfId="0" applyFont="1" applyFill="1" applyProtection="1"/>
    <xf numFmtId="0" fontId="66" fillId="0" borderId="0" xfId="0" applyFont="1" applyAlignment="1" applyProtection="1">
      <alignment horizontal="centerContinuous" vertical="top" wrapText="1"/>
    </xf>
    <xf numFmtId="0" fontId="0" fillId="0" borderId="0" xfId="0" applyAlignment="1" applyProtection="1">
      <alignment horizontal="centerContinuous"/>
    </xf>
    <xf numFmtId="0" fontId="67" fillId="12" borderId="72" xfId="0" applyFont="1" applyFill="1" applyBorder="1" applyAlignment="1" applyProtection="1">
      <alignment horizontal="left"/>
    </xf>
    <xf numFmtId="0" fontId="67" fillId="12" borderId="0" xfId="0" applyFont="1" applyFill="1" applyAlignment="1" applyProtection="1">
      <alignment horizontal="left"/>
    </xf>
    <xf numFmtId="0" fontId="67" fillId="12" borderId="10" xfId="0" applyFont="1" applyFill="1" applyBorder="1" applyAlignment="1" applyProtection="1">
      <alignment horizontal="left"/>
    </xf>
    <xf numFmtId="0" fontId="67" fillId="0" borderId="0" xfId="0" applyFont="1" applyAlignment="1" applyProtection="1">
      <alignment horizontal="left"/>
    </xf>
    <xf numFmtId="0" fontId="20" fillId="9" borderId="32" xfId="0" applyFont="1" applyFill="1" applyBorder="1" applyProtection="1">
      <protection locked="0"/>
    </xf>
    <xf numFmtId="0" fontId="20" fillId="8" borderId="32" xfId="0" applyFont="1" applyFill="1" applyBorder="1" applyProtection="1">
      <protection locked="0"/>
    </xf>
    <xf numFmtId="0" fontId="20" fillId="7" borderId="32" xfId="0" applyFont="1" applyFill="1" applyBorder="1" applyProtection="1">
      <protection locked="0"/>
    </xf>
    <xf numFmtId="0" fontId="20" fillId="13" borderId="32" xfId="0" applyFont="1" applyFill="1" applyBorder="1" applyProtection="1">
      <protection locked="0"/>
    </xf>
    <xf numFmtId="0" fontId="20" fillId="4" borderId="32" xfId="0" applyFont="1" applyFill="1" applyBorder="1" applyProtection="1">
      <protection locked="0"/>
    </xf>
    <xf numFmtId="0" fontId="20" fillId="5" borderId="32" xfId="0" applyFont="1" applyFill="1" applyBorder="1" applyProtection="1">
      <protection locked="0"/>
    </xf>
    <xf numFmtId="0" fontId="20" fillId="6" borderId="25" xfId="0" applyFont="1" applyFill="1" applyBorder="1" applyProtection="1">
      <protection locked="0"/>
    </xf>
    <xf numFmtId="0" fontId="15" fillId="0" borderId="70" xfId="0" applyFont="1" applyBorder="1" applyProtection="1">
      <protection locked="0"/>
    </xf>
    <xf numFmtId="0" fontId="15" fillId="0" borderId="13" xfId="0" applyFont="1" applyBorder="1" applyProtection="1">
      <protection locked="0"/>
    </xf>
    <xf numFmtId="0" fontId="15" fillId="10" borderId="69" xfId="0" applyFont="1" applyFill="1" applyBorder="1" applyAlignment="1" applyProtection="1">
      <alignment horizontal="center"/>
      <protection locked="0"/>
    </xf>
    <xf numFmtId="0" fontId="15" fillId="10" borderId="68" xfId="0" applyFont="1" applyFill="1" applyBorder="1" applyAlignment="1" applyProtection="1">
      <alignment horizontal="center"/>
      <protection locked="0"/>
    </xf>
  </cellXfs>
  <cellStyles count="39">
    <cellStyle name="Followed Hyperlink" xfId="2" builtinId="9" hidden="1"/>
    <cellStyle name="Followed Hyperlink" xfId="4" builtinId="9" hidden="1"/>
    <cellStyle name="Followed Hyperlink" xfId="32" builtinId="9" hidden="1"/>
    <cellStyle name="Followed Hyperlink" xfId="34" builtinId="9" hidden="1"/>
    <cellStyle name="Followed Hyperlink" xfId="2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8" builtinId="9" hidden="1"/>
    <cellStyle name="Followed Hyperlink" xfId="22" builtinId="9" hidden="1"/>
    <cellStyle name="Followed Hyperlink" xfId="24" builtinId="9" hidden="1"/>
    <cellStyle name="Followed Hyperlink" xfId="26" builtinId="9" hidden="1"/>
    <cellStyle name="Followed Hyperlink" xfId="6" builtinId="9" hidden="1"/>
    <cellStyle name="Followed Hyperlink" xfId="30" builtinId="9" hidden="1"/>
    <cellStyle name="Followed Hyperlink" xfId="8" builtinId="9" hidden="1"/>
    <cellStyle name="Followed Hyperlink" xfId="10"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27" builtinId="8" hidden="1"/>
    <cellStyle name="Hyperlink" xfId="31" builtinId="8" hidden="1"/>
    <cellStyle name="Hyperlink" xfId="29" builtinId="8" hidden="1"/>
    <cellStyle name="Hyperlink" xfId="7" builtinId="8" hidden="1"/>
    <cellStyle name="Hyperlink" xfId="9" builtinId="8" hidden="1"/>
    <cellStyle name="Hyperlink" xfId="17" builtinId="8" hidden="1"/>
    <cellStyle name="Hyperlink" xfId="19" builtinId="8" hidden="1"/>
    <cellStyle name="Hyperlink" xfId="11" builtinId="8" hidden="1"/>
    <cellStyle name="Hyperlink" xfId="13" builtinId="8" hidden="1"/>
    <cellStyle name="Hyperlink" xfId="15" builtinId="8" hidden="1"/>
    <cellStyle name="Hyperlink" xfId="21" builtinId="8" hidden="1"/>
    <cellStyle name="Hyperlink" xfId="25" builtinId="8" hidden="1"/>
    <cellStyle name="Hyperlink" xfId="23" builtinId="8" hidden="1"/>
    <cellStyle name="Hyperlink" xfId="33" builtinId="8" hidden="1"/>
    <cellStyle name="Hyperlink" xfId="35" builtinId="8" hidden="1"/>
    <cellStyle name="Hyperlink" xfId="37" builtinId="8" hidden="1"/>
    <cellStyle name="Normal" xfId="0" builtinId="0"/>
  </cellStyles>
  <dxfs count="286">
    <dxf>
      <fill>
        <patternFill>
          <bgColor theme="2"/>
        </patternFill>
      </fill>
      <border>
        <vertical/>
        <horizontal/>
      </border>
    </dxf>
    <dxf>
      <font>
        <color theme="0" tint="-0.34998626667073579"/>
      </font>
      <fill>
        <patternFill>
          <bgColor theme="1" tint="4.9989318521683403E-2"/>
        </patternFill>
      </fill>
    </dxf>
    <dxf>
      <font>
        <color theme="0" tint="-0.34998626667073579"/>
      </font>
      <fill>
        <patternFill>
          <bgColor theme="1" tint="4.9989318521683403E-2"/>
        </patternFill>
      </fill>
    </dxf>
    <dxf>
      <font>
        <color theme="0" tint="-0.34998626667073579"/>
      </font>
      <fill>
        <patternFill>
          <bgColor theme="1" tint="4.9989318521683403E-2"/>
        </patternFill>
      </fill>
    </dxf>
    <dxf>
      <font>
        <color theme="0" tint="-0.499984740745262"/>
      </font>
      <fill>
        <patternFill>
          <bgColor theme="1"/>
        </patternFill>
      </fill>
    </dxf>
    <dxf>
      <font>
        <color theme="0" tint="-0.34998626667073579"/>
      </font>
      <fill>
        <patternFill>
          <bgColor theme="1" tint="4.9989318521683403E-2"/>
        </patternFill>
      </fill>
    </dxf>
    <dxf>
      <fill>
        <patternFill>
          <bgColor rgb="FFFFFF00"/>
        </patternFill>
      </fill>
    </dxf>
    <dxf>
      <font>
        <color theme="0" tint="-0.14996795556505021"/>
      </font>
      <fill>
        <patternFill>
          <bgColor theme="0" tint="-0.14996795556505021"/>
        </patternFill>
      </fill>
      <border>
        <vertical/>
        <horizontal/>
      </border>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339933"/>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FFFF99"/>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996600"/>
        </patternFill>
      </fill>
    </dxf>
    <dxf>
      <fill>
        <patternFill>
          <bgColor rgb="FF339933"/>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font>
      <fill>
        <patternFill patternType="lightGray">
          <bgColor rgb="FFFF0000"/>
        </patternFill>
      </fill>
    </dxf>
    <dxf>
      <fill>
        <patternFill>
          <bgColor theme="0" tint="-4.9989318521683403E-2"/>
        </patternFill>
      </fill>
    </dxf>
    <dxf>
      <font>
        <color theme="0"/>
      </font>
      <fill>
        <patternFill>
          <bgColor rgb="FF000099"/>
        </patternFill>
      </fill>
    </dxf>
    <dxf>
      <fill>
        <patternFill>
          <bgColor rgb="FFFFC000"/>
        </patternFill>
      </fill>
    </dxf>
    <dxf>
      <font>
        <color theme="0"/>
      </font>
      <fill>
        <patternFill>
          <bgColor theme="1"/>
        </patternFill>
      </fill>
    </dxf>
    <dxf>
      <fill>
        <patternFill>
          <bgColor rgb="FFFF0000"/>
        </patternFill>
      </fill>
    </dxf>
    <dxf>
      <fill>
        <patternFill>
          <bgColor rgb="FFFFFF00"/>
        </patternFill>
      </fill>
    </dxf>
    <dxf>
      <fill>
        <patternFill>
          <bgColor theme="9"/>
        </patternFill>
      </fill>
    </dxf>
    <dxf>
      <fill>
        <patternFill>
          <bgColor rgb="FF00B0F0"/>
        </patternFill>
      </fill>
    </dxf>
    <dxf>
      <font>
        <color theme="2" tint="-0.24994659260841701"/>
      </font>
      <fill>
        <patternFill>
          <bgColor theme="2" tint="-0.24994659260841701"/>
        </patternFill>
      </fill>
    </dxf>
    <dxf>
      <fill>
        <patternFill>
          <bgColor rgb="FFFFD9D9"/>
        </patternFill>
      </fill>
    </dxf>
    <dxf>
      <font>
        <color theme="2" tint="-0.24994659260841701"/>
      </font>
      <fill>
        <patternFill>
          <bgColor theme="2" tint="-0.24994659260841701"/>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0"/>
      </font>
    </dxf>
    <dxf>
      <font>
        <b val="0"/>
        <i val="0"/>
        <strike val="0"/>
        <condense val="0"/>
        <extend val="0"/>
        <outline val="0"/>
        <shadow val="0"/>
        <u val="none"/>
        <vertAlign val="baseline"/>
        <sz val="10"/>
        <color theme="1"/>
        <name val="Consolas"/>
        <family val="3"/>
        <scheme val="none"/>
      </font>
      <numFmt numFmtId="165" formatCode="###\-###\-####"/>
      <alignment horizontal="left" vertical="bottom" textRotation="0" wrapText="0" indent="0" justifyLastLine="0" shrinkToFit="0" readingOrder="0"/>
      <border diagonalUp="0" diagonalDown="0">
        <left style="medium">
          <color auto="1"/>
        </left>
        <right/>
        <top style="thin">
          <color auto="1"/>
        </top>
        <bottom/>
        <vertical/>
        <horizontal/>
      </border>
      <protection locked="0" hidden="0"/>
    </dxf>
    <dxf>
      <font>
        <b val="0"/>
        <i val="0"/>
        <strike val="0"/>
        <condense val="0"/>
        <extend val="0"/>
        <outline val="0"/>
        <shadow val="0"/>
        <u val="none"/>
        <vertAlign val="baseline"/>
        <sz val="11"/>
        <color theme="1"/>
        <name val="Consolas"/>
        <family val="3"/>
        <scheme val="none"/>
      </font>
      <numFmt numFmtId="165" formatCode="###\-###\-####"/>
      <alignment horizontal="left" vertical="bottom" textRotation="0" wrapText="0" indent="0" justifyLastLine="0" shrinkToFit="0" readingOrder="0"/>
      <border diagonalUp="0" diagonalDown="0">
        <left style="thick">
          <color auto="1"/>
        </left>
        <right/>
        <top style="thin">
          <color auto="1"/>
        </top>
        <bottom/>
        <vertical/>
        <horizontal/>
      </border>
      <protection locked="0" hidden="0"/>
    </dxf>
    <dxf>
      <font>
        <b val="0"/>
        <i val="0"/>
        <strike val="0"/>
        <condense val="0"/>
        <extend val="0"/>
        <outline val="0"/>
        <shadow val="0"/>
        <u val="none"/>
        <vertAlign val="baseline"/>
        <sz val="11"/>
        <color theme="1"/>
        <name val="Consolas"/>
        <family val="3"/>
        <scheme val="none"/>
      </font>
      <border diagonalUp="0" diagonalDown="0">
        <left style="thick">
          <color auto="1"/>
        </left>
        <right/>
        <top style="thin">
          <color auto="1"/>
        </top>
        <bottom/>
        <vertical/>
        <horizontal/>
      </border>
      <protection locked="0" hidden="0"/>
    </dxf>
    <dxf>
      <font>
        <b val="0"/>
        <i val="0"/>
        <strike val="0"/>
        <condense val="0"/>
        <extend val="0"/>
        <outline val="0"/>
        <shadow val="0"/>
        <u val="none"/>
        <vertAlign val="baseline"/>
        <sz val="11"/>
        <color theme="1"/>
        <name val="Consolas"/>
        <family val="3"/>
        <scheme val="none"/>
      </font>
      <numFmt numFmtId="164" formatCode="[$-409]mmm\-yyyy;@"/>
      <border diagonalUp="0" diagonalDown="0">
        <left style="thick">
          <color auto="1"/>
        </left>
        <right/>
        <top style="thin">
          <color auto="1"/>
        </top>
        <bottom/>
        <vertical/>
        <horizontal/>
      </border>
      <protection locked="0" hidden="0"/>
    </dxf>
    <dxf>
      <font>
        <b val="0"/>
        <i val="0"/>
        <strike val="0"/>
        <condense val="0"/>
        <extend val="0"/>
        <outline val="0"/>
        <shadow val="0"/>
        <u val="none"/>
        <vertAlign val="baseline"/>
        <sz val="11"/>
        <color theme="1"/>
        <name val="Consolas"/>
        <family val="3"/>
        <scheme val="none"/>
      </font>
      <border diagonalUp="0" diagonalDown="0">
        <left style="thick">
          <color auto="1"/>
        </left>
        <right/>
        <top style="thin">
          <color auto="1"/>
        </top>
        <bottom/>
        <vertical/>
        <horizontal/>
      </border>
      <protection locked="0" hidden="0"/>
    </dxf>
    <dxf>
      <font>
        <b val="0"/>
        <i val="0"/>
        <strike val="0"/>
        <condense val="0"/>
        <extend val="0"/>
        <outline val="0"/>
        <shadow val="0"/>
        <u val="none"/>
        <vertAlign val="baseline"/>
        <sz val="11"/>
        <color theme="1"/>
        <name val="Consolas"/>
        <family val="3"/>
        <scheme val="none"/>
      </font>
      <alignment horizontal="general" vertical="bottom" textRotation="0" wrapText="0" indent="0" justifyLastLine="0" shrinkToFit="0" readingOrder="0"/>
      <border diagonalUp="0" diagonalDown="0">
        <left style="thick">
          <color auto="1"/>
        </left>
        <right/>
        <top style="thin">
          <color auto="1"/>
        </top>
        <bottom/>
        <vertical/>
        <horizontal/>
      </border>
      <protection locked="0" hidden="0"/>
    </dxf>
    <dxf>
      <font>
        <b val="0"/>
        <i val="0"/>
        <strike val="0"/>
        <condense val="0"/>
        <extend val="0"/>
        <outline val="0"/>
        <shadow val="0"/>
        <u val="none"/>
        <vertAlign val="baseline"/>
        <sz val="11"/>
        <color auto="1"/>
        <name val="Consolas"/>
        <family val="3"/>
        <scheme val="none"/>
      </font>
      <fill>
        <patternFill patternType="solid">
          <fgColor indexed="64"/>
          <bgColor theme="0"/>
        </patternFill>
      </fill>
      <border diagonalUp="0" diagonalDown="0" outline="0">
        <left/>
        <right/>
        <top style="thin">
          <color theme="8"/>
        </top>
        <bottom/>
      </border>
    </dxf>
    <dxf>
      <font>
        <b val="0"/>
        <i val="0"/>
        <strike val="0"/>
        <condense val="0"/>
        <extend val="0"/>
        <outline val="0"/>
        <shadow val="0"/>
        <u val="none"/>
        <vertAlign val="baseline"/>
        <sz val="10"/>
        <color theme="1"/>
        <name val="Consolas"/>
        <family val="3"/>
        <scheme val="none"/>
      </font>
      <fill>
        <patternFill patternType="solid">
          <fgColor indexed="64"/>
          <bgColor rgb="FFFFD757"/>
        </patternFill>
      </fill>
      <alignment horizontal="general" vertical="bottom" textRotation="0" wrapText="0" indent="0" justifyLastLine="0" shrinkToFit="0" readingOrder="0"/>
      <border diagonalUp="0" diagonalDown="0" outline="0">
        <left/>
        <right/>
        <top style="thin">
          <color auto="1"/>
        </top>
        <bottom/>
      </border>
    </dxf>
    <dxf>
      <border outline="0">
        <left style="thin">
          <color auto="1"/>
        </left>
        <right style="thick">
          <color auto="1"/>
        </right>
        <top style="thick">
          <color auto="1"/>
        </top>
      </border>
    </dxf>
    <dxf>
      <font>
        <b/>
        <i val="0"/>
        <strike val="0"/>
        <condense val="0"/>
        <extend val="0"/>
        <outline val="0"/>
        <shadow val="0"/>
        <u/>
        <vertAlign val="baseline"/>
        <sz val="12"/>
        <color theme="1"/>
        <name val="Consolas"/>
        <family val="3"/>
        <scheme val="none"/>
      </font>
      <fill>
        <patternFill patternType="solid">
          <fgColor indexed="64"/>
          <bgColor theme="0" tint="-0.1499984740745262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fill>
        <patternFill patternType="none">
          <fgColor indexed="64"/>
          <bgColor indexed="65"/>
        </patternFill>
      </fill>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auto="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style="thick">
          <color auto="1"/>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fill>
        <patternFill patternType="solid">
          <fgColor indexed="64"/>
          <bgColor theme="0"/>
        </patternFill>
      </fill>
      <alignment horizontal="general" vertical="bottom" textRotation="0" wrapText="0" indent="0" justifyLastLine="0" shrinkToFit="0" readingOrder="0"/>
      <border diagonalUp="0" diagonalDown="0">
        <left/>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general" vertical="center" textRotation="0" wrapText="0" indent="0" justifyLastLine="0" shrinkToFit="0" readingOrder="0"/>
      <protection locked="1" hidden="0"/>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1" tint="0.14996795556505021"/>
        </patternFill>
      </fill>
    </dxf>
    <dxf>
      <fill>
        <patternFill>
          <bgColor theme="0" tint="-0.14996795556505021"/>
        </patternFill>
      </fill>
    </dxf>
    <dxf>
      <fill>
        <patternFill>
          <bgColor rgb="FF92D050"/>
        </patternFill>
      </fill>
    </dxf>
    <dxf>
      <font>
        <color theme="0"/>
      </font>
      <fill>
        <patternFill>
          <bgColor theme="1"/>
        </patternFill>
      </fill>
    </dxf>
    <dxf>
      <font>
        <color theme="0"/>
      </font>
      <fill>
        <patternFill>
          <bgColor rgb="FF050ADD"/>
        </patternFill>
      </fill>
    </dxf>
    <dxf>
      <font>
        <color theme="1"/>
      </font>
      <fill>
        <patternFill>
          <bgColor rgb="FFFF0000"/>
        </patternFill>
      </fill>
    </dxf>
    <dxf>
      <font>
        <color theme="1"/>
      </font>
      <fill>
        <patternFill>
          <bgColor rgb="FF00B0F0"/>
        </patternFill>
      </fill>
    </dxf>
    <dxf>
      <font>
        <color theme="1"/>
      </font>
      <fill>
        <patternFill>
          <bgColor rgb="FF92D050"/>
        </patternFill>
      </fill>
    </dxf>
    <dxf>
      <font>
        <color theme="1"/>
      </font>
      <fill>
        <patternFill>
          <bgColor rgb="FFFFFF00"/>
        </patternFill>
      </fill>
    </dxf>
    <dxf>
      <font>
        <color theme="1"/>
      </font>
      <fill>
        <patternFill>
          <bgColor rgb="FFFFC000"/>
        </patternFill>
      </fill>
    </dxf>
    <dxf>
      <fill>
        <patternFill>
          <bgColor theme="0" tint="-4.9989318521683403E-2"/>
        </patternFill>
      </fill>
    </dxf>
    <dxf>
      <fill>
        <patternFill>
          <bgColor rgb="FFFFFF00"/>
        </patternFill>
      </fill>
    </dxf>
    <dxf>
      <font>
        <color theme="0"/>
      </font>
      <fill>
        <patternFill>
          <bgColor theme="0"/>
        </patternFill>
      </fill>
    </dxf>
    <dxf>
      <font>
        <color theme="9"/>
      </font>
      <fill>
        <patternFill>
          <bgColor theme="9"/>
        </patternFill>
      </fill>
    </dxf>
    <dxf>
      <font>
        <color rgb="FFFF0000"/>
      </font>
      <fill>
        <patternFill>
          <bgColor rgb="FFFF0000"/>
        </patternFill>
      </fill>
    </dxf>
    <dxf>
      <fill>
        <patternFill>
          <bgColor theme="1" tint="0.14996795556505021"/>
        </patternFill>
      </fill>
    </dxf>
    <dxf>
      <fill>
        <patternFill>
          <bgColor theme="0" tint="-0.499984740745262"/>
        </patternFill>
      </fill>
      <border>
        <vertical/>
        <horizontal/>
      </border>
    </dxf>
    <dxf>
      <fill>
        <patternFill>
          <bgColor rgb="FFFF0000"/>
        </patternFill>
      </fill>
    </dxf>
    <dxf>
      <font>
        <color theme="9"/>
      </font>
      <fill>
        <patternFill>
          <bgColor theme="9"/>
        </patternFill>
      </fill>
    </dxf>
    <dxf>
      <font>
        <color rgb="FFFF0000"/>
      </font>
      <fill>
        <patternFill>
          <bgColor rgb="FFFF0000"/>
        </patternFill>
      </fill>
    </dxf>
    <dxf>
      <font>
        <color theme="0"/>
      </font>
      <fill>
        <patternFill>
          <bgColor theme="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ont>
        <u/>
        <color theme="1"/>
      </font>
      <fill>
        <patternFill>
          <bgColor theme="0" tint="-4.9989318521683403E-2"/>
        </patternFill>
      </fill>
      <border>
        <left style="thick">
          <color auto="1"/>
        </left>
        <right style="thick">
          <color auto="1"/>
        </right>
        <top style="thick">
          <color auto="1"/>
        </top>
        <bottom style="thick">
          <color auto="1"/>
        </bottom>
        <vertical style="thick">
          <color auto="1"/>
        </vertical>
        <horizontal/>
      </border>
    </dxf>
  </dxfs>
  <tableStyles count="1" defaultTableStyle="TableStyleMedium2" defaultPivotStyle="PivotStyleLight16">
    <tableStyle name="Table Style 1" pivot="0" count="1" xr9:uid="{9C69ECA9-A129-4E75-B5A0-2240D62F5208}">
      <tableStyleElement type="firstRowStripe" dxfId="285"/>
    </tableStyle>
  </tableStyles>
  <colors>
    <mruColors>
      <color rgb="FFFFD757"/>
      <color rgb="FFFF5353"/>
      <color rgb="FFFF8585"/>
      <color rgb="FFFFD9D9"/>
      <color rgb="FFFFE7E7"/>
      <color rgb="FF760000"/>
      <color rgb="FFEAAD00"/>
      <color rgb="FFA87C00"/>
      <color rgb="FFC687E9"/>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1.vml.rels><?xml version="1.0" encoding="UTF-8" standalone="yes"?>
<Relationships xmlns="http://schemas.openxmlformats.org/package/2006/relationships"><Relationship Id="rId8" Type="http://schemas.openxmlformats.org/officeDocument/2006/relationships/image" Target="../media/image21.emf"/><Relationship Id="rId13" Type="http://schemas.openxmlformats.org/officeDocument/2006/relationships/image" Target="../media/image26.emf"/><Relationship Id="rId3" Type="http://schemas.openxmlformats.org/officeDocument/2006/relationships/image" Target="../media/image16.emf"/><Relationship Id="rId7" Type="http://schemas.openxmlformats.org/officeDocument/2006/relationships/image" Target="../media/image20.emf"/><Relationship Id="rId12" Type="http://schemas.openxmlformats.org/officeDocument/2006/relationships/image" Target="../media/image25.emf"/><Relationship Id="rId2" Type="http://schemas.openxmlformats.org/officeDocument/2006/relationships/image" Target="../media/image15.emf"/><Relationship Id="rId1" Type="http://schemas.openxmlformats.org/officeDocument/2006/relationships/image" Target="../media/image14.emf"/><Relationship Id="rId6" Type="http://schemas.openxmlformats.org/officeDocument/2006/relationships/image" Target="../media/image19.emf"/><Relationship Id="rId11" Type="http://schemas.openxmlformats.org/officeDocument/2006/relationships/image" Target="../media/image24.emf"/><Relationship Id="rId5" Type="http://schemas.openxmlformats.org/officeDocument/2006/relationships/image" Target="../media/image18.emf"/><Relationship Id="rId10" Type="http://schemas.openxmlformats.org/officeDocument/2006/relationships/image" Target="../media/image23.emf"/><Relationship Id="rId4" Type="http://schemas.openxmlformats.org/officeDocument/2006/relationships/image" Target="../media/image17.emf"/><Relationship Id="rId9"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1155699</xdr:colOff>
          <xdr:row>0</xdr:row>
          <xdr:rowOff>89306</xdr:rowOff>
        </xdr:from>
        <xdr:to>
          <xdr:col>16</xdr:col>
          <xdr:colOff>198444</xdr:colOff>
          <xdr:row>4</xdr:row>
          <xdr:rowOff>514349</xdr:rowOff>
        </xdr:to>
        <xdr:pic>
          <xdr:nvPicPr>
            <xdr:cNvPr id="4" name="Picture 3">
              <a:extLst>
                <a:ext uri="{FF2B5EF4-FFF2-40B4-BE49-F238E27FC236}">
                  <a16:creationId xmlns:a16="http://schemas.microsoft.com/office/drawing/2014/main" id="{DEDAD29C-FAD9-4246-A663-18623BE34ADC}"/>
                </a:ext>
              </a:extLst>
            </xdr:cNvPr>
            <xdr:cNvPicPr>
              <a:picLocks noChangeAspect="1" noChangeArrowheads="1"/>
              <a:extLst>
                <a:ext uri="{84589F7E-364E-4C9E-8A38-B11213B215E9}">
                  <a14:cameraTool cellRange="MiscFormulas!D1:N17" spid="_x0000_s67023"/>
                </a:ext>
              </a:extLst>
            </xdr:cNvPicPr>
          </xdr:nvPicPr>
          <xdr:blipFill rotWithShape="1">
            <a:blip xmlns:r="http://schemas.openxmlformats.org/officeDocument/2006/relationships" r:embed="rId1"/>
            <a:stretch>
              <a:fillRect/>
            </a:stretch>
          </xdr:blipFill>
          <xdr:spPr bwMode="auto">
            <a:xfrm>
              <a:off x="9474199" y="89306"/>
              <a:ext cx="5043495" cy="2736443"/>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1079786</xdr:colOff>
          <xdr:row>5</xdr:row>
          <xdr:rowOff>146050</xdr:rowOff>
        </xdr:from>
        <xdr:to>
          <xdr:col>10</xdr:col>
          <xdr:colOff>122295</xdr:colOff>
          <xdr:row>7</xdr:row>
          <xdr:rowOff>5080</xdr:rowOff>
        </xdr:to>
        <xdr:pic>
          <xdr:nvPicPr>
            <xdr:cNvPr id="5" name="Picture 4">
              <a:extLst>
                <a:ext uri="{FF2B5EF4-FFF2-40B4-BE49-F238E27FC236}">
                  <a16:creationId xmlns:a16="http://schemas.microsoft.com/office/drawing/2014/main" id="{18FC9445-D7DD-4036-800D-7DF5A64B9081}"/>
                </a:ext>
              </a:extLst>
            </xdr:cNvPr>
            <xdr:cNvPicPr>
              <a:picLocks noChangeAspect="1" noChangeArrowheads="1"/>
              <a:extLst>
                <a:ext uri="{84589F7E-364E-4C9E-8A38-B11213B215E9}">
                  <a14:cameraTool cellRange="MiscFormulas!Q1:Q14" spid="_x0000_s67024"/>
                </a:ext>
              </a:extLst>
            </xdr:cNvPicPr>
          </xdr:nvPicPr>
          <xdr:blipFill rotWithShape="1">
            <a:blip xmlns:r="http://schemas.openxmlformats.org/officeDocument/2006/relationships" r:embed="rId2"/>
            <a:stretch>
              <a:fillRect/>
            </a:stretch>
          </xdr:blipFill>
          <xdr:spPr bwMode="auto">
            <a:xfrm>
              <a:off x="7169436" y="3054350"/>
              <a:ext cx="1271359" cy="1821180"/>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1114526</xdr:colOff>
          <xdr:row>5</xdr:row>
          <xdr:rowOff>146050</xdr:rowOff>
        </xdr:from>
        <xdr:to>
          <xdr:col>7</xdr:col>
          <xdr:colOff>1068522</xdr:colOff>
          <xdr:row>7</xdr:row>
          <xdr:rowOff>5080</xdr:rowOff>
        </xdr:to>
        <xdr:pic>
          <xdr:nvPicPr>
            <xdr:cNvPr id="6" name="Picture 5">
              <a:extLst>
                <a:ext uri="{FF2B5EF4-FFF2-40B4-BE49-F238E27FC236}">
                  <a16:creationId xmlns:a16="http://schemas.microsoft.com/office/drawing/2014/main" id="{4BCE7B80-8809-46EF-A2C1-272181A98B4C}"/>
                </a:ext>
              </a:extLst>
            </xdr:cNvPr>
            <xdr:cNvPicPr>
              <a:picLocks noChangeAspect="1"/>
              <a:extLst>
                <a:ext uri="{84589F7E-364E-4C9E-8A38-B11213B215E9}">
                  <a14:cameraTool cellRange="MiscFormulas!S1:S14" spid="_x0000_s67025"/>
                </a:ext>
              </a:extLst>
            </xdr:cNvPicPr>
          </xdr:nvPicPr>
          <xdr:blipFill>
            <a:blip xmlns:r="http://schemas.openxmlformats.org/officeDocument/2006/relationships" r:embed="rId3"/>
            <a:stretch>
              <a:fillRect/>
            </a:stretch>
          </xdr:blipFill>
          <xdr:spPr>
            <a:xfrm>
              <a:off x="5883376" y="3054350"/>
              <a:ext cx="1274796" cy="1821180"/>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132060</xdr:colOff>
          <xdr:row>5</xdr:row>
          <xdr:rowOff>137766</xdr:rowOff>
        </xdr:from>
        <xdr:to>
          <xdr:col>11</xdr:col>
          <xdr:colOff>23975</xdr:colOff>
          <xdr:row>7</xdr:row>
          <xdr:rowOff>4416</xdr:rowOff>
        </xdr:to>
        <xdr:pic>
          <xdr:nvPicPr>
            <xdr:cNvPr id="7" name="Picture 6">
              <a:extLst>
                <a:ext uri="{FF2B5EF4-FFF2-40B4-BE49-F238E27FC236}">
                  <a16:creationId xmlns:a16="http://schemas.microsoft.com/office/drawing/2014/main" id="{0905CA09-FECE-4736-9F7C-0F05F8512D45}"/>
                </a:ext>
              </a:extLst>
            </xdr:cNvPr>
            <xdr:cNvPicPr>
              <a:picLocks noChangeAspect="1"/>
              <a:extLst>
                <a:ext uri="{84589F7E-364E-4C9E-8A38-B11213B215E9}">
                  <a14:cameraTool cellRange="MiscFormulas!U1:U14" spid="_x0000_s67026"/>
                </a:ext>
              </a:extLst>
            </xdr:cNvPicPr>
          </xdr:nvPicPr>
          <xdr:blipFill>
            <a:blip xmlns:r="http://schemas.openxmlformats.org/officeDocument/2006/relationships" r:embed="rId4"/>
            <a:stretch>
              <a:fillRect/>
            </a:stretch>
          </xdr:blipFill>
          <xdr:spPr>
            <a:xfrm>
              <a:off x="8450560" y="3046066"/>
              <a:ext cx="1288915" cy="1828800"/>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37243</xdr:colOff>
          <xdr:row>5</xdr:row>
          <xdr:rowOff>141374</xdr:rowOff>
        </xdr:from>
        <xdr:to>
          <xdr:col>12</xdr:col>
          <xdr:colOff>764837</xdr:colOff>
          <xdr:row>7</xdr:row>
          <xdr:rowOff>8024</xdr:rowOff>
        </xdr:to>
        <xdr:pic>
          <xdr:nvPicPr>
            <xdr:cNvPr id="8" name="Picture 7">
              <a:extLst>
                <a:ext uri="{FF2B5EF4-FFF2-40B4-BE49-F238E27FC236}">
                  <a16:creationId xmlns:a16="http://schemas.microsoft.com/office/drawing/2014/main" id="{E91550E3-3244-41F0-BED2-D920FF65A352}"/>
                </a:ext>
              </a:extLst>
            </xdr:cNvPr>
            <xdr:cNvPicPr>
              <a:picLocks noChangeAspect="1"/>
              <a:extLst>
                <a:ext uri="{84589F7E-364E-4C9E-8A38-B11213B215E9}">
                  <a14:cameraTool cellRange="MiscFormulas!Q16:Q29" spid="_x0000_s67027"/>
                </a:ext>
              </a:extLst>
            </xdr:cNvPicPr>
          </xdr:nvPicPr>
          <xdr:blipFill>
            <a:blip xmlns:r="http://schemas.openxmlformats.org/officeDocument/2006/relationships" r:embed="rId5"/>
            <a:stretch>
              <a:fillRect/>
            </a:stretch>
          </xdr:blipFill>
          <xdr:spPr>
            <a:xfrm>
              <a:off x="9752743" y="3049674"/>
              <a:ext cx="1311794" cy="1828800"/>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763287</xdr:colOff>
          <xdr:row>5</xdr:row>
          <xdr:rowOff>147983</xdr:rowOff>
        </xdr:from>
        <xdr:to>
          <xdr:col>14</xdr:col>
          <xdr:colOff>90218</xdr:colOff>
          <xdr:row>7</xdr:row>
          <xdr:rowOff>14633</xdr:rowOff>
        </xdr:to>
        <xdr:pic>
          <xdr:nvPicPr>
            <xdr:cNvPr id="9" name="Picture 8">
              <a:extLst>
                <a:ext uri="{FF2B5EF4-FFF2-40B4-BE49-F238E27FC236}">
                  <a16:creationId xmlns:a16="http://schemas.microsoft.com/office/drawing/2014/main" id="{31DE04CF-59BA-427B-AE9F-0DD5A3B53796}"/>
                </a:ext>
              </a:extLst>
            </xdr:cNvPr>
            <xdr:cNvPicPr>
              <a:picLocks noChangeAspect="1"/>
              <a:extLst>
                <a:ext uri="{84589F7E-364E-4C9E-8A38-B11213B215E9}">
                  <a14:cameraTool cellRange="MiscFormulas!S16:S29" spid="_x0000_s67028"/>
                </a:ext>
              </a:extLst>
            </xdr:cNvPicPr>
          </xdr:nvPicPr>
          <xdr:blipFill>
            <a:blip xmlns:r="http://schemas.openxmlformats.org/officeDocument/2006/relationships" r:embed="rId6"/>
            <a:stretch>
              <a:fillRect/>
            </a:stretch>
          </xdr:blipFill>
          <xdr:spPr>
            <a:xfrm>
              <a:off x="11062987" y="3056283"/>
              <a:ext cx="1327181" cy="1828800"/>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92346</xdr:colOff>
          <xdr:row>5</xdr:row>
          <xdr:rowOff>144183</xdr:rowOff>
        </xdr:from>
        <xdr:to>
          <xdr:col>15</xdr:col>
          <xdr:colOff>49012</xdr:colOff>
          <xdr:row>7</xdr:row>
          <xdr:rowOff>10833</xdr:rowOff>
        </xdr:to>
        <xdr:pic>
          <xdr:nvPicPr>
            <xdr:cNvPr id="10" name="Picture 9">
              <a:extLst>
                <a:ext uri="{FF2B5EF4-FFF2-40B4-BE49-F238E27FC236}">
                  <a16:creationId xmlns:a16="http://schemas.microsoft.com/office/drawing/2014/main" id="{BA1BBBB7-C08F-48D6-864B-4DDBC658CCBB}"/>
                </a:ext>
              </a:extLst>
            </xdr:cNvPr>
            <xdr:cNvPicPr>
              <a:picLocks noChangeAspect="1" noChangeArrowheads="1"/>
              <a:extLst>
                <a:ext uri="{84589F7E-364E-4C9E-8A38-B11213B215E9}">
                  <a14:cameraTool cellRange="MiscFormulas!U16:U29" spid="_x0000_s67029"/>
                </a:ext>
              </a:extLst>
            </xdr:cNvPicPr>
          </xdr:nvPicPr>
          <xdr:blipFill rotWithShape="1">
            <a:blip xmlns:r="http://schemas.openxmlformats.org/officeDocument/2006/relationships" r:embed="rId7"/>
            <a:stretch>
              <a:fillRect/>
            </a:stretch>
          </xdr:blipFill>
          <xdr:spPr bwMode="auto">
            <a:xfrm>
              <a:off x="12392296" y="3052483"/>
              <a:ext cx="1347316" cy="1828800"/>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35578</xdr:colOff>
          <xdr:row>5</xdr:row>
          <xdr:rowOff>127000</xdr:rowOff>
        </xdr:from>
        <xdr:to>
          <xdr:col>18</xdr:col>
          <xdr:colOff>1327168</xdr:colOff>
          <xdr:row>7</xdr:row>
          <xdr:rowOff>1397</xdr:rowOff>
        </xdr:to>
        <xdr:pic>
          <xdr:nvPicPr>
            <xdr:cNvPr id="12" name="Picture 11">
              <a:extLst>
                <a:ext uri="{FF2B5EF4-FFF2-40B4-BE49-F238E27FC236}">
                  <a16:creationId xmlns:a16="http://schemas.microsoft.com/office/drawing/2014/main" id="{FECA2F07-AC2C-4E41-AEFD-D7F05CEA4166}"/>
                </a:ext>
              </a:extLst>
            </xdr:cNvPr>
            <xdr:cNvPicPr>
              <a:picLocks noChangeAspect="1" noChangeArrowheads="1"/>
              <a:extLst>
                <a:ext uri="{84589F7E-364E-4C9E-8A38-B11213B215E9}">
                  <a14:cameraTool cellRange="MiscFormulas!S31:S44" spid="_x0000_s67030"/>
                </a:ext>
              </a:extLst>
            </xdr:cNvPicPr>
          </xdr:nvPicPr>
          <xdr:blipFill rotWithShape="1">
            <a:blip xmlns:r="http://schemas.openxmlformats.org/officeDocument/2006/relationships" r:embed="rId8"/>
            <a:stretch>
              <a:fillRect/>
            </a:stretch>
          </xdr:blipFill>
          <xdr:spPr bwMode="auto">
            <a:xfrm>
              <a:off x="16336028" y="3035300"/>
              <a:ext cx="1291590" cy="1836547"/>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305625</xdr:colOff>
          <xdr:row>0</xdr:row>
          <xdr:rowOff>83871</xdr:rowOff>
        </xdr:from>
        <xdr:to>
          <xdr:col>18</xdr:col>
          <xdr:colOff>1289051</xdr:colOff>
          <xdr:row>4</xdr:row>
          <xdr:rowOff>520700</xdr:rowOff>
        </xdr:to>
        <xdr:pic>
          <xdr:nvPicPr>
            <xdr:cNvPr id="3" name="Picture 2">
              <a:extLst>
                <a:ext uri="{FF2B5EF4-FFF2-40B4-BE49-F238E27FC236}">
                  <a16:creationId xmlns:a16="http://schemas.microsoft.com/office/drawing/2014/main" id="{55A56021-F21D-4DC1-8B4C-B87FFB3E9201}"/>
                </a:ext>
              </a:extLst>
            </xdr:cNvPr>
            <xdr:cNvPicPr>
              <a:picLocks noChangeAspect="1" noChangeArrowheads="1"/>
              <a:extLst>
                <a:ext uri="{84589F7E-364E-4C9E-8A38-B11213B215E9}">
                  <a14:cameraTool cellRange="MiscFormulas!A10:B20" spid="_x0000_s67031"/>
                </a:ext>
              </a:extLst>
            </xdr:cNvPicPr>
          </xdr:nvPicPr>
          <xdr:blipFill rotWithShape="1">
            <a:blip xmlns:r="http://schemas.openxmlformats.org/officeDocument/2006/relationships" r:embed="rId9"/>
            <a:stretch>
              <a:fillRect/>
            </a:stretch>
          </xdr:blipFill>
          <xdr:spPr bwMode="auto">
            <a:xfrm>
              <a:off x="14624875" y="83871"/>
              <a:ext cx="2964626" cy="2748229"/>
            </a:xfrm>
            <a:prstGeom prst="rect">
              <a:avLst/>
            </a:prstGeom>
            <a:ln w="38100" cap="sq">
              <a:noFill/>
              <a:prstDash val="solid"/>
              <a:miter lim="800000"/>
            </a:ln>
            <a:effectLst>
              <a:outerShdw blurRad="63500" sx="102000" sy="102000" algn="ctr" rotWithShape="0">
                <a:prstClr val="black">
                  <a:alpha val="43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54370</xdr:colOff>
          <xdr:row>5</xdr:row>
          <xdr:rowOff>138778</xdr:rowOff>
        </xdr:from>
        <xdr:to>
          <xdr:col>16</xdr:col>
          <xdr:colOff>712080</xdr:colOff>
          <xdr:row>7</xdr:row>
          <xdr:rowOff>7460</xdr:rowOff>
        </xdr:to>
        <xdr:pic>
          <xdr:nvPicPr>
            <xdr:cNvPr id="14" name="Picture 13">
              <a:extLst>
                <a:ext uri="{FF2B5EF4-FFF2-40B4-BE49-F238E27FC236}">
                  <a16:creationId xmlns:a16="http://schemas.microsoft.com/office/drawing/2014/main" id="{19C3CE7D-A10D-435F-BE75-B1F4C5B5E13A}"/>
                </a:ext>
              </a:extLst>
            </xdr:cNvPr>
            <xdr:cNvPicPr>
              <a:picLocks noChangeAspect="1" noChangeArrowheads="1"/>
              <a:extLst>
                <a:ext uri="{84589F7E-364E-4C9E-8A38-B11213B215E9}">
                  <a14:cameraTool cellRange="MiscFormulas!Q31:Q44" spid="_x0000_s67032"/>
                </a:ext>
              </a:extLst>
            </xdr:cNvPicPr>
          </xdr:nvPicPr>
          <xdr:blipFill rotWithShape="1">
            <a:blip xmlns:r="http://schemas.openxmlformats.org/officeDocument/2006/relationships" r:embed="rId10"/>
            <a:stretch>
              <a:fillRect/>
            </a:stretch>
          </xdr:blipFill>
          <xdr:spPr bwMode="auto">
            <a:xfrm>
              <a:off x="13744970" y="3047078"/>
              <a:ext cx="1286360" cy="1830832"/>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719091</xdr:colOff>
          <xdr:row>5</xdr:row>
          <xdr:rowOff>128404</xdr:rowOff>
        </xdr:from>
        <xdr:to>
          <xdr:col>18</xdr:col>
          <xdr:colOff>27314</xdr:colOff>
          <xdr:row>7</xdr:row>
          <xdr:rowOff>2801</xdr:rowOff>
        </xdr:to>
        <xdr:pic>
          <xdr:nvPicPr>
            <xdr:cNvPr id="16" name="Picture 15">
              <a:extLst>
                <a:ext uri="{FF2B5EF4-FFF2-40B4-BE49-F238E27FC236}">
                  <a16:creationId xmlns:a16="http://schemas.microsoft.com/office/drawing/2014/main" id="{D1E3ECE6-54D8-4958-9D04-9D88610A4825}"/>
                </a:ext>
              </a:extLst>
            </xdr:cNvPr>
            <xdr:cNvPicPr>
              <a:picLocks noChangeAspect="1" noChangeArrowheads="1"/>
              <a:extLst>
                <a:ext uri="{84589F7E-364E-4C9E-8A38-B11213B215E9}">
                  <a14:cameraTool cellRange="MiscFormulas!U31:U44" spid="_x0000_s67033"/>
                </a:ext>
              </a:extLst>
            </xdr:cNvPicPr>
          </xdr:nvPicPr>
          <xdr:blipFill rotWithShape="1">
            <a:blip xmlns:r="http://schemas.openxmlformats.org/officeDocument/2006/relationships" r:embed="rId11"/>
            <a:stretch>
              <a:fillRect/>
            </a:stretch>
          </xdr:blipFill>
          <xdr:spPr bwMode="auto">
            <a:xfrm>
              <a:off x="15038341" y="3036704"/>
              <a:ext cx="1289423" cy="1836547"/>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376558</xdr:colOff>
          <xdr:row>0</xdr:row>
          <xdr:rowOff>44449</xdr:rowOff>
        </xdr:from>
        <xdr:to>
          <xdr:col>10</xdr:col>
          <xdr:colOff>1123950</xdr:colOff>
          <xdr:row>5</xdr:row>
          <xdr:rowOff>4816</xdr:rowOff>
        </xdr:to>
        <xdr:pic>
          <xdr:nvPicPr>
            <xdr:cNvPr id="17" name="Picture 16">
              <a:extLst>
                <a:ext uri="{FF2B5EF4-FFF2-40B4-BE49-F238E27FC236}">
                  <a16:creationId xmlns:a16="http://schemas.microsoft.com/office/drawing/2014/main" id="{A5F3020B-CAD9-4124-BC92-9324DD1D15FE}"/>
                </a:ext>
              </a:extLst>
            </xdr:cNvPr>
            <xdr:cNvPicPr>
              <a:picLocks noChangeAspect="1" noChangeArrowheads="1"/>
              <a:extLst>
                <a:ext uri="{84589F7E-364E-4C9E-8A38-B11213B215E9}">
                  <a14:cameraTool cellRange="MiscFormulas!D40:H54" spid="_x0000_s67034"/>
                </a:ext>
              </a:extLst>
            </xdr:cNvPicPr>
          </xdr:nvPicPr>
          <xdr:blipFill rotWithShape="1">
            <a:blip xmlns:r="http://schemas.openxmlformats.org/officeDocument/2006/relationships" r:embed="rId12"/>
            <a:stretch>
              <a:fillRect/>
            </a:stretch>
          </xdr:blipFill>
          <xdr:spPr bwMode="auto">
            <a:xfrm>
              <a:off x="6466208" y="44449"/>
              <a:ext cx="2976242" cy="2868667"/>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182191</xdr:colOff>
          <xdr:row>0</xdr:row>
          <xdr:rowOff>32157</xdr:rowOff>
        </xdr:from>
        <xdr:to>
          <xdr:col>7</xdr:col>
          <xdr:colOff>349250</xdr:colOff>
          <xdr:row>5</xdr:row>
          <xdr:rowOff>57150</xdr:rowOff>
        </xdr:to>
        <xdr:pic>
          <xdr:nvPicPr>
            <xdr:cNvPr id="11" name="Picture 10">
              <a:extLst>
                <a:ext uri="{FF2B5EF4-FFF2-40B4-BE49-F238E27FC236}">
                  <a16:creationId xmlns:a16="http://schemas.microsoft.com/office/drawing/2014/main" id="{BCDB48CE-5A97-4FC9-BEE9-815827E4EB20}"/>
                </a:ext>
              </a:extLst>
            </xdr:cNvPr>
            <xdr:cNvPicPr>
              <a:picLocks noChangeAspect="1" noChangeArrowheads="1"/>
              <a:extLst>
                <a:ext uri="{84589F7E-364E-4C9E-8A38-B11213B215E9}">
                  <a14:cameraTool cellRange="MiscFormulas!Q46:S67" spid="_x0000_s67035"/>
                </a:ext>
              </a:extLst>
            </xdr:cNvPicPr>
          </xdr:nvPicPr>
          <xdr:blipFill rotWithShape="1">
            <a:blip xmlns:r="http://schemas.openxmlformats.org/officeDocument/2006/relationships" r:embed="rId13"/>
            <a:stretch>
              <a:fillRect/>
            </a:stretch>
          </xdr:blipFill>
          <xdr:spPr bwMode="auto">
            <a:xfrm>
              <a:off x="3909641" y="32157"/>
              <a:ext cx="2529259" cy="2933293"/>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273050</xdr:colOff>
          <xdr:row>77</xdr:row>
          <xdr:rowOff>12815</xdr:rowOff>
        </xdr:from>
        <xdr:to>
          <xdr:col>21</xdr:col>
          <xdr:colOff>44450</xdr:colOff>
          <xdr:row>92</xdr:row>
          <xdr:rowOff>6350</xdr:rowOff>
        </xdr:to>
        <xdr:pic>
          <xdr:nvPicPr>
            <xdr:cNvPr id="2" name="Picture 1">
              <a:extLst>
                <a:ext uri="{FF2B5EF4-FFF2-40B4-BE49-F238E27FC236}">
                  <a16:creationId xmlns:a16="http://schemas.microsoft.com/office/drawing/2014/main" id="{1A3C4F8C-52D4-403D-8A53-F60BC82F1001}"/>
                </a:ext>
              </a:extLst>
            </xdr:cNvPr>
            <xdr:cNvPicPr>
              <a:picLocks noChangeAspect="1" noChangeArrowheads="1"/>
              <a:extLst>
                <a:ext uri="{84589F7E-364E-4C9E-8A38-B11213B215E9}">
                  <a14:cameraTool cellRange="MiscFormulas!D42:H54" spid="_x0000_s54458"/>
                </a:ext>
              </a:extLst>
            </xdr:cNvPicPr>
          </xdr:nvPicPr>
          <xdr:blipFill rotWithShape="1">
            <a:blip xmlns:r="http://schemas.openxmlformats.org/officeDocument/2006/relationships" r:embed="rId1"/>
            <a:stretch>
              <a:fillRect/>
            </a:stretch>
          </xdr:blipFill>
          <xdr:spPr bwMode="auto">
            <a:xfrm>
              <a:off x="13538200" y="19177115"/>
              <a:ext cx="4362450" cy="3600335"/>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10</xdr:col>
      <xdr:colOff>381000</xdr:colOff>
      <xdr:row>0</xdr:row>
      <xdr:rowOff>44450</xdr:rowOff>
    </xdr:from>
    <xdr:to>
      <xdr:col>10</xdr:col>
      <xdr:colOff>685800</xdr:colOff>
      <xdr:row>0</xdr:row>
      <xdr:rowOff>368300</xdr:rowOff>
    </xdr:to>
    <xdr:sp macro="" textlink="">
      <xdr:nvSpPr>
        <xdr:cNvPr id="7" name="Down Arrow 6">
          <a:extLst>
            <a:ext uri="{FF2B5EF4-FFF2-40B4-BE49-F238E27FC236}">
              <a16:creationId xmlns:a16="http://schemas.microsoft.com/office/drawing/2014/main" id="{00000000-0008-0000-0200-000007000000}"/>
            </a:ext>
          </a:extLst>
        </xdr:cNvPr>
        <xdr:cNvSpPr/>
      </xdr:nvSpPr>
      <xdr:spPr>
        <a:xfrm>
          <a:off x="13309600" y="44450"/>
          <a:ext cx="304800" cy="32385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880896-760E-4270-A5FB-0C05E4132E47}" name="Table2" displayName="Table2" ref="J9:K21" totalsRowShown="0" headerRowDxfId="241" dataDxfId="239" headerRowBorderDxfId="240" tableBorderDxfId="238">
  <autoFilter ref="J9:K21" xr:uid="{32880896-760E-4270-A5FB-0C05E4132E47}"/>
  <sortState xmlns:xlrd2="http://schemas.microsoft.com/office/spreadsheetml/2017/richdata2" ref="J10:K21">
    <sortCondition ref="K9:K21"/>
  </sortState>
  <tableColumns count="2">
    <tableColumn id="1" xr3:uid="{AA0DF913-A137-4B77-946C-B46AC153A2B0}" name="." dataDxfId="237"/>
    <tableColumn id="2" xr3:uid="{F39F3442-C532-4B0D-9061-B9CFF5E403E9}" name="Group 01" dataDxfId="236"/>
  </tableColumns>
  <tableStyleInfo name="TableStyleLight2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C9C07C-A7C2-406A-8DA2-15AC9B6F4CD0}" name="Table1" displayName="Table1" ref="L9:M21" totalsRowShown="0" headerRowDxfId="235" dataDxfId="233" headerRowBorderDxfId="234" tableBorderDxfId="232">
  <autoFilter ref="L9:M21" xr:uid="{ADC9C07C-A7C2-406A-8DA2-15AC9B6F4CD0}"/>
  <sortState xmlns:xlrd2="http://schemas.microsoft.com/office/spreadsheetml/2017/richdata2" ref="L10:M21">
    <sortCondition ref="L9:L21"/>
  </sortState>
  <tableColumns count="2">
    <tableColumn id="1" xr3:uid="{468F4F2D-C67D-4A2F-B6D5-6B2E668AD84B}" name="." dataDxfId="231"/>
    <tableColumn id="2" xr3:uid="{8A366B3F-1279-41AB-AC2B-24146750826E}" name="Group 02" dataDxfId="23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C9ABFB-5B02-4C70-A625-BC40711378C4}" name="Table4" displayName="Table4" ref="N9:O21" totalsRowShown="0" headerRowDxfId="229" dataDxfId="227" headerRowBorderDxfId="228" tableBorderDxfId="226">
  <autoFilter ref="N9:O21" xr:uid="{BDC9ABFB-5B02-4C70-A625-BC40711378C4}"/>
  <sortState xmlns:xlrd2="http://schemas.microsoft.com/office/spreadsheetml/2017/richdata2" ref="N10:O21">
    <sortCondition ref="N9:N21"/>
  </sortState>
  <tableColumns count="2">
    <tableColumn id="1" xr3:uid="{A860377F-46E0-4043-AD57-E14B2E95C2D9}" name="." dataDxfId="225"/>
    <tableColumn id="2" xr3:uid="{247CBF73-A3BE-4C86-982D-EA0380C4074C}" name="Group 03" dataDxfId="224"/>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84237B-B345-457E-A7DA-FB2AB19680CE}" name="Table5" displayName="Table5" ref="P9:Q21" totalsRowShown="0" headerRowDxfId="223" dataDxfId="221" headerRowBorderDxfId="222" tableBorderDxfId="220">
  <autoFilter ref="P9:Q21" xr:uid="{6C84237B-B345-457E-A7DA-FB2AB19680CE}"/>
  <sortState xmlns:xlrd2="http://schemas.microsoft.com/office/spreadsheetml/2017/richdata2" ref="P10:Q21">
    <sortCondition ref="P9:P21"/>
  </sortState>
  <tableColumns count="2">
    <tableColumn id="1" xr3:uid="{905B41CC-CBEE-42EB-87A4-1750286C21CA}" name="." dataDxfId="219"/>
    <tableColumn id="2" xr3:uid="{BC9EBFF5-7722-4965-A6F5-4FA5DFC1282A}" name="Group 04" dataDxfId="218"/>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20F10A-05DE-4785-B31E-0FB8E1996C6E}" name="Table6" displayName="Table6" ref="R9:S21" totalsRowShown="0" headerRowDxfId="217" dataDxfId="215" headerRowBorderDxfId="216" tableBorderDxfId="214">
  <autoFilter ref="R9:S21" xr:uid="{A720F10A-05DE-4785-B31E-0FB8E1996C6E}"/>
  <sortState xmlns:xlrd2="http://schemas.microsoft.com/office/spreadsheetml/2017/richdata2" ref="R10:S21">
    <sortCondition ref="R9:R21"/>
  </sortState>
  <tableColumns count="2">
    <tableColumn id="1" xr3:uid="{05C48337-A702-4DDD-8A52-E6DF27840B3D}" name="." dataDxfId="213"/>
    <tableColumn id="2" xr3:uid="{7D141F50-3F13-42E9-A53D-D972FD9E0130}" name="Group 05" dataDxfId="212"/>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5C7A31-02DD-444E-B566-2823B06D4431}" name="Table7" displayName="Table7" ref="J23:K35" totalsRowShown="0" headerRowDxfId="211" dataDxfId="209" headerRowBorderDxfId="210" tableBorderDxfId="208">
  <autoFilter ref="J23:K35" xr:uid="{675C7A31-02DD-444E-B566-2823B06D4431}"/>
  <tableColumns count="2">
    <tableColumn id="1" xr3:uid="{D165A966-6FF1-4B92-874E-E45A75E1CC24}" name="." dataDxfId="207"/>
    <tableColumn id="2" xr3:uid="{86F06A7C-E44E-4293-A347-79C0DBA071B2}" name="Group 06" dataDxfId="206"/>
  </tableColumns>
  <tableStyleInfo name="TableStyleLight20"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AC4763-54EA-404B-AB40-C59B2FDED48D}" name="_11" displayName="_11" ref="J37:K49" totalsRowShown="0" headerRowDxfId="205" dataDxfId="203" headerRowBorderDxfId="204" tableBorderDxfId="202">
  <autoFilter ref="J37:K49" xr:uid="{01AC4763-54EA-404B-AB40-C59B2FDED48D}"/>
  <tableColumns count="2">
    <tableColumn id="1" xr3:uid="{122CCBA6-E5DC-4592-8CE3-83FFDB8D4788}" name="." dataDxfId="201"/>
    <tableColumn id="2" xr3:uid="{01AE8553-193A-44CD-AB79-618261378B85}" name="Group 11" dataDxfId="200"/>
  </tableColumns>
  <tableStyleInfo name="TableStyleLight20"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C260781-94EB-4D7F-90D3-C0D32755FDA7}" name="_12" displayName="_12" ref="L37:M49" totalsRowShown="0" headerRowDxfId="199" dataDxfId="197" headerRowBorderDxfId="198" tableBorderDxfId="196">
  <autoFilter ref="L37:M49" xr:uid="{CC260781-94EB-4D7F-90D3-C0D32755FDA7}"/>
  <tableColumns count="2">
    <tableColumn id="1" xr3:uid="{429D4875-096C-43D1-BB57-AFDB48BC032D}" name="." dataDxfId="195"/>
    <tableColumn id="2" xr3:uid="{BF21C9A4-3F08-4B79-B91C-D75970F7AC25}" name="Group 12" dataDxfId="194"/>
  </tableColumns>
  <tableStyleInfo name="TableStyleLight20"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15A083B-C60E-4A52-8539-E8D5617BFEC5}" name="_13" displayName="_13" ref="N37:O49" totalsRowShown="0" headerRowDxfId="193" dataDxfId="191" headerRowBorderDxfId="192" tableBorderDxfId="190">
  <autoFilter ref="N37:O49" xr:uid="{E15A083B-C60E-4A52-8539-E8D5617BFEC5}"/>
  <tableColumns count="2">
    <tableColumn id="1" xr3:uid="{CD1A696A-E2A3-482B-8622-23F17F66629E}" name="." dataDxfId="189"/>
    <tableColumn id="2" xr3:uid="{418EE548-1009-471F-9F1C-E7919F232F80}" name="Group 13" dataDxfId="188"/>
  </tableColumns>
  <tableStyleInfo name="TableStyleLight20"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EF37478-3AC7-4627-BF03-49C6DA59EB9D}" name="_14" displayName="_14" ref="P37:Q49" totalsRowShown="0" headerRowDxfId="187" dataDxfId="185" headerRowBorderDxfId="186" tableBorderDxfId="184">
  <autoFilter ref="P37:Q49" xr:uid="{5EF37478-3AC7-4627-BF03-49C6DA59EB9D}"/>
  <tableColumns count="2">
    <tableColumn id="1" xr3:uid="{43851288-DECD-4B0C-95EA-2D3E3A336669}" name="." dataDxfId="183"/>
    <tableColumn id="2" xr3:uid="{E534A153-0AEC-4713-BD70-C79068F2B89B}" name="Group 14" dataDxfId="182"/>
  </tableColumns>
  <tableStyleInfo name="TableStyleLight20"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3D270AE-C3E6-4E24-BC1E-5E4520C9A8D2}" name="Table17" displayName="Table17" ref="L23:M35" totalsRowShown="0" headerRowDxfId="181" dataDxfId="179" headerRowBorderDxfId="180" tableBorderDxfId="178">
  <autoFilter ref="L23:M35" xr:uid="{53D270AE-C3E6-4E24-BC1E-5E4520C9A8D2}"/>
  <tableColumns count="2">
    <tableColumn id="1" xr3:uid="{1B2448B4-262D-49D5-9AEE-CDE5C884674C}" name="." dataDxfId="177"/>
    <tableColumn id="2" xr3:uid="{958DC830-B8E8-4016-99E5-5CA872DAA31A}" name="Group 07" dataDxfId="176"/>
  </tableColumns>
  <tableStyleInfo name="TableStyleLight20"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D83E990-E88C-4154-B2BC-DCBF10467CFD}" name="Table18" displayName="Table18" ref="N23:O35" totalsRowShown="0" headerRowDxfId="175" dataDxfId="173" headerRowBorderDxfId="174" tableBorderDxfId="172">
  <autoFilter ref="N23:O35" xr:uid="{3D83E990-E88C-4154-B2BC-DCBF10467CFD}"/>
  <tableColumns count="2">
    <tableColumn id="1" xr3:uid="{26DBF353-E176-4189-A7B4-9867CFCF9F02}" name="." dataDxfId="171"/>
    <tableColumn id="2" xr3:uid="{0715F840-ED7C-4C4C-934A-FFDB8B43B9B8}" name="Group 08" dataDxfId="170"/>
  </tableColumns>
  <tableStyleInfo name="TableStyleLight20"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8C63E86-4DCD-4EC3-94D7-A63CD99D0671}" name="Table19" displayName="Table19" ref="P23:Q35" totalsRowShown="0" headerRowDxfId="169" dataDxfId="167" headerRowBorderDxfId="168" tableBorderDxfId="166">
  <autoFilter ref="P23:Q35" xr:uid="{B8C63E86-4DCD-4EC3-94D7-A63CD99D0671}"/>
  <tableColumns count="2">
    <tableColumn id="1" xr3:uid="{7D773CEB-2A55-4564-9A64-C918EDA95182}" name="." dataDxfId="165"/>
    <tableColumn id="2" xr3:uid="{A6500D1E-E63B-4F0F-9EF9-55698775E313}" name="Group 09" dataDxfId="164"/>
  </tableColumns>
  <tableStyleInfo name="TableStyleLight20"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AC9F60-7FD5-464F-9924-0412B3A0E368}" name="Table20" displayName="Table20" ref="R23:S35" totalsRowShown="0" headerRowDxfId="163" dataDxfId="161" headerRowBorderDxfId="162" tableBorderDxfId="160">
  <autoFilter ref="R23:S35" xr:uid="{B6AC9F60-7FD5-464F-9924-0412B3A0E368}"/>
  <tableColumns count="2">
    <tableColumn id="1" xr3:uid="{7F87C6FC-75CF-4D8F-B53F-552DFFE5A542}" name="." dataDxfId="159"/>
    <tableColumn id="2" xr3:uid="{AE0939C1-7D45-4B0F-AF03-26E205670F91}" name="Group 10" dataDxfId="158"/>
  </tableColumns>
  <tableStyleInfo name="TableStyleLight20"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E00AE95-42DB-4C5C-8661-5A25D2CA6025}" name="_15" displayName="_15" ref="R37:S49" totalsRowShown="0" headerRowDxfId="157" dataDxfId="155" headerRowBorderDxfId="156" tableBorderDxfId="154">
  <autoFilter ref="R37:S49" xr:uid="{CE00AE95-42DB-4C5C-8661-5A25D2CA6025}"/>
  <tableColumns count="2">
    <tableColumn id="1" xr3:uid="{B12BCF60-637A-451C-9844-6A413C02DD80}" name="." dataDxfId="153"/>
    <tableColumn id="2" xr3:uid="{1F0EFD0D-9155-415C-9CA4-FEB8C4A3448B}" name="Group 15" dataDxfId="152"/>
  </tableColumns>
  <tableStyleInfo name="TableStyleLight20"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9A2756-C087-4AE0-A142-706E464D3579}" name="Table8" displayName="Table8" ref="A9:H77" totalsRowShown="0" headerRowDxfId="151" tableBorderDxfId="150">
  <autoFilter ref="A9:H77" xr:uid="{359A2756-C087-4AE0-A142-706E464D3579}"/>
  <sortState xmlns:xlrd2="http://schemas.microsoft.com/office/spreadsheetml/2017/richdata2" ref="A10:H77">
    <sortCondition ref="D9:D77"/>
  </sortState>
  <tableColumns count="8">
    <tableColumn id="1" xr3:uid="{8E550415-FE49-4DC7-9598-BA10A8A04C88}" name="On Duty?" dataDxfId="149">
      <calculatedColumnFormula>IF(COUNTIF($K$10:$S$49,B10)=1,"T",IF(COUNTIF($K$10:$S$49,B10)&gt;1,"DW",""))</calculatedColumnFormula>
    </tableColumn>
    <tableColumn id="2" xr3:uid="{DB19809B-AAD7-4ED8-9306-9A44267D40A2}" name="Rank_LastName" dataDxfId="148">
      <calculatedColumnFormula>IF(AND(C10&lt;&gt;"",D10&lt;&gt;""),C10&amp;" "&amp;LEFT(D10,(FIND(",",D10,1)-1)),"")</calculatedColumnFormula>
    </tableColumn>
    <tableColumn id="3" xr3:uid="{41FDC804-E787-40C0-BDA0-EF718521AA95}" name="Title" dataDxfId="147"/>
    <tableColumn id="4" xr3:uid="{25161A13-A3A0-4508-8C54-093E6CF46100}" name="NAME" dataDxfId="146"/>
    <tableColumn id="5" xr3:uid="{227B48B1-0A7D-4872-ADF4-06409C948FD5}" name="Date Leaving" dataDxfId="145"/>
    <tableColumn id="6" xr3:uid="{E16A8D4A-5661-4EFE-85FA-C4E2E73B7CD9}" name="STATUS" dataDxfId="144"/>
    <tableColumn id="7" xr3:uid="{73C95092-0320-4E68-96F4-8A2C64CBFFB2}" name="Telephone" dataDxfId="143"/>
    <tableColumn id="8" xr3:uid="{8A7D1BC9-8524-41D9-B65C-1FA0774865A7}" name="DEPT." dataDxfId="142"/>
  </tableColumns>
  <tableStyleInfo name="TableStyleLight20"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18" Type="http://schemas.openxmlformats.org/officeDocument/2006/relationships/table" Target="../tables/table15.xml"/><Relationship Id="rId3" Type="http://schemas.openxmlformats.org/officeDocument/2006/relationships/vmlDrawing" Target="../drawings/vmlDrawing1.vml"/><Relationship Id="rId7" Type="http://schemas.openxmlformats.org/officeDocument/2006/relationships/table" Target="../tables/table4.xml"/><Relationship Id="rId12" Type="http://schemas.openxmlformats.org/officeDocument/2006/relationships/table" Target="../tables/table9.xml"/><Relationship Id="rId17" Type="http://schemas.openxmlformats.org/officeDocument/2006/relationships/table" Target="../tables/table14.xml"/><Relationship Id="rId2" Type="http://schemas.openxmlformats.org/officeDocument/2006/relationships/drawing" Target="../drawings/drawing1.xml"/><Relationship Id="rId16"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5" Type="http://schemas.openxmlformats.org/officeDocument/2006/relationships/table" Target="../tables/table12.xml"/><Relationship Id="rId10" Type="http://schemas.openxmlformats.org/officeDocument/2006/relationships/table" Target="../tables/table7.xml"/><Relationship Id="rId19" Type="http://schemas.openxmlformats.org/officeDocument/2006/relationships/table" Target="../tables/table16.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CE67-BE17-437A-814E-6B2A770A73C4}">
  <sheetPr>
    <tabColor rgb="FF0070C0"/>
  </sheetPr>
  <dimension ref="A1:P11"/>
  <sheetViews>
    <sheetView tabSelected="1" workbookViewId="0">
      <selection sqref="A1:B2"/>
    </sheetView>
  </sheetViews>
  <sheetFormatPr defaultRowHeight="14.5" x14ac:dyDescent="0.35"/>
  <cols>
    <col min="1" max="1" width="147.36328125" customWidth="1"/>
    <col min="2" max="2" width="90.54296875" customWidth="1"/>
    <col min="5" max="5" width="9.54296875" bestFit="1" customWidth="1"/>
    <col min="7" max="7" width="14" bestFit="1" customWidth="1"/>
  </cols>
  <sheetData>
    <row r="1" spans="1:16" s="255" customFormat="1" ht="409.5" customHeight="1" x14ac:dyDescent="0.35">
      <c r="A1" s="383" t="s">
        <v>311</v>
      </c>
      <c r="B1" s="362" t="s">
        <v>371</v>
      </c>
    </row>
    <row r="2" spans="1:16" ht="303" customHeight="1" x14ac:dyDescent="0.35">
      <c r="A2" s="383"/>
      <c r="B2" s="363" t="s">
        <v>363</v>
      </c>
      <c r="C2" s="254"/>
      <c r="D2" s="254"/>
      <c r="E2" s="254"/>
      <c r="F2" s="254"/>
      <c r="G2" s="254"/>
      <c r="H2" s="254"/>
      <c r="I2" s="254"/>
      <c r="J2" s="254"/>
      <c r="K2" s="254"/>
      <c r="L2" s="254"/>
      <c r="M2" s="254"/>
      <c r="N2" s="254"/>
      <c r="O2" s="254"/>
      <c r="P2" s="254"/>
    </row>
    <row r="3" spans="1:16" x14ac:dyDescent="0.35">
      <c r="A3" s="254"/>
      <c r="B3" s="254"/>
      <c r="C3" s="254"/>
      <c r="D3" s="254"/>
      <c r="E3" s="254"/>
      <c r="F3" s="254"/>
      <c r="G3" s="254"/>
      <c r="H3" s="254"/>
      <c r="I3" s="254"/>
      <c r="J3" s="254"/>
      <c r="K3" s="254"/>
      <c r="L3" s="254"/>
      <c r="M3" s="254"/>
      <c r="N3" s="254"/>
      <c r="O3" s="254"/>
      <c r="P3" s="254"/>
    </row>
    <row r="4" spans="1:16" x14ac:dyDescent="0.35">
      <c r="A4" s="254"/>
      <c r="B4" s="254"/>
      <c r="C4" s="254"/>
      <c r="D4" s="254"/>
      <c r="E4" s="254"/>
      <c r="F4" s="254"/>
      <c r="G4" s="254"/>
      <c r="H4" s="254"/>
      <c r="I4" s="254"/>
      <c r="J4" s="254"/>
      <c r="K4" s="254"/>
      <c r="L4" s="254"/>
      <c r="M4" s="254"/>
      <c r="N4" s="254"/>
      <c r="O4" s="254"/>
      <c r="P4" s="254"/>
    </row>
    <row r="5" spans="1:16" x14ac:dyDescent="0.35">
      <c r="A5" s="254"/>
      <c r="B5" s="254"/>
      <c r="C5" s="254"/>
      <c r="D5" s="254"/>
      <c r="E5" s="254"/>
      <c r="F5" s="254"/>
      <c r="G5" s="254"/>
      <c r="H5" s="254"/>
      <c r="I5" s="254"/>
      <c r="J5" s="254"/>
      <c r="K5" s="254"/>
      <c r="L5" s="254"/>
      <c r="M5" s="254"/>
      <c r="N5" s="254"/>
      <c r="O5" s="254"/>
      <c r="P5" s="254"/>
    </row>
    <row r="6" spans="1:16" x14ac:dyDescent="0.35">
      <c r="A6" s="254"/>
      <c r="B6" s="254"/>
      <c r="C6" s="254"/>
      <c r="D6" s="254"/>
      <c r="E6" s="254"/>
      <c r="F6" s="254"/>
      <c r="G6" s="254"/>
      <c r="H6" s="254"/>
      <c r="I6" s="254"/>
      <c r="J6" s="254"/>
      <c r="K6" s="254"/>
      <c r="L6" s="254"/>
      <c r="M6" s="254"/>
      <c r="N6" s="254"/>
      <c r="O6" s="254"/>
      <c r="P6" s="254"/>
    </row>
    <row r="7" spans="1:16" x14ac:dyDescent="0.35">
      <c r="A7" s="254"/>
      <c r="B7" s="254"/>
      <c r="C7" s="254"/>
      <c r="D7" s="254"/>
      <c r="E7" s="254"/>
      <c r="F7" s="254"/>
      <c r="G7" s="254"/>
      <c r="H7" s="254"/>
      <c r="I7" s="254"/>
      <c r="J7" s="254"/>
      <c r="K7" s="254"/>
      <c r="L7" s="254"/>
      <c r="M7" s="254"/>
      <c r="N7" s="254"/>
      <c r="O7" s="254"/>
      <c r="P7" s="254"/>
    </row>
    <row r="8" spans="1:16" x14ac:dyDescent="0.35">
      <c r="A8" s="254"/>
      <c r="B8" s="254"/>
      <c r="C8" s="254"/>
      <c r="D8" s="254"/>
      <c r="E8" s="254"/>
      <c r="F8" s="254"/>
      <c r="G8" s="254"/>
      <c r="H8" s="254"/>
      <c r="I8" s="254"/>
      <c r="J8" s="254"/>
      <c r="K8" s="254"/>
      <c r="L8" s="254"/>
      <c r="M8" s="254"/>
      <c r="N8" s="254"/>
      <c r="O8" s="254"/>
      <c r="P8" s="254"/>
    </row>
    <row r="9" spans="1:16" x14ac:dyDescent="0.35">
      <c r="A9" s="254"/>
      <c r="B9" s="254"/>
      <c r="C9" s="254"/>
      <c r="D9" s="254"/>
      <c r="E9" s="254"/>
      <c r="F9" s="254"/>
      <c r="G9" s="254"/>
      <c r="H9" s="254"/>
      <c r="I9" s="254"/>
      <c r="J9" s="254"/>
      <c r="K9" s="254"/>
      <c r="L9" s="254"/>
      <c r="M9" s="254"/>
      <c r="N9" s="254"/>
      <c r="O9" s="254"/>
      <c r="P9" s="254"/>
    </row>
    <row r="10" spans="1:16" x14ac:dyDescent="0.35">
      <c r="A10" s="254"/>
      <c r="B10" s="254"/>
      <c r="C10" s="254"/>
      <c r="D10" s="254"/>
      <c r="E10" s="254"/>
      <c r="F10" s="254"/>
      <c r="G10" s="254"/>
      <c r="H10" s="254"/>
      <c r="I10" s="254"/>
      <c r="J10" s="254"/>
      <c r="K10" s="254"/>
      <c r="L10" s="254"/>
      <c r="M10" s="254"/>
      <c r="N10" s="254"/>
      <c r="O10" s="254"/>
      <c r="P10" s="254"/>
    </row>
    <row r="11" spans="1:16" x14ac:dyDescent="0.35">
      <c r="A11" s="254"/>
      <c r="B11" s="254"/>
      <c r="C11" s="254"/>
      <c r="D11" s="254"/>
      <c r="E11" s="254"/>
      <c r="F11" s="254"/>
      <c r="G11" s="254"/>
      <c r="H11" s="254"/>
      <c r="I11" s="254"/>
      <c r="J11" s="254"/>
      <c r="K11" s="254"/>
      <c r="L11" s="254"/>
      <c r="M11" s="254"/>
      <c r="N11" s="254"/>
      <c r="O11" s="254"/>
      <c r="P11" s="254"/>
    </row>
  </sheetData>
  <sheetProtection algorithmName="SHA-512" hashValue="5Grc/P1+eGAr3slIKGNDW/7xwyIXWSe+OeTkUwryGLhIpUHjRYZTswuZPDQGwlvFBkOMRexmfSBhX9j4jguwrQ==" saltValue="apKKo5vmUcxVGu4++mTFOA==" spinCount="100000" sheet="1" selectLockedCells="1" selectUnlockedCells="1"/>
  <mergeCells count="1">
    <mergeCell ref="A1:A2"/>
  </mergeCells>
  <pageMargins left="0.49847222222222221" right="0.45222222222222225"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78"/>
  <sheetViews>
    <sheetView workbookViewId="0">
      <selection activeCell="P10" sqref="P10:P21"/>
    </sheetView>
  </sheetViews>
  <sheetFormatPr defaultColWidth="0.90625" defaultRowHeight="15.5" x14ac:dyDescent="0.35"/>
  <cols>
    <col min="1" max="1" width="9.1796875" style="63" customWidth="1"/>
    <col min="2" max="2" width="12.1796875" style="12" hidden="1" customWidth="1"/>
    <col min="3" max="3" width="7.08984375" style="12" customWidth="1"/>
    <col min="4" max="4" width="22" style="12" bestFit="1" customWidth="1"/>
    <col min="5" max="5" width="15.08984375" style="12" customWidth="1"/>
    <col min="6" max="6" width="14.90625" style="12" customWidth="1"/>
    <col min="7" max="7" width="18.90625" style="12" customWidth="1"/>
    <col min="8" max="8" width="18.26953125" style="12" customWidth="1"/>
    <col min="9" max="9" width="5.1796875" style="12" customWidth="1"/>
    <col min="10" max="10" width="8.453125" style="67" customWidth="1"/>
    <col min="11" max="11" width="20" style="12" customWidth="1"/>
    <col min="12" max="12" width="8.36328125" style="12" customWidth="1"/>
    <col min="13" max="13" width="20.08984375" style="12" customWidth="1"/>
    <col min="14" max="14" width="8.54296875" style="12" customWidth="1"/>
    <col min="15" max="15" width="19.90625" style="12" customWidth="1"/>
    <col min="16" max="16" width="9" style="12" customWidth="1"/>
    <col min="17" max="17" width="19.54296875" style="12" customWidth="1"/>
    <col min="18" max="18" width="8.81640625" style="12" customWidth="1"/>
    <col min="19" max="19" width="19.08984375" style="12" customWidth="1"/>
    <col min="20" max="20" width="4.90625" style="12" customWidth="1"/>
    <col min="21" max="21" width="3.54296875" style="12" customWidth="1"/>
    <col min="22" max="16384" width="0.90625" style="12"/>
  </cols>
  <sheetData>
    <row r="1" spans="1:19" ht="59.15" customHeight="1" thickTop="1" thickBot="1" x14ac:dyDescent="0.4">
      <c r="A1" s="395" t="s">
        <v>165</v>
      </c>
      <c r="B1" s="64"/>
      <c r="C1" s="256" t="s">
        <v>57</v>
      </c>
      <c r="D1" s="257" t="s">
        <v>366</v>
      </c>
      <c r="E1" s="191"/>
      <c r="F1" s="109"/>
      <c r="G1" s="192"/>
      <c r="H1" s="193"/>
      <c r="I1" s="194"/>
      <c r="J1" s="194"/>
      <c r="K1" s="192"/>
      <c r="L1" s="192"/>
      <c r="M1" s="192"/>
      <c r="N1" s="192"/>
      <c r="O1" s="195"/>
      <c r="P1" s="195"/>
      <c r="Q1" s="192"/>
      <c r="R1" s="192"/>
      <c r="S1" s="196"/>
    </row>
    <row r="2" spans="1:19" ht="32.15" customHeight="1" thickBot="1" x14ac:dyDescent="0.5">
      <c r="A2" s="396"/>
      <c r="C2" s="258" t="s">
        <v>58</v>
      </c>
      <c r="D2" s="259">
        <v>2023</v>
      </c>
      <c r="E2" s="197"/>
      <c r="F2" s="110"/>
      <c r="G2" s="132"/>
      <c r="H2" s="132"/>
      <c r="I2" s="112"/>
      <c r="J2" s="112"/>
      <c r="K2" s="73"/>
      <c r="L2" s="73"/>
      <c r="M2" s="73"/>
      <c r="N2" s="73"/>
      <c r="O2" s="85"/>
      <c r="P2" s="85"/>
      <c r="Q2" s="398"/>
      <c r="R2" s="398"/>
      <c r="S2" s="130"/>
    </row>
    <row r="3" spans="1:19" ht="35.4" customHeight="1" thickTop="1" thickBot="1" x14ac:dyDescent="0.4">
      <c r="A3" s="396"/>
      <c r="C3" s="256" t="s">
        <v>61</v>
      </c>
      <c r="D3" s="260" t="s">
        <v>166</v>
      </c>
      <c r="E3" s="115"/>
      <c r="F3" s="111"/>
      <c r="G3" s="132"/>
      <c r="H3" s="132"/>
      <c r="I3" s="113"/>
      <c r="J3" s="112"/>
      <c r="K3" s="73"/>
      <c r="L3" s="73"/>
      <c r="M3" s="55"/>
      <c r="N3" s="55"/>
      <c r="O3" s="86"/>
      <c r="P3" s="86"/>
      <c r="Q3" s="398"/>
      <c r="R3" s="398"/>
      <c r="S3" s="131" t="s">
        <v>154</v>
      </c>
    </row>
    <row r="4" spans="1:19" ht="56.15" customHeight="1" x14ac:dyDescent="0.35">
      <c r="A4" s="396"/>
      <c r="C4" s="258" t="s">
        <v>62</v>
      </c>
      <c r="D4" s="259" t="s">
        <v>164</v>
      </c>
      <c r="E4" s="115"/>
      <c r="F4" s="110"/>
      <c r="G4" s="132"/>
      <c r="H4" s="132"/>
      <c r="I4" s="394"/>
      <c r="J4" s="394"/>
      <c r="K4" s="394"/>
      <c r="L4" s="179"/>
      <c r="M4" s="55"/>
      <c r="N4" s="55"/>
      <c r="O4" s="86"/>
      <c r="P4" s="86"/>
      <c r="Q4" s="86"/>
      <c r="R4" s="86"/>
      <c r="S4" s="73"/>
    </row>
    <row r="5" spans="1:19" s="16" customFormat="1" ht="47.4" customHeight="1" thickBot="1" x14ac:dyDescent="0.45">
      <c r="A5" s="396"/>
      <c r="C5" s="261" t="s">
        <v>109</v>
      </c>
      <c r="D5" s="304" t="s">
        <v>163</v>
      </c>
      <c r="E5" s="108"/>
      <c r="F5" s="111"/>
      <c r="G5" s="132"/>
      <c r="H5" s="132"/>
      <c r="I5" s="103"/>
      <c r="J5" s="114"/>
      <c r="K5" s="103"/>
      <c r="L5" s="103"/>
      <c r="M5" s="55"/>
      <c r="N5" s="55"/>
      <c r="O5" s="86"/>
      <c r="P5" s="86"/>
      <c r="Q5" s="103"/>
      <c r="R5" s="103"/>
      <c r="S5" s="209"/>
    </row>
    <row r="6" spans="1:19" s="16" customFormat="1" ht="49" customHeight="1" thickTop="1" thickBot="1" x14ac:dyDescent="0.45">
      <c r="A6" s="396"/>
      <c r="C6" s="256" t="s">
        <v>59</v>
      </c>
      <c r="D6" s="262">
        <v>5</v>
      </c>
      <c r="E6" s="108"/>
      <c r="F6" s="111"/>
      <c r="G6" s="132"/>
      <c r="H6" s="132"/>
      <c r="I6" s="103"/>
      <c r="J6" s="114"/>
      <c r="K6" s="103"/>
      <c r="L6" s="103"/>
      <c r="M6" s="55"/>
      <c r="N6" s="55"/>
      <c r="O6" s="86"/>
      <c r="P6" s="86"/>
      <c r="Q6" s="103"/>
      <c r="R6" s="134"/>
      <c r="S6" s="209"/>
    </row>
    <row r="7" spans="1:19" s="16" customFormat="1" ht="105.5" customHeight="1" thickBot="1" x14ac:dyDescent="0.45">
      <c r="A7" s="397"/>
      <c r="B7" s="124"/>
      <c r="C7" s="263" t="s">
        <v>60</v>
      </c>
      <c r="D7" s="264">
        <v>1</v>
      </c>
      <c r="E7" s="108"/>
      <c r="F7" s="371"/>
      <c r="G7" s="127"/>
      <c r="H7" s="127"/>
      <c r="I7" s="103"/>
      <c r="J7" s="114"/>
      <c r="K7" s="103"/>
      <c r="L7" s="103"/>
      <c r="M7" s="55"/>
      <c r="N7" s="55"/>
      <c r="O7" s="86"/>
      <c r="P7" s="86"/>
      <c r="Q7" s="135"/>
      <c r="R7" s="135"/>
      <c r="S7" s="210"/>
    </row>
    <row r="8" spans="1:19" s="16" customFormat="1" ht="24" thickTop="1" thickBot="1" x14ac:dyDescent="0.55000000000000004">
      <c r="A8" s="249" t="s">
        <v>112</v>
      </c>
      <c r="B8" s="250"/>
      <c r="C8" s="250"/>
      <c r="D8" s="250"/>
      <c r="E8" s="250"/>
      <c r="F8" s="250"/>
      <c r="G8" s="250"/>
      <c r="H8" s="136" t="s">
        <v>353</v>
      </c>
      <c r="I8" s="62"/>
      <c r="J8" s="251" t="s">
        <v>79</v>
      </c>
      <c r="K8" s="252"/>
      <c r="L8" s="252"/>
      <c r="M8" s="252"/>
      <c r="N8" s="252"/>
      <c r="O8" s="252"/>
      <c r="P8" s="252"/>
      <c r="Q8" s="252"/>
      <c r="R8" s="252"/>
      <c r="S8" s="253"/>
    </row>
    <row r="9" spans="1:19" s="16" customFormat="1" ht="15.9" customHeight="1" thickBot="1" x14ac:dyDescent="0.45">
      <c r="A9" s="186" t="s">
        <v>55</v>
      </c>
      <c r="B9" s="344" t="s">
        <v>167</v>
      </c>
      <c r="C9" s="187" t="s">
        <v>220</v>
      </c>
      <c r="D9" s="360" t="s">
        <v>10</v>
      </c>
      <c r="E9" s="359" t="s">
        <v>221</v>
      </c>
      <c r="F9" s="360" t="s">
        <v>11</v>
      </c>
      <c r="G9" s="360" t="s">
        <v>12</v>
      </c>
      <c r="H9" s="188" t="s">
        <v>54</v>
      </c>
      <c r="I9" s="190"/>
      <c r="J9" s="87" t="s">
        <v>53</v>
      </c>
      <c r="K9" s="89" t="s">
        <v>63</v>
      </c>
      <c r="L9" s="93" t="s">
        <v>53</v>
      </c>
      <c r="M9" s="93" t="s">
        <v>64</v>
      </c>
      <c r="N9" s="93" t="s">
        <v>53</v>
      </c>
      <c r="O9" s="93" t="s">
        <v>65</v>
      </c>
      <c r="P9" s="93" t="s">
        <v>53</v>
      </c>
      <c r="Q9" s="93" t="s">
        <v>66</v>
      </c>
      <c r="R9" s="93" t="s">
        <v>53</v>
      </c>
      <c r="S9" s="93" t="s">
        <v>67</v>
      </c>
    </row>
    <row r="10" spans="1:19" s="16" customFormat="1" ht="18.5" thickTop="1" x14ac:dyDescent="0.4">
      <c r="A10" s="364" t="str">
        <f t="shared" ref="A10:A41" si="0">IF(COUNTIF($K$10:$S$49,B10)=1,"T",IF(COUNTIF($K$10:$S$49,B10)&gt;1,"DW",""))</f>
        <v>DW</v>
      </c>
      <c r="B10" s="183" t="str">
        <f t="shared" ref="B10:B41" si="1">IF(AND(C10&lt;&gt;"",D10&lt;&gt;""),C10&amp;" "&amp;LEFT(D10,(FIND(",",D10,1)-1)),"")</f>
        <v>EX2 America</v>
      </c>
      <c r="C10" s="286" t="s">
        <v>223</v>
      </c>
      <c r="D10" s="286" t="s">
        <v>319</v>
      </c>
      <c r="E10" s="287">
        <v>44923</v>
      </c>
      <c r="F10" s="286" t="s">
        <v>146</v>
      </c>
      <c r="G10" s="288">
        <v>1011011011</v>
      </c>
      <c r="H10" s="289" t="s">
        <v>189</v>
      </c>
      <c r="I10" s="189"/>
      <c r="J10" s="301" t="s">
        <v>210</v>
      </c>
      <c r="K10" s="68" t="s">
        <v>310</v>
      </c>
      <c r="L10" s="298" t="s">
        <v>212</v>
      </c>
      <c r="M10" s="90" t="s">
        <v>258</v>
      </c>
      <c r="N10" s="298" t="s">
        <v>210</v>
      </c>
      <c r="O10" s="90" t="s">
        <v>260</v>
      </c>
      <c r="P10" s="298" t="s">
        <v>212</v>
      </c>
      <c r="Q10" s="94" t="s">
        <v>272</v>
      </c>
      <c r="R10" s="298" t="s">
        <v>212</v>
      </c>
      <c r="S10" s="90" t="s">
        <v>280</v>
      </c>
    </row>
    <row r="11" spans="1:19" x14ac:dyDescent="0.35">
      <c r="A11" s="364" t="str">
        <f t="shared" si="0"/>
        <v>T</v>
      </c>
      <c r="B11" s="184" t="str">
        <f t="shared" si="1"/>
        <v>EX2 AOL</v>
      </c>
      <c r="C11" s="290" t="s">
        <v>223</v>
      </c>
      <c r="D11" s="290" t="s">
        <v>135</v>
      </c>
      <c r="E11" s="291">
        <v>44923</v>
      </c>
      <c r="F11" s="290" t="s">
        <v>209</v>
      </c>
      <c r="G11" s="288">
        <v>1241241244</v>
      </c>
      <c r="H11" s="289" t="s">
        <v>190</v>
      </c>
      <c r="I11" s="72"/>
      <c r="J11" s="302" t="s">
        <v>211</v>
      </c>
      <c r="K11" s="69" t="s">
        <v>249</v>
      </c>
      <c r="L11" s="299" t="s">
        <v>212</v>
      </c>
      <c r="M11" s="91" t="s">
        <v>256</v>
      </c>
      <c r="N11" s="299" t="s">
        <v>210</v>
      </c>
      <c r="O11" s="91" t="s">
        <v>264</v>
      </c>
      <c r="P11" s="299" t="s">
        <v>214</v>
      </c>
      <c r="Q11" s="95" t="s">
        <v>271</v>
      </c>
      <c r="R11" s="299" t="s">
        <v>214</v>
      </c>
      <c r="S11" s="91" t="s">
        <v>281</v>
      </c>
    </row>
    <row r="12" spans="1:19" x14ac:dyDescent="0.35">
      <c r="A12" s="364" t="str">
        <f t="shared" si="0"/>
        <v>T</v>
      </c>
      <c r="B12" s="184" t="str">
        <f t="shared" si="1"/>
        <v>EX3 Archer</v>
      </c>
      <c r="C12" s="290" t="s">
        <v>224</v>
      </c>
      <c r="D12" s="290" t="s">
        <v>182</v>
      </c>
      <c r="E12" s="291">
        <v>45352</v>
      </c>
      <c r="F12" s="290" t="s">
        <v>146</v>
      </c>
      <c r="G12" s="288">
        <v>4564567897</v>
      </c>
      <c r="H12" s="289" t="s">
        <v>191</v>
      </c>
      <c r="I12" s="72"/>
      <c r="J12" s="302" t="s">
        <v>210</v>
      </c>
      <c r="K12" s="69" t="s">
        <v>226</v>
      </c>
      <c r="L12" s="299" t="s">
        <v>210</v>
      </c>
      <c r="M12" s="91" t="s">
        <v>250</v>
      </c>
      <c r="N12" s="299" t="s">
        <v>210</v>
      </c>
      <c r="O12" s="91" t="s">
        <v>265</v>
      </c>
      <c r="P12" s="299" t="s">
        <v>214</v>
      </c>
      <c r="Q12" s="95" t="s">
        <v>274</v>
      </c>
      <c r="R12" s="299" t="s">
        <v>210</v>
      </c>
      <c r="S12" s="91" t="s">
        <v>276</v>
      </c>
    </row>
    <row r="13" spans="1:19" ht="16.5" customHeight="1" x14ac:dyDescent="0.35">
      <c r="A13" s="364" t="str">
        <f t="shared" si="0"/>
        <v>T</v>
      </c>
      <c r="B13" s="184" t="str">
        <f t="shared" si="1"/>
        <v>EX4 Ass</v>
      </c>
      <c r="C13" s="290" t="s">
        <v>225</v>
      </c>
      <c r="D13" s="290" t="s">
        <v>181</v>
      </c>
      <c r="E13" s="291">
        <v>54848</v>
      </c>
      <c r="F13" s="290" t="s">
        <v>147</v>
      </c>
      <c r="G13" s="288">
        <v>9513574568</v>
      </c>
      <c r="H13" s="289" t="s">
        <v>192</v>
      </c>
      <c r="I13" s="72"/>
      <c r="J13" s="302" t="s">
        <v>210</v>
      </c>
      <c r="K13" s="69" t="s">
        <v>227</v>
      </c>
      <c r="L13" s="299" t="s">
        <v>210</v>
      </c>
      <c r="M13" s="91" t="s">
        <v>251</v>
      </c>
      <c r="N13" s="299" t="s">
        <v>115</v>
      </c>
      <c r="O13" s="91" t="s">
        <v>266</v>
      </c>
      <c r="P13" s="299" t="s">
        <v>218</v>
      </c>
      <c r="Q13" s="95" t="s">
        <v>275</v>
      </c>
      <c r="R13" s="299" t="s">
        <v>210</v>
      </c>
      <c r="S13" s="91" t="s">
        <v>277</v>
      </c>
    </row>
    <row r="14" spans="1:19" x14ac:dyDescent="0.35">
      <c r="A14" s="364" t="str">
        <f t="shared" si="0"/>
        <v>T</v>
      </c>
      <c r="B14" s="184" t="str">
        <f t="shared" si="1"/>
        <v>EX5 BandCamp</v>
      </c>
      <c r="C14" s="290" t="s">
        <v>228</v>
      </c>
      <c r="D14" s="290" t="s">
        <v>139</v>
      </c>
      <c r="E14" s="291">
        <v>45013</v>
      </c>
      <c r="F14" s="290" t="s">
        <v>148</v>
      </c>
      <c r="G14" s="288">
        <v>1291291299</v>
      </c>
      <c r="H14" s="289" t="s">
        <v>193</v>
      </c>
      <c r="I14" s="72"/>
      <c r="J14" s="302" t="s">
        <v>115</v>
      </c>
      <c r="K14" s="69" t="s">
        <v>244</v>
      </c>
      <c r="L14" s="299" t="s">
        <v>210</v>
      </c>
      <c r="M14" s="91" t="s">
        <v>252</v>
      </c>
      <c r="N14" s="299" t="s">
        <v>115</v>
      </c>
      <c r="O14" s="91" t="s">
        <v>267</v>
      </c>
      <c r="P14" s="299" t="s">
        <v>219</v>
      </c>
      <c r="Q14" s="95" t="s">
        <v>273</v>
      </c>
      <c r="R14" s="299" t="s">
        <v>115</v>
      </c>
      <c r="S14" s="91" t="s">
        <v>278</v>
      </c>
    </row>
    <row r="15" spans="1:19" x14ac:dyDescent="0.35">
      <c r="A15" s="364" t="str">
        <f t="shared" si="0"/>
        <v>T</v>
      </c>
      <c r="B15" s="184" t="str">
        <f t="shared" si="1"/>
        <v>EX6 Black</v>
      </c>
      <c r="C15" s="290" t="s">
        <v>229</v>
      </c>
      <c r="D15" s="290" t="s">
        <v>132</v>
      </c>
      <c r="E15" s="291">
        <v>45017</v>
      </c>
      <c r="F15" s="290" t="s">
        <v>149</v>
      </c>
      <c r="G15" s="288">
        <v>1201201206</v>
      </c>
      <c r="H15" s="289" t="s">
        <v>194</v>
      </c>
      <c r="I15" s="72"/>
      <c r="J15" s="302" t="s">
        <v>115</v>
      </c>
      <c r="K15" s="69" t="s">
        <v>245</v>
      </c>
      <c r="L15" s="299" t="s">
        <v>210</v>
      </c>
      <c r="M15" s="91" t="s">
        <v>253</v>
      </c>
      <c r="N15" s="299" t="s">
        <v>115</v>
      </c>
      <c r="O15" s="91" t="s">
        <v>268</v>
      </c>
      <c r="P15" s="299" t="s">
        <v>210</v>
      </c>
      <c r="Q15" s="95" t="s">
        <v>270</v>
      </c>
      <c r="R15" s="299" t="s">
        <v>115</v>
      </c>
      <c r="S15" s="91" t="s">
        <v>279</v>
      </c>
    </row>
    <row r="16" spans="1:19" x14ac:dyDescent="0.35">
      <c r="A16" s="364" t="str">
        <f t="shared" si="0"/>
        <v>T</v>
      </c>
      <c r="B16" s="184" t="str">
        <f t="shared" si="1"/>
        <v>EX7 Boo</v>
      </c>
      <c r="C16" s="290" t="s">
        <v>230</v>
      </c>
      <c r="D16" s="290" t="s">
        <v>136</v>
      </c>
      <c r="E16" s="291">
        <v>45748</v>
      </c>
      <c r="F16" s="290" t="s">
        <v>152</v>
      </c>
      <c r="G16" s="288">
        <v>1261261266</v>
      </c>
      <c r="H16" s="289" t="s">
        <v>195</v>
      </c>
      <c r="I16" s="72"/>
      <c r="J16" s="302" t="s">
        <v>115</v>
      </c>
      <c r="K16" s="69" t="s">
        <v>246</v>
      </c>
      <c r="L16" s="299" t="s">
        <v>210</v>
      </c>
      <c r="M16" s="91" t="s">
        <v>254</v>
      </c>
      <c r="N16" s="299" t="s">
        <v>115</v>
      </c>
      <c r="O16" s="91" t="s">
        <v>269</v>
      </c>
      <c r="P16" s="299"/>
      <c r="Q16" s="95" t="s">
        <v>310</v>
      </c>
      <c r="R16" s="299"/>
      <c r="S16" s="91"/>
    </row>
    <row r="17" spans="1:19" x14ac:dyDescent="0.35">
      <c r="A17" s="364" t="str">
        <f t="shared" si="0"/>
        <v>T</v>
      </c>
      <c r="B17" s="184" t="str">
        <f t="shared" si="1"/>
        <v>EX8 Boo</v>
      </c>
      <c r="C17" s="290" t="s">
        <v>231</v>
      </c>
      <c r="D17" s="290" t="s">
        <v>88</v>
      </c>
      <c r="E17" s="291">
        <v>45383</v>
      </c>
      <c r="F17" s="290" t="s">
        <v>152</v>
      </c>
      <c r="G17" s="288">
        <v>1021021022</v>
      </c>
      <c r="H17" s="289" t="s">
        <v>196</v>
      </c>
      <c r="I17" s="72"/>
      <c r="J17" s="302" t="s">
        <v>115</v>
      </c>
      <c r="K17" s="69" t="s">
        <v>247</v>
      </c>
      <c r="L17" s="299" t="s">
        <v>210</v>
      </c>
      <c r="M17" s="91" t="s">
        <v>255</v>
      </c>
      <c r="N17" s="299" t="s">
        <v>210</v>
      </c>
      <c r="O17" s="91" t="s">
        <v>259</v>
      </c>
      <c r="P17" s="299"/>
      <c r="Q17" s="95"/>
      <c r="R17" s="299"/>
      <c r="S17" s="91"/>
    </row>
    <row r="18" spans="1:19" ht="15" customHeight="1" x14ac:dyDescent="0.35">
      <c r="A18" s="364" t="str">
        <f t="shared" si="0"/>
        <v>T</v>
      </c>
      <c r="B18" s="184" t="str">
        <f t="shared" si="1"/>
        <v>EX9 Brocavich</v>
      </c>
      <c r="C18" s="290" t="s">
        <v>232</v>
      </c>
      <c r="D18" s="290" t="s">
        <v>105</v>
      </c>
      <c r="E18" s="291">
        <v>45170</v>
      </c>
      <c r="F18" s="290" t="s">
        <v>209</v>
      </c>
      <c r="G18" s="288">
        <v>1031031033</v>
      </c>
      <c r="H18" s="289" t="s">
        <v>197</v>
      </c>
      <c r="I18" s="72"/>
      <c r="J18" s="302" t="s">
        <v>115</v>
      </c>
      <c r="K18" s="69" t="s">
        <v>248</v>
      </c>
      <c r="L18" s="299" t="s">
        <v>115</v>
      </c>
      <c r="M18" s="91" t="s">
        <v>257</v>
      </c>
      <c r="N18" s="299" t="s">
        <v>115</v>
      </c>
      <c r="O18" s="91" t="s">
        <v>261</v>
      </c>
      <c r="P18" s="299"/>
      <c r="Q18" s="95"/>
      <c r="R18" s="299"/>
      <c r="S18" s="91"/>
    </row>
    <row r="19" spans="1:19" ht="15" customHeight="1" x14ac:dyDescent="0.35">
      <c r="A19" s="364" t="str">
        <f t="shared" si="0"/>
        <v>T</v>
      </c>
      <c r="B19" s="184" t="str">
        <f t="shared" si="1"/>
        <v>EX10 Bros</v>
      </c>
      <c r="C19" s="290" t="s">
        <v>233</v>
      </c>
      <c r="D19" s="290" t="s">
        <v>85</v>
      </c>
      <c r="E19" s="291">
        <v>45420</v>
      </c>
      <c r="F19" s="290" t="s">
        <v>146</v>
      </c>
      <c r="G19" s="288">
        <v>1041041044</v>
      </c>
      <c r="H19" s="289" t="s">
        <v>198</v>
      </c>
      <c r="I19" s="72"/>
      <c r="J19" s="302"/>
      <c r="K19" s="69"/>
      <c r="L19" s="299" t="s">
        <v>213</v>
      </c>
      <c r="M19" s="91"/>
      <c r="N19" s="299" t="s">
        <v>211</v>
      </c>
      <c r="O19" s="91" t="s">
        <v>262</v>
      </c>
      <c r="P19" s="299"/>
      <c r="Q19" s="95"/>
      <c r="R19" s="299"/>
      <c r="S19" s="91"/>
    </row>
    <row r="20" spans="1:19" ht="15" customHeight="1" x14ac:dyDescent="0.35">
      <c r="A20" s="364" t="str">
        <f t="shared" si="0"/>
        <v>T</v>
      </c>
      <c r="B20" s="184" t="str">
        <f t="shared" si="1"/>
        <v>EX11 Bros</v>
      </c>
      <c r="C20" s="290" t="s">
        <v>234</v>
      </c>
      <c r="D20" s="290" t="s">
        <v>84</v>
      </c>
      <c r="E20" s="291">
        <v>47665</v>
      </c>
      <c r="F20" s="290" t="s">
        <v>147</v>
      </c>
      <c r="G20" s="288">
        <v>1051051055</v>
      </c>
      <c r="H20" s="289" t="s">
        <v>199</v>
      </c>
      <c r="I20" s="72"/>
      <c r="J20" s="302"/>
      <c r="K20" s="70"/>
      <c r="L20" s="299" t="s">
        <v>213</v>
      </c>
      <c r="M20" s="91"/>
      <c r="N20" s="299" t="s">
        <v>211</v>
      </c>
      <c r="O20" s="91" t="s">
        <v>263</v>
      </c>
      <c r="P20" s="299"/>
      <c r="Q20" s="91"/>
      <c r="R20" s="299"/>
      <c r="S20" s="91"/>
    </row>
    <row r="21" spans="1:19" ht="15" customHeight="1" thickBot="1" x14ac:dyDescent="0.4">
      <c r="A21" s="364" t="str">
        <f t="shared" si="0"/>
        <v>T</v>
      </c>
      <c r="B21" s="184" t="str">
        <f t="shared" si="1"/>
        <v>EX12 Bros</v>
      </c>
      <c r="C21" s="290" t="s">
        <v>235</v>
      </c>
      <c r="D21" s="290" t="s">
        <v>90</v>
      </c>
      <c r="E21" s="291">
        <v>45383</v>
      </c>
      <c r="F21" s="290" t="s">
        <v>148</v>
      </c>
      <c r="G21" s="288">
        <v>1061061066</v>
      </c>
      <c r="H21" s="289" t="s">
        <v>200</v>
      </c>
      <c r="I21" s="72"/>
      <c r="J21" s="303"/>
      <c r="K21" s="88"/>
      <c r="L21" s="300" t="s">
        <v>213</v>
      </c>
      <c r="M21" s="92"/>
      <c r="N21" s="300"/>
      <c r="O21" s="92"/>
      <c r="P21" s="300"/>
      <c r="Q21" s="92"/>
      <c r="R21" s="300"/>
      <c r="S21" s="92"/>
    </row>
    <row r="22" spans="1:19" ht="15" customHeight="1" thickTop="1" thickBot="1" x14ac:dyDescent="0.4">
      <c r="A22" s="364" t="str">
        <f t="shared" si="0"/>
        <v>T</v>
      </c>
      <c r="B22" s="184" t="str">
        <f t="shared" si="1"/>
        <v>EX13 Bruns</v>
      </c>
      <c r="C22" s="290" t="s">
        <v>236</v>
      </c>
      <c r="D22" s="290" t="s">
        <v>178</v>
      </c>
      <c r="E22" s="291">
        <v>82022</v>
      </c>
      <c r="F22" s="290" t="s">
        <v>146</v>
      </c>
      <c r="G22" s="288"/>
      <c r="H22" s="289" t="s">
        <v>201</v>
      </c>
      <c r="I22" s="72"/>
      <c r="K22" s="71"/>
      <c r="L22" s="71"/>
      <c r="M22" s="13"/>
      <c r="N22" s="13"/>
      <c r="O22" s="13"/>
      <c r="P22" s="13"/>
      <c r="Q22" s="13"/>
      <c r="R22" s="13"/>
      <c r="S22" s="13"/>
    </row>
    <row r="23" spans="1:19" thickTop="1" thickBot="1" x14ac:dyDescent="0.4">
      <c r="A23" s="364" t="str">
        <f t="shared" si="0"/>
        <v>T</v>
      </c>
      <c r="B23" s="184" t="str">
        <f t="shared" si="1"/>
        <v>EX14 Cena</v>
      </c>
      <c r="C23" s="290" t="s">
        <v>237</v>
      </c>
      <c r="D23" s="290" t="s">
        <v>130</v>
      </c>
      <c r="E23" s="291">
        <v>45627</v>
      </c>
      <c r="F23" s="290" t="s">
        <v>149</v>
      </c>
      <c r="G23" s="288">
        <v>1201201204</v>
      </c>
      <c r="H23" s="289" t="s">
        <v>202</v>
      </c>
      <c r="I23" s="72"/>
      <c r="J23" s="93" t="s">
        <v>53</v>
      </c>
      <c r="K23" s="93" t="s">
        <v>68</v>
      </c>
      <c r="L23" s="93" t="s">
        <v>53</v>
      </c>
      <c r="M23" s="93" t="s">
        <v>69</v>
      </c>
      <c r="N23" s="93" t="s">
        <v>53</v>
      </c>
      <c r="O23" s="93" t="s">
        <v>70</v>
      </c>
      <c r="P23" s="93" t="s">
        <v>53</v>
      </c>
      <c r="Q23" s="93" t="s">
        <v>71</v>
      </c>
      <c r="R23" s="93" t="s">
        <v>53</v>
      </c>
      <c r="S23" s="93" t="s">
        <v>72</v>
      </c>
    </row>
    <row r="24" spans="1:19" ht="15" customHeight="1" thickTop="1" x14ac:dyDescent="0.35">
      <c r="A24" s="364" t="str">
        <f t="shared" si="0"/>
        <v>T</v>
      </c>
      <c r="B24" s="184" t="str">
        <f t="shared" si="1"/>
        <v>EX15 Cheep</v>
      </c>
      <c r="C24" s="290" t="s">
        <v>238</v>
      </c>
      <c r="D24" s="290" t="s">
        <v>95</v>
      </c>
      <c r="E24" s="291">
        <v>45444</v>
      </c>
      <c r="F24" s="290" t="s">
        <v>151</v>
      </c>
      <c r="G24" s="288">
        <v>1071071077</v>
      </c>
      <c r="H24" s="289" t="s">
        <v>203</v>
      </c>
      <c r="I24" s="72"/>
      <c r="J24" s="298" t="s">
        <v>210</v>
      </c>
      <c r="K24" s="90" t="s">
        <v>282</v>
      </c>
      <c r="L24" s="298" t="s">
        <v>115</v>
      </c>
      <c r="M24" s="90" t="s">
        <v>287</v>
      </c>
      <c r="N24" s="298" t="s">
        <v>219</v>
      </c>
      <c r="O24" s="90" t="s">
        <v>293</v>
      </c>
      <c r="P24" s="298" t="s">
        <v>210</v>
      </c>
      <c r="Q24" s="90" t="s">
        <v>299</v>
      </c>
      <c r="R24" s="298" t="s">
        <v>210</v>
      </c>
      <c r="S24" s="90" t="s">
        <v>304</v>
      </c>
    </row>
    <row r="25" spans="1:19" x14ac:dyDescent="0.35">
      <c r="A25" s="364" t="str">
        <f t="shared" si="0"/>
        <v>T</v>
      </c>
      <c r="B25" s="184" t="str">
        <f t="shared" si="1"/>
        <v>EX17 Christ</v>
      </c>
      <c r="C25" s="290" t="s">
        <v>239</v>
      </c>
      <c r="D25" s="290" t="s">
        <v>87</v>
      </c>
      <c r="E25" s="291">
        <v>45444</v>
      </c>
      <c r="F25" s="290" t="s">
        <v>149</v>
      </c>
      <c r="G25" s="288">
        <v>1081081088</v>
      </c>
      <c r="H25" s="289" t="s">
        <v>204</v>
      </c>
      <c r="I25" s="72"/>
      <c r="J25" s="299" t="s">
        <v>115</v>
      </c>
      <c r="K25" s="91" t="s">
        <v>283</v>
      </c>
      <c r="L25" s="299" t="s">
        <v>115</v>
      </c>
      <c r="M25" s="91" t="s">
        <v>288</v>
      </c>
      <c r="N25" s="299" t="s">
        <v>212</v>
      </c>
      <c r="O25" s="91" t="s">
        <v>294</v>
      </c>
      <c r="P25" s="299" t="s">
        <v>210</v>
      </c>
      <c r="Q25" s="91" t="s">
        <v>300</v>
      </c>
      <c r="R25" s="299" t="s">
        <v>210</v>
      </c>
      <c r="S25" s="91" t="s">
        <v>305</v>
      </c>
    </row>
    <row r="26" spans="1:19" x14ac:dyDescent="0.35">
      <c r="A26" s="364" t="str">
        <f t="shared" si="0"/>
        <v>T</v>
      </c>
      <c r="B26" s="184" t="str">
        <f t="shared" si="1"/>
        <v>EX18 Coont</v>
      </c>
      <c r="C26" s="290" t="s">
        <v>240</v>
      </c>
      <c r="D26" s="290" t="s">
        <v>172</v>
      </c>
      <c r="E26" s="291">
        <v>47635</v>
      </c>
      <c r="F26" s="290" t="s">
        <v>147</v>
      </c>
      <c r="G26" s="288">
        <v>5644567897</v>
      </c>
      <c r="H26" s="289" t="s">
        <v>205</v>
      </c>
      <c r="I26" s="72"/>
      <c r="J26" s="299" t="s">
        <v>115</v>
      </c>
      <c r="K26" s="91" t="s">
        <v>284</v>
      </c>
      <c r="L26" s="299" t="s">
        <v>210</v>
      </c>
      <c r="M26" s="91" t="s">
        <v>289</v>
      </c>
      <c r="N26" s="299" t="s">
        <v>214</v>
      </c>
      <c r="O26" s="91" t="s">
        <v>295</v>
      </c>
      <c r="P26" s="299" t="s">
        <v>115</v>
      </c>
      <c r="Q26" s="91" t="s">
        <v>301</v>
      </c>
      <c r="R26" s="299" t="s">
        <v>210</v>
      </c>
      <c r="S26" s="91" t="s">
        <v>306</v>
      </c>
    </row>
    <row r="27" spans="1:19" x14ac:dyDescent="0.35">
      <c r="A27" s="364" t="str">
        <f t="shared" si="0"/>
        <v>T</v>
      </c>
      <c r="B27" s="184" t="str">
        <f t="shared" si="1"/>
        <v>EX19 Cooter</v>
      </c>
      <c r="C27" s="290" t="s">
        <v>241</v>
      </c>
      <c r="D27" s="290" t="s">
        <v>188</v>
      </c>
      <c r="E27" s="291">
        <v>46204</v>
      </c>
      <c r="F27" s="290" t="s">
        <v>147</v>
      </c>
      <c r="G27" s="288"/>
      <c r="H27" s="289" t="s">
        <v>206</v>
      </c>
      <c r="I27" s="72"/>
      <c r="J27" s="299" t="s">
        <v>115</v>
      </c>
      <c r="K27" s="91" t="s">
        <v>285</v>
      </c>
      <c r="L27" s="299" t="s">
        <v>212</v>
      </c>
      <c r="M27" s="91" t="s">
        <v>290</v>
      </c>
      <c r="N27" s="299" t="s">
        <v>213</v>
      </c>
      <c r="O27" s="91" t="s">
        <v>296</v>
      </c>
      <c r="P27" s="299" t="s">
        <v>115</v>
      </c>
      <c r="Q27" s="91" t="s">
        <v>302</v>
      </c>
      <c r="R27" s="299" t="s">
        <v>115</v>
      </c>
      <c r="S27" s="91" t="s">
        <v>307</v>
      </c>
    </row>
    <row r="28" spans="1:19" x14ac:dyDescent="0.35">
      <c r="A28" s="364" t="str">
        <f t="shared" si="0"/>
        <v>T</v>
      </c>
      <c r="B28" s="184" t="str">
        <f t="shared" si="1"/>
        <v>EX20 Correy</v>
      </c>
      <c r="C28" s="290" t="s">
        <v>242</v>
      </c>
      <c r="D28" s="290" t="s">
        <v>175</v>
      </c>
      <c r="E28" s="291">
        <v>45139</v>
      </c>
      <c r="F28" s="290" t="s">
        <v>148</v>
      </c>
      <c r="G28" s="288">
        <v>5465465644</v>
      </c>
      <c r="H28" s="289" t="s">
        <v>207</v>
      </c>
      <c r="I28" s="72"/>
      <c r="J28" s="299" t="s">
        <v>212</v>
      </c>
      <c r="K28" s="91" t="s">
        <v>286</v>
      </c>
      <c r="L28" s="299" t="s">
        <v>216</v>
      </c>
      <c r="M28" s="91" t="s">
        <v>291</v>
      </c>
      <c r="N28" s="299" t="s">
        <v>215</v>
      </c>
      <c r="O28" s="91" t="s">
        <v>297</v>
      </c>
      <c r="P28" s="299" t="s">
        <v>115</v>
      </c>
      <c r="Q28" s="91" t="s">
        <v>303</v>
      </c>
      <c r="R28" s="299" t="s">
        <v>115</v>
      </c>
      <c r="S28" s="91" t="s">
        <v>308</v>
      </c>
    </row>
    <row r="29" spans="1:19" x14ac:dyDescent="0.35">
      <c r="A29" s="364" t="str">
        <f t="shared" si="0"/>
        <v>T</v>
      </c>
      <c r="B29" s="184" t="str">
        <f t="shared" si="1"/>
        <v>EX1 Danvers</v>
      </c>
      <c r="C29" s="290" t="s">
        <v>222</v>
      </c>
      <c r="D29" s="290" t="s">
        <v>110</v>
      </c>
      <c r="E29" s="291">
        <v>45047</v>
      </c>
      <c r="F29" s="290" t="s">
        <v>149</v>
      </c>
      <c r="G29" s="288">
        <v>1091091099</v>
      </c>
      <c r="H29" s="289" t="s">
        <v>189</v>
      </c>
      <c r="I29" s="72"/>
      <c r="J29" s="299"/>
      <c r="K29" s="91"/>
      <c r="L29" s="299" t="s">
        <v>217</v>
      </c>
      <c r="M29" s="91" t="s">
        <v>292</v>
      </c>
      <c r="N29" s="299"/>
      <c r="O29" s="91"/>
      <c r="P29" s="299"/>
      <c r="Q29" s="91"/>
      <c r="R29" s="299" t="s">
        <v>212</v>
      </c>
      <c r="S29" s="91" t="s">
        <v>368</v>
      </c>
    </row>
    <row r="30" spans="1:19" ht="17.25" customHeight="1" x14ac:dyDescent="0.35">
      <c r="A30" s="364" t="str">
        <f t="shared" si="0"/>
        <v>T</v>
      </c>
      <c r="B30" s="184" t="str">
        <f t="shared" si="1"/>
        <v>EX2 Douche</v>
      </c>
      <c r="C30" s="290" t="s">
        <v>223</v>
      </c>
      <c r="D30" s="290" t="s">
        <v>93</v>
      </c>
      <c r="E30" s="291">
        <v>45413</v>
      </c>
      <c r="F30" s="290"/>
      <c r="G30" s="288">
        <v>1101101100</v>
      </c>
      <c r="H30" s="289" t="s">
        <v>190</v>
      </c>
      <c r="I30" s="72"/>
      <c r="J30" s="299"/>
      <c r="K30" s="91"/>
      <c r="L30" s="299"/>
      <c r="M30" s="91"/>
      <c r="N30" s="299"/>
      <c r="O30" s="91"/>
      <c r="P30" s="299"/>
      <c r="Q30" s="91"/>
      <c r="R30" s="299"/>
      <c r="S30" s="91"/>
    </row>
    <row r="31" spans="1:19" ht="17.25" customHeight="1" x14ac:dyDescent="0.35">
      <c r="A31" s="364" t="str">
        <f t="shared" si="0"/>
        <v>T</v>
      </c>
      <c r="B31" s="184" t="str">
        <f t="shared" si="1"/>
        <v>EX3 Eve</v>
      </c>
      <c r="C31" s="290" t="s">
        <v>224</v>
      </c>
      <c r="D31" s="290" t="s">
        <v>187</v>
      </c>
      <c r="E31" s="291">
        <v>45627</v>
      </c>
      <c r="F31" s="290"/>
      <c r="G31" s="288">
        <v>1235467897</v>
      </c>
      <c r="H31" s="289" t="s">
        <v>191</v>
      </c>
      <c r="I31" s="72"/>
      <c r="J31" s="299"/>
      <c r="K31" s="91"/>
      <c r="L31" s="299"/>
      <c r="M31" s="91"/>
      <c r="N31" s="299"/>
      <c r="O31" s="91"/>
      <c r="P31" s="299"/>
      <c r="Q31" s="91"/>
      <c r="R31" s="299"/>
      <c r="S31" s="91"/>
    </row>
    <row r="32" spans="1:19" x14ac:dyDescent="0.35">
      <c r="A32" s="364" t="str">
        <f t="shared" si="0"/>
        <v>T</v>
      </c>
      <c r="B32" s="184" t="str">
        <f t="shared" si="1"/>
        <v>EX4 Filipa</v>
      </c>
      <c r="C32" s="290" t="s">
        <v>225</v>
      </c>
      <c r="D32" s="290" t="s">
        <v>138</v>
      </c>
      <c r="E32" s="291">
        <v>54940</v>
      </c>
      <c r="F32" s="290"/>
      <c r="G32" s="288">
        <v>1281281288</v>
      </c>
      <c r="H32" s="289" t="s">
        <v>192</v>
      </c>
      <c r="I32" s="72"/>
      <c r="J32" s="299"/>
      <c r="K32" s="91"/>
      <c r="L32" s="299"/>
      <c r="M32" s="91"/>
      <c r="N32" s="299"/>
      <c r="O32" s="91"/>
      <c r="P32" s="299"/>
      <c r="Q32" s="91"/>
      <c r="R32" s="299"/>
      <c r="S32" s="91"/>
    </row>
    <row r="33" spans="1:19" x14ac:dyDescent="0.35">
      <c r="A33" s="364" t="str">
        <f t="shared" si="0"/>
        <v>T</v>
      </c>
      <c r="B33" s="184" t="str">
        <f t="shared" si="1"/>
        <v>EX5 Ghost</v>
      </c>
      <c r="C33" s="290" t="s">
        <v>228</v>
      </c>
      <c r="D33" s="290" t="s">
        <v>186</v>
      </c>
      <c r="E33" s="291">
        <v>45658</v>
      </c>
      <c r="F33" s="290" t="s">
        <v>151</v>
      </c>
      <c r="G33" s="288">
        <v>5466541234</v>
      </c>
      <c r="H33" s="289" t="s">
        <v>193</v>
      </c>
      <c r="I33" s="72"/>
      <c r="J33" s="299"/>
      <c r="K33" s="91"/>
      <c r="L33" s="299"/>
      <c r="M33" s="91"/>
      <c r="N33" s="299"/>
      <c r="O33" s="91"/>
      <c r="P33" s="299"/>
      <c r="Q33" s="91"/>
      <c r="R33" s="299"/>
      <c r="S33" s="91"/>
    </row>
    <row r="34" spans="1:19" x14ac:dyDescent="0.35">
      <c r="A34" s="364" t="str">
        <f t="shared" si="0"/>
        <v>T</v>
      </c>
      <c r="B34" s="184" t="str">
        <f t="shared" si="1"/>
        <v>EX6 Griffin</v>
      </c>
      <c r="C34" s="290" t="s">
        <v>229</v>
      </c>
      <c r="D34" s="290" t="s">
        <v>92</v>
      </c>
      <c r="E34" s="291">
        <v>44954</v>
      </c>
      <c r="F34" s="290"/>
      <c r="G34" s="288">
        <v>1101101001</v>
      </c>
      <c r="H34" s="289" t="s">
        <v>194</v>
      </c>
      <c r="I34" s="72"/>
      <c r="J34" s="299"/>
      <c r="K34" s="91"/>
      <c r="L34" s="299"/>
      <c r="M34" s="91"/>
      <c r="N34" s="299"/>
      <c r="O34" s="91"/>
      <c r="P34" s="299"/>
      <c r="Q34" s="91"/>
      <c r="R34" s="299"/>
      <c r="S34" s="91"/>
    </row>
    <row r="35" spans="1:19" x14ac:dyDescent="0.35">
      <c r="A35" s="364" t="str">
        <f t="shared" si="0"/>
        <v>T</v>
      </c>
      <c r="B35" s="184" t="str">
        <f t="shared" si="1"/>
        <v>EX7 Gump</v>
      </c>
      <c r="C35" s="290" t="s">
        <v>230</v>
      </c>
      <c r="D35" s="290" t="s">
        <v>86</v>
      </c>
      <c r="E35" s="291">
        <v>46941</v>
      </c>
      <c r="F35" s="290"/>
      <c r="G35" s="288">
        <v>1101101100</v>
      </c>
      <c r="H35" s="289" t="s">
        <v>195</v>
      </c>
      <c r="I35" s="72"/>
      <c r="J35" s="300"/>
      <c r="K35" s="92"/>
      <c r="L35" s="300"/>
      <c r="M35" s="92"/>
      <c r="N35" s="300"/>
      <c r="O35" s="92"/>
      <c r="P35" s="300"/>
      <c r="Q35" s="92"/>
      <c r="R35" s="300"/>
      <c r="S35" s="92"/>
    </row>
    <row r="36" spans="1:19" x14ac:dyDescent="0.35">
      <c r="A36" s="364" t="str">
        <f t="shared" si="0"/>
        <v>T</v>
      </c>
      <c r="B36" s="184" t="str">
        <f t="shared" si="1"/>
        <v>EX8 Hardworker</v>
      </c>
      <c r="C36" s="290" t="s">
        <v>231</v>
      </c>
      <c r="D36" s="290" t="s">
        <v>141</v>
      </c>
      <c r="E36" s="291">
        <v>45444</v>
      </c>
      <c r="F36" s="290" t="s">
        <v>152</v>
      </c>
      <c r="G36" s="288">
        <v>1311311315</v>
      </c>
      <c r="H36" s="289" t="s">
        <v>196</v>
      </c>
      <c r="I36" s="72"/>
    </row>
    <row r="37" spans="1:19" ht="15" thickBot="1" x14ac:dyDescent="0.4">
      <c r="A37" s="364" t="str">
        <f t="shared" si="0"/>
        <v>T</v>
      </c>
      <c r="B37" s="184" t="str">
        <f t="shared" si="1"/>
        <v>EX9 Hustler</v>
      </c>
      <c r="C37" s="290" t="s">
        <v>232</v>
      </c>
      <c r="D37" s="290" t="s">
        <v>111</v>
      </c>
      <c r="E37" s="291">
        <v>45474</v>
      </c>
      <c r="F37" s="290" t="s">
        <v>147</v>
      </c>
      <c r="G37" s="288">
        <v>1101101101</v>
      </c>
      <c r="H37" s="289" t="s">
        <v>197</v>
      </c>
      <c r="I37" s="72"/>
      <c r="J37" s="102" t="s">
        <v>53</v>
      </c>
      <c r="K37" s="102" t="s">
        <v>73</v>
      </c>
      <c r="L37" s="102" t="s">
        <v>53</v>
      </c>
      <c r="M37" s="102" t="s">
        <v>74</v>
      </c>
      <c r="N37" s="102" t="s">
        <v>53</v>
      </c>
      <c r="O37" s="102" t="s">
        <v>75</v>
      </c>
      <c r="P37" s="102" t="s">
        <v>53</v>
      </c>
      <c r="Q37" s="102" t="s">
        <v>76</v>
      </c>
      <c r="R37" s="102" t="s">
        <v>53</v>
      </c>
      <c r="S37" s="102" t="s">
        <v>77</v>
      </c>
    </row>
    <row r="38" spans="1:19" ht="16" thickTop="1" x14ac:dyDescent="0.35">
      <c r="A38" s="364" t="str">
        <f t="shared" si="0"/>
        <v>T</v>
      </c>
      <c r="B38" s="184" t="str">
        <f t="shared" si="1"/>
        <v>EX10 Hut</v>
      </c>
      <c r="C38" s="290" t="s">
        <v>233</v>
      </c>
      <c r="D38" s="290" t="s">
        <v>82</v>
      </c>
      <c r="E38" s="291">
        <v>45597</v>
      </c>
      <c r="F38" s="290" t="s">
        <v>146</v>
      </c>
      <c r="G38" s="288">
        <v>1101101102</v>
      </c>
      <c r="H38" s="289" t="s">
        <v>198</v>
      </c>
      <c r="I38" s="72"/>
      <c r="J38" s="298"/>
      <c r="K38" s="96"/>
      <c r="L38" s="298"/>
      <c r="M38" s="99"/>
      <c r="N38" s="298"/>
      <c r="O38" s="99"/>
      <c r="P38" s="298"/>
      <c r="Q38" s="99"/>
      <c r="R38" s="298"/>
      <c r="S38" s="99"/>
    </row>
    <row r="39" spans="1:19" x14ac:dyDescent="0.35">
      <c r="A39" s="364" t="str">
        <f t="shared" si="0"/>
        <v>T</v>
      </c>
      <c r="B39" s="184" t="str">
        <f t="shared" si="1"/>
        <v>EX11 Jody</v>
      </c>
      <c r="C39" s="290" t="s">
        <v>234</v>
      </c>
      <c r="D39" s="290" t="s">
        <v>99</v>
      </c>
      <c r="E39" s="291">
        <v>45078</v>
      </c>
      <c r="F39" s="290"/>
      <c r="G39" s="288">
        <v>1101101104</v>
      </c>
      <c r="H39" s="289" t="s">
        <v>199</v>
      </c>
      <c r="I39" s="72"/>
      <c r="J39" s="299"/>
      <c r="K39" s="97"/>
      <c r="L39" s="299"/>
      <c r="M39" s="100"/>
      <c r="N39" s="299"/>
      <c r="O39" s="100"/>
      <c r="P39" s="299"/>
      <c r="Q39" s="100"/>
      <c r="R39" s="299"/>
      <c r="S39" s="100"/>
    </row>
    <row r="40" spans="1:19" x14ac:dyDescent="0.35">
      <c r="A40" s="364" t="str">
        <f t="shared" si="0"/>
        <v>T</v>
      </c>
      <c r="B40" s="184" t="str">
        <f t="shared" si="1"/>
        <v>EX12 Kruger</v>
      </c>
      <c r="C40" s="290" t="s">
        <v>235</v>
      </c>
      <c r="D40" s="290" t="s">
        <v>103</v>
      </c>
      <c r="E40" s="291">
        <v>45536</v>
      </c>
      <c r="F40" s="290"/>
      <c r="G40" s="288">
        <v>1101101055</v>
      </c>
      <c r="H40" s="289" t="s">
        <v>200</v>
      </c>
      <c r="I40" s="72"/>
      <c r="J40" s="299"/>
      <c r="K40" s="97"/>
      <c r="L40" s="299"/>
      <c r="M40" s="100"/>
      <c r="N40" s="299"/>
      <c r="O40" s="100"/>
      <c r="P40" s="299"/>
      <c r="Q40" s="100"/>
      <c r="R40" s="299"/>
      <c r="S40" s="100"/>
    </row>
    <row r="41" spans="1:19" x14ac:dyDescent="0.35">
      <c r="A41" s="364" t="str">
        <f t="shared" si="0"/>
        <v>T</v>
      </c>
      <c r="B41" s="184" t="str">
        <f t="shared" si="1"/>
        <v>EX13 Llorona</v>
      </c>
      <c r="C41" s="290" t="s">
        <v>236</v>
      </c>
      <c r="D41" s="290" t="s">
        <v>102</v>
      </c>
      <c r="E41" s="291">
        <v>45495</v>
      </c>
      <c r="F41" s="290"/>
      <c r="G41" s="288">
        <v>1111111111</v>
      </c>
      <c r="H41" s="289" t="s">
        <v>201</v>
      </c>
      <c r="I41" s="72"/>
      <c r="J41" s="299"/>
      <c r="K41" s="97"/>
      <c r="L41" s="299"/>
      <c r="M41" s="100"/>
      <c r="N41" s="299"/>
      <c r="O41" s="100"/>
      <c r="P41" s="299"/>
      <c r="Q41" s="100"/>
      <c r="R41" s="299"/>
      <c r="S41" s="100"/>
    </row>
    <row r="42" spans="1:19" x14ac:dyDescent="0.35">
      <c r="A42" s="364" t="str">
        <f t="shared" ref="A42:A73" si="2">IF(COUNTIF($K$10:$S$49,B42)=1,"T",IF(COUNTIF($K$10:$S$49,B42)&gt;1,"DW",""))</f>
        <v>T</v>
      </c>
      <c r="B42" s="184" t="str">
        <f t="shared" ref="B42:B73" si="3">IF(AND(C42&lt;&gt;"",D42&lt;&gt;""),C42&amp;" "&amp;LEFT(D42,(FIND(",",D42,1)-1)),"")</f>
        <v>EX14 Luke</v>
      </c>
      <c r="C42" s="290" t="s">
        <v>237</v>
      </c>
      <c r="D42" s="290" t="s">
        <v>126</v>
      </c>
      <c r="E42" s="291">
        <v>45139</v>
      </c>
      <c r="F42" s="290" t="s">
        <v>149</v>
      </c>
      <c r="G42" s="288">
        <v>1171171117</v>
      </c>
      <c r="H42" s="289" t="s">
        <v>202</v>
      </c>
      <c r="I42" s="72"/>
      <c r="J42" s="299"/>
      <c r="K42" s="97"/>
      <c r="L42" s="299"/>
      <c r="M42" s="100"/>
      <c r="N42" s="299"/>
      <c r="O42" s="100"/>
      <c r="P42" s="299"/>
      <c r="Q42" s="100"/>
      <c r="R42" s="299"/>
      <c r="S42" s="100"/>
    </row>
    <row r="43" spans="1:19" x14ac:dyDescent="0.35">
      <c r="A43" s="364" t="str">
        <f t="shared" si="2"/>
        <v>T</v>
      </c>
      <c r="B43" s="184" t="str">
        <f t="shared" si="3"/>
        <v>EX15 Mae</v>
      </c>
      <c r="C43" s="290" t="s">
        <v>238</v>
      </c>
      <c r="D43" s="290" t="s">
        <v>124</v>
      </c>
      <c r="E43" s="291">
        <v>45139</v>
      </c>
      <c r="F43" s="290"/>
      <c r="G43" s="288">
        <v>1151151155</v>
      </c>
      <c r="H43" s="289" t="s">
        <v>203</v>
      </c>
      <c r="I43" s="72"/>
      <c r="J43" s="299"/>
      <c r="K43" s="97"/>
      <c r="L43" s="299"/>
      <c r="M43" s="100"/>
      <c r="N43" s="299"/>
      <c r="O43" s="100"/>
      <c r="P43" s="299"/>
      <c r="Q43" s="100"/>
      <c r="R43" s="299"/>
      <c r="S43" s="100"/>
    </row>
    <row r="44" spans="1:19" x14ac:dyDescent="0.35">
      <c r="A44" s="364" t="str">
        <f t="shared" si="2"/>
        <v>T</v>
      </c>
      <c r="B44" s="184" t="str">
        <f t="shared" si="3"/>
        <v>EX16 Maker</v>
      </c>
      <c r="C44" s="290" t="s">
        <v>243</v>
      </c>
      <c r="D44" s="290" t="s">
        <v>122</v>
      </c>
      <c r="E44" s="291">
        <v>45292</v>
      </c>
      <c r="F44" s="290"/>
      <c r="G44" s="288">
        <v>1201201200</v>
      </c>
      <c r="H44" s="289" t="s">
        <v>204</v>
      </c>
      <c r="I44" s="72"/>
      <c r="J44" s="299"/>
      <c r="K44" s="97"/>
      <c r="L44" s="299"/>
      <c r="M44" s="100"/>
      <c r="N44" s="299"/>
      <c r="O44" s="100"/>
      <c r="P44" s="299"/>
      <c r="Q44" s="100"/>
      <c r="R44" s="299"/>
      <c r="S44" s="100"/>
    </row>
    <row r="45" spans="1:19" x14ac:dyDescent="0.35">
      <c r="A45" s="364" t="str">
        <f t="shared" si="2"/>
        <v>T</v>
      </c>
      <c r="B45" s="184" t="str">
        <f t="shared" si="3"/>
        <v>EX17 Man</v>
      </c>
      <c r="C45" s="290" t="s">
        <v>239</v>
      </c>
      <c r="D45" s="290" t="s">
        <v>91</v>
      </c>
      <c r="E45" s="291">
        <v>45261</v>
      </c>
      <c r="F45" s="290" t="s">
        <v>146</v>
      </c>
      <c r="G45" s="288">
        <v>1121121122</v>
      </c>
      <c r="H45" s="289" t="s">
        <v>205</v>
      </c>
      <c r="I45" s="72"/>
      <c r="J45" s="299"/>
      <c r="K45" s="97"/>
      <c r="L45" s="299"/>
      <c r="M45" s="100"/>
      <c r="N45" s="299"/>
      <c r="O45" s="100"/>
      <c r="P45" s="299"/>
      <c r="Q45" s="100"/>
      <c r="R45" s="299"/>
      <c r="S45" s="100"/>
    </row>
    <row r="46" spans="1:19" x14ac:dyDescent="0.35">
      <c r="A46" s="364" t="str">
        <f t="shared" si="2"/>
        <v>T</v>
      </c>
      <c r="B46" s="184" t="str">
        <f t="shared" si="3"/>
        <v>EX18 Mcboatface</v>
      </c>
      <c r="C46" s="290" t="s">
        <v>240</v>
      </c>
      <c r="D46" s="290" t="s">
        <v>137</v>
      </c>
      <c r="E46" s="291">
        <v>45200</v>
      </c>
      <c r="F46" s="290" t="s">
        <v>149</v>
      </c>
      <c r="G46" s="288">
        <v>1271271277</v>
      </c>
      <c r="H46" s="289" t="s">
        <v>206</v>
      </c>
      <c r="I46" s="72"/>
      <c r="J46" s="299"/>
      <c r="K46" s="97"/>
      <c r="L46" s="299"/>
      <c r="M46" s="100"/>
      <c r="N46" s="299"/>
      <c r="O46" s="100"/>
      <c r="P46" s="299"/>
      <c r="Q46" s="100"/>
      <c r="R46" s="299"/>
      <c r="S46" s="100"/>
    </row>
    <row r="47" spans="1:19" x14ac:dyDescent="0.35">
      <c r="A47" s="364" t="str">
        <f t="shared" si="2"/>
        <v>T</v>
      </c>
      <c r="B47" s="184" t="str">
        <f t="shared" si="3"/>
        <v>EX19 Monger</v>
      </c>
      <c r="C47" s="290" t="s">
        <v>241</v>
      </c>
      <c r="D47" s="290" t="s">
        <v>100</v>
      </c>
      <c r="E47" s="291">
        <v>45078</v>
      </c>
      <c r="F47" s="290" t="s">
        <v>147</v>
      </c>
      <c r="G47" s="288">
        <v>1131131133</v>
      </c>
      <c r="H47" s="289" t="s">
        <v>207</v>
      </c>
      <c r="I47" s="72"/>
      <c r="J47" s="299"/>
      <c r="K47" s="97"/>
      <c r="L47" s="299"/>
      <c r="M47" s="100"/>
      <c r="N47" s="299"/>
      <c r="O47" s="100"/>
      <c r="P47" s="299"/>
      <c r="Q47" s="100"/>
      <c r="R47" s="299"/>
      <c r="S47" s="100"/>
    </row>
    <row r="48" spans="1:19" x14ac:dyDescent="0.35">
      <c r="A48" s="364" t="str">
        <f t="shared" si="2"/>
        <v>T</v>
      </c>
      <c r="B48" s="184" t="str">
        <f t="shared" si="3"/>
        <v>EX20 Moon</v>
      </c>
      <c r="C48" s="290" t="s">
        <v>242</v>
      </c>
      <c r="D48" s="290" t="s">
        <v>83</v>
      </c>
      <c r="E48" s="291">
        <v>44774</v>
      </c>
      <c r="F48" s="290" t="s">
        <v>149</v>
      </c>
      <c r="G48" s="288">
        <v>1141141144</v>
      </c>
      <c r="H48" s="289" t="s">
        <v>189</v>
      </c>
      <c r="I48" s="72"/>
      <c r="J48" s="299"/>
      <c r="K48" s="97"/>
      <c r="L48" s="299"/>
      <c r="M48" s="100"/>
      <c r="N48" s="299"/>
      <c r="O48" s="100"/>
      <c r="P48" s="299"/>
      <c r="Q48" s="100"/>
      <c r="R48" s="299"/>
      <c r="S48" s="100"/>
    </row>
    <row r="49" spans="1:19" x14ac:dyDescent="0.35">
      <c r="A49" s="364" t="str">
        <f t="shared" si="2"/>
        <v>T</v>
      </c>
      <c r="B49" s="184" t="str">
        <f t="shared" si="3"/>
        <v>EX1 Moron</v>
      </c>
      <c r="C49" s="290" t="s">
        <v>222</v>
      </c>
      <c r="D49" s="290" t="s">
        <v>169</v>
      </c>
      <c r="E49" s="291">
        <v>45626</v>
      </c>
      <c r="F49" s="290"/>
      <c r="G49" s="288">
        <v>1234567897</v>
      </c>
      <c r="H49" s="289" t="s">
        <v>190</v>
      </c>
      <c r="I49" s="72"/>
      <c r="J49" s="300"/>
      <c r="K49" s="98"/>
      <c r="L49" s="300"/>
      <c r="M49" s="101"/>
      <c r="N49" s="300"/>
      <c r="O49" s="101"/>
      <c r="P49" s="300"/>
      <c r="Q49" s="101"/>
      <c r="R49" s="300"/>
      <c r="S49" s="101"/>
    </row>
    <row r="50" spans="1:19" ht="16" thickBot="1" x14ac:dyDescent="0.4">
      <c r="A50" s="364" t="str">
        <f t="shared" si="2"/>
        <v>T</v>
      </c>
      <c r="B50" s="184" t="str">
        <f t="shared" si="3"/>
        <v>EX2 Nofap</v>
      </c>
      <c r="C50" s="290" t="s">
        <v>223</v>
      </c>
      <c r="D50" s="290" t="s">
        <v>134</v>
      </c>
      <c r="E50" s="291">
        <v>45505</v>
      </c>
      <c r="F50" s="290"/>
      <c r="G50" s="288">
        <v>1221221222</v>
      </c>
      <c r="H50" s="289" t="s">
        <v>191</v>
      </c>
      <c r="I50" s="72"/>
    </row>
    <row r="51" spans="1:19" ht="16.5" customHeight="1" thickTop="1" x14ac:dyDescent="0.35">
      <c r="A51" s="364" t="str">
        <f t="shared" si="2"/>
        <v>T</v>
      </c>
      <c r="B51" s="184" t="str">
        <f t="shared" si="3"/>
        <v>EX3 Paratroopa</v>
      </c>
      <c r="C51" s="290" t="s">
        <v>224</v>
      </c>
      <c r="D51" s="290" t="s">
        <v>177</v>
      </c>
      <c r="E51" s="291">
        <v>51410</v>
      </c>
      <c r="F51" s="290"/>
      <c r="G51" s="288">
        <v>1231231234</v>
      </c>
      <c r="H51" s="289" t="s">
        <v>192</v>
      </c>
      <c r="I51" s="72"/>
      <c r="J51" s="391" t="s">
        <v>160</v>
      </c>
      <c r="K51" s="392"/>
      <c r="L51" s="392"/>
      <c r="M51" s="392"/>
      <c r="N51" s="392"/>
      <c r="O51" s="392"/>
      <c r="P51" s="392"/>
      <c r="Q51" s="392"/>
      <c r="R51" s="392"/>
      <c r="S51" s="393"/>
    </row>
    <row r="52" spans="1:19" ht="15.75" customHeight="1" x14ac:dyDescent="0.35">
      <c r="A52" s="364" t="str">
        <f t="shared" si="2"/>
        <v>T</v>
      </c>
      <c r="B52" s="184" t="str">
        <f t="shared" si="3"/>
        <v>EX4 Pleb2</v>
      </c>
      <c r="C52" s="290" t="s">
        <v>225</v>
      </c>
      <c r="D52" s="290" t="s">
        <v>140</v>
      </c>
      <c r="E52" s="291">
        <v>45444</v>
      </c>
      <c r="F52" s="290"/>
      <c r="G52" s="288">
        <v>1311311314</v>
      </c>
      <c r="H52" s="289" t="s">
        <v>193</v>
      </c>
      <c r="I52" s="72"/>
      <c r="J52" s="223"/>
      <c r="K52" s="225" t="s">
        <v>161</v>
      </c>
      <c r="L52" s="388" t="s">
        <v>162</v>
      </c>
      <c r="M52" s="389"/>
      <c r="N52" s="389"/>
      <c r="O52" s="389"/>
      <c r="P52" s="389"/>
      <c r="Q52" s="389"/>
      <c r="R52" s="389"/>
      <c r="S52" s="390"/>
    </row>
    <row r="53" spans="1:19" ht="15.75" customHeight="1" x14ac:dyDescent="0.35">
      <c r="A53" s="364" t="str">
        <f t="shared" si="2"/>
        <v>T</v>
      </c>
      <c r="B53" s="184" t="str">
        <f t="shared" si="3"/>
        <v>EX5 Plebasarus</v>
      </c>
      <c r="C53" s="290" t="s">
        <v>228</v>
      </c>
      <c r="D53" s="290" t="s">
        <v>171</v>
      </c>
      <c r="E53" s="291">
        <v>45352</v>
      </c>
      <c r="F53" s="290"/>
      <c r="G53" s="288">
        <v>1231231234</v>
      </c>
      <c r="H53" s="289" t="s">
        <v>194</v>
      </c>
      <c r="I53" s="72"/>
      <c r="J53" s="223"/>
      <c r="K53" s="296" t="s">
        <v>226</v>
      </c>
      <c r="L53" s="384" t="s">
        <v>359</v>
      </c>
      <c r="M53" s="384"/>
      <c r="N53" s="384"/>
      <c r="O53" s="384"/>
      <c r="P53" s="384"/>
      <c r="Q53" s="384"/>
      <c r="R53" s="384"/>
      <c r="S53" s="385"/>
    </row>
    <row r="54" spans="1:19" ht="15.65" customHeight="1" x14ac:dyDescent="0.35">
      <c r="A54" s="364" t="str">
        <f t="shared" si="2"/>
        <v>T</v>
      </c>
      <c r="B54" s="184" t="str">
        <f t="shared" si="3"/>
        <v>EX6 Pog</v>
      </c>
      <c r="C54" s="290" t="s">
        <v>229</v>
      </c>
      <c r="D54" s="290" t="s">
        <v>98</v>
      </c>
      <c r="E54" s="291">
        <v>45474</v>
      </c>
      <c r="F54" s="290"/>
      <c r="G54" s="288">
        <v>1181181118</v>
      </c>
      <c r="H54" s="289" t="s">
        <v>195</v>
      </c>
      <c r="I54" s="72"/>
      <c r="J54" s="223"/>
      <c r="K54" s="296"/>
      <c r="L54" s="384"/>
      <c r="M54" s="384"/>
      <c r="N54" s="384"/>
      <c r="O54" s="384"/>
      <c r="P54" s="384"/>
      <c r="Q54" s="384"/>
      <c r="R54" s="384"/>
      <c r="S54" s="385"/>
    </row>
    <row r="55" spans="1:19" ht="15.65" customHeight="1" x14ac:dyDescent="0.35">
      <c r="A55" s="364" t="str">
        <f t="shared" si="2"/>
        <v>T</v>
      </c>
      <c r="B55" s="184" t="str">
        <f t="shared" si="3"/>
        <v>EX7 Pootey</v>
      </c>
      <c r="C55" s="290" t="s">
        <v>230</v>
      </c>
      <c r="D55" s="290" t="s">
        <v>179</v>
      </c>
      <c r="E55" s="291">
        <v>49522</v>
      </c>
      <c r="F55" s="290"/>
      <c r="G55" s="288">
        <v>5421244569</v>
      </c>
      <c r="H55" s="289" t="s">
        <v>196</v>
      </c>
      <c r="I55" s="72"/>
      <c r="J55" s="223"/>
      <c r="K55" s="296"/>
      <c r="L55" s="384"/>
      <c r="M55" s="384"/>
      <c r="N55" s="384"/>
      <c r="O55" s="384"/>
      <c r="P55" s="384"/>
      <c r="Q55" s="384"/>
      <c r="R55" s="384"/>
      <c r="S55" s="385"/>
    </row>
    <row r="56" spans="1:19" ht="15.65" customHeight="1" x14ac:dyDescent="0.35">
      <c r="A56" s="364" t="str">
        <f t="shared" si="2"/>
        <v>T</v>
      </c>
      <c r="B56" s="184" t="str">
        <f t="shared" si="3"/>
        <v>EX8 Ran</v>
      </c>
      <c r="C56" s="290" t="s">
        <v>231</v>
      </c>
      <c r="D56" s="290" t="s">
        <v>127</v>
      </c>
      <c r="E56" s="291">
        <v>45536</v>
      </c>
      <c r="F56" s="290"/>
      <c r="G56" s="288">
        <v>1191191119</v>
      </c>
      <c r="H56" s="289" t="s">
        <v>197</v>
      </c>
      <c r="I56" s="72"/>
      <c r="J56" s="223"/>
      <c r="K56" s="296"/>
      <c r="L56" s="384"/>
      <c r="M56" s="384"/>
      <c r="N56" s="384"/>
      <c r="O56" s="384"/>
      <c r="P56" s="384"/>
      <c r="Q56" s="384"/>
      <c r="R56" s="384"/>
      <c r="S56" s="385"/>
    </row>
    <row r="57" spans="1:19" ht="15.65" customHeight="1" x14ac:dyDescent="0.35">
      <c r="A57" s="364" t="str">
        <f t="shared" si="2"/>
        <v>T</v>
      </c>
      <c r="B57" s="184" t="str">
        <f t="shared" si="3"/>
        <v>EX9 Rhodes</v>
      </c>
      <c r="C57" s="290" t="s">
        <v>232</v>
      </c>
      <c r="D57" s="290" t="s">
        <v>101</v>
      </c>
      <c r="E57" s="291">
        <v>45505</v>
      </c>
      <c r="F57" s="290"/>
      <c r="G57" s="288">
        <v>1201201201</v>
      </c>
      <c r="H57" s="289" t="s">
        <v>198</v>
      </c>
      <c r="I57" s="72"/>
      <c r="J57" s="223"/>
      <c r="K57" s="296"/>
      <c r="L57" s="384"/>
      <c r="M57" s="384"/>
      <c r="N57" s="384"/>
      <c r="O57" s="384"/>
      <c r="P57" s="384"/>
      <c r="Q57" s="384"/>
      <c r="R57" s="384"/>
      <c r="S57" s="385"/>
    </row>
    <row r="58" spans="1:19" ht="15.65" customHeight="1" x14ac:dyDescent="0.35">
      <c r="A58" s="364" t="str">
        <f t="shared" si="2"/>
        <v>T</v>
      </c>
      <c r="B58" s="184" t="str">
        <f t="shared" si="3"/>
        <v>EX10 Rosseta</v>
      </c>
      <c r="C58" s="290" t="s">
        <v>233</v>
      </c>
      <c r="D58" s="290" t="s">
        <v>129</v>
      </c>
      <c r="E58" s="291">
        <v>44927</v>
      </c>
      <c r="F58" s="290" t="s">
        <v>209</v>
      </c>
      <c r="G58" s="288">
        <v>1201201203</v>
      </c>
      <c r="H58" s="289" t="s">
        <v>199</v>
      </c>
      <c r="I58" s="72"/>
      <c r="J58" s="223"/>
      <c r="K58" s="296"/>
      <c r="L58" s="384"/>
      <c r="M58" s="384"/>
      <c r="N58" s="384"/>
      <c r="O58" s="384"/>
      <c r="P58" s="384"/>
      <c r="Q58" s="384"/>
      <c r="R58" s="384"/>
      <c r="S58" s="385"/>
    </row>
    <row r="59" spans="1:19" ht="14.25" customHeight="1" x14ac:dyDescent="0.35">
      <c r="A59" s="364" t="str">
        <f t="shared" si="2"/>
        <v>T</v>
      </c>
      <c r="B59" s="184" t="str">
        <f t="shared" si="3"/>
        <v>EX11 Sad</v>
      </c>
      <c r="C59" s="290" t="s">
        <v>234</v>
      </c>
      <c r="D59" s="290" t="s">
        <v>133</v>
      </c>
      <c r="E59" s="291">
        <v>45597</v>
      </c>
      <c r="F59" s="290"/>
      <c r="G59" s="288">
        <v>1211211211</v>
      </c>
      <c r="H59" s="289" t="s">
        <v>200</v>
      </c>
      <c r="I59" s="72"/>
      <c r="J59" s="223"/>
      <c r="K59" s="296"/>
      <c r="L59" s="384"/>
      <c r="M59" s="384"/>
      <c r="N59" s="384"/>
      <c r="O59" s="384"/>
      <c r="P59" s="384"/>
      <c r="Q59" s="384"/>
      <c r="R59" s="384"/>
      <c r="S59" s="385"/>
    </row>
    <row r="60" spans="1:19" ht="15.65" customHeight="1" x14ac:dyDescent="0.35">
      <c r="A60" s="364" t="str">
        <f t="shared" si="2"/>
        <v>T</v>
      </c>
      <c r="B60" s="184" t="str">
        <f t="shared" si="3"/>
        <v>EX12 Sassy</v>
      </c>
      <c r="C60" s="290" t="s">
        <v>235</v>
      </c>
      <c r="D60" s="290" t="s">
        <v>131</v>
      </c>
      <c r="E60" s="291">
        <v>45352</v>
      </c>
      <c r="F60" s="290"/>
      <c r="G60" s="288">
        <v>1201201205</v>
      </c>
      <c r="H60" s="289" t="s">
        <v>201</v>
      </c>
      <c r="I60" s="72"/>
      <c r="J60" s="223"/>
      <c r="K60" s="296"/>
      <c r="L60" s="384"/>
      <c r="M60" s="384"/>
      <c r="N60" s="384"/>
      <c r="O60" s="384"/>
      <c r="P60" s="384"/>
      <c r="Q60" s="384"/>
      <c r="R60" s="384"/>
      <c r="S60" s="385"/>
    </row>
    <row r="61" spans="1:19" ht="15.65" customHeight="1" x14ac:dyDescent="0.35">
      <c r="A61" s="364" t="str">
        <f t="shared" si="2"/>
        <v>T</v>
      </c>
      <c r="B61" s="184" t="str">
        <f t="shared" si="3"/>
        <v>EX13 Says</v>
      </c>
      <c r="C61" s="290" t="s">
        <v>236</v>
      </c>
      <c r="D61" s="290" t="s">
        <v>97</v>
      </c>
      <c r="E61" s="291">
        <v>45261</v>
      </c>
      <c r="F61" s="290"/>
      <c r="G61" s="288">
        <v>1231231233</v>
      </c>
      <c r="H61" s="289" t="s">
        <v>202</v>
      </c>
      <c r="I61" s="72"/>
      <c r="J61" s="223"/>
      <c r="K61" s="296"/>
      <c r="L61" s="384"/>
      <c r="M61" s="384"/>
      <c r="N61" s="384"/>
      <c r="O61" s="384"/>
      <c r="P61" s="384"/>
      <c r="Q61" s="384"/>
      <c r="R61" s="384"/>
      <c r="S61" s="385"/>
    </row>
    <row r="62" spans="1:19" ht="15.65" customHeight="1" x14ac:dyDescent="0.35">
      <c r="A62" s="364" t="str">
        <f t="shared" si="2"/>
        <v>T</v>
      </c>
      <c r="B62" s="184" t="str">
        <f t="shared" si="3"/>
        <v>EX14 Slacker</v>
      </c>
      <c r="C62" s="290" t="s">
        <v>237</v>
      </c>
      <c r="D62" s="290" t="s">
        <v>125</v>
      </c>
      <c r="E62" s="291">
        <v>45292</v>
      </c>
      <c r="F62" s="290"/>
      <c r="G62" s="288">
        <v>1161161116</v>
      </c>
      <c r="H62" s="289" t="s">
        <v>203</v>
      </c>
      <c r="I62" s="72"/>
      <c r="J62" s="223"/>
      <c r="K62" s="296"/>
      <c r="L62" s="384"/>
      <c r="M62" s="384"/>
      <c r="N62" s="384"/>
      <c r="O62" s="384"/>
      <c r="P62" s="384"/>
      <c r="Q62" s="384"/>
      <c r="R62" s="384"/>
      <c r="S62" s="385"/>
    </row>
    <row r="63" spans="1:19" ht="15.65" customHeight="1" x14ac:dyDescent="0.35">
      <c r="A63" s="364" t="str">
        <f t="shared" si="2"/>
        <v>T</v>
      </c>
      <c r="B63" s="184" t="str">
        <f t="shared" si="3"/>
        <v>EX15 Smith</v>
      </c>
      <c r="C63" s="290" t="s">
        <v>238</v>
      </c>
      <c r="D63" s="290" t="s">
        <v>168</v>
      </c>
      <c r="E63" s="291">
        <v>44986</v>
      </c>
      <c r="F63" s="290"/>
      <c r="G63" s="288">
        <v>4564567897</v>
      </c>
      <c r="H63" s="289" t="s">
        <v>204</v>
      </c>
      <c r="I63" s="72"/>
      <c r="J63" s="223"/>
      <c r="K63" s="296"/>
      <c r="L63" s="384"/>
      <c r="M63" s="384"/>
      <c r="N63" s="384"/>
      <c r="O63" s="384"/>
      <c r="P63" s="384"/>
      <c r="Q63" s="384"/>
      <c r="R63" s="384"/>
      <c r="S63" s="385"/>
    </row>
    <row r="64" spans="1:19" ht="15.65" customHeight="1" x14ac:dyDescent="0.35">
      <c r="A64" s="364" t="str">
        <f t="shared" si="2"/>
        <v>T</v>
      </c>
      <c r="B64" s="184" t="str">
        <f t="shared" si="3"/>
        <v>EX17 Smoke</v>
      </c>
      <c r="C64" s="290" t="s">
        <v>239</v>
      </c>
      <c r="D64" s="290" t="s">
        <v>96</v>
      </c>
      <c r="E64" s="291">
        <v>45566</v>
      </c>
      <c r="F64" s="290"/>
      <c r="G64" s="288">
        <v>1251251255</v>
      </c>
      <c r="H64" s="289" t="s">
        <v>205</v>
      </c>
      <c r="I64" s="72"/>
      <c r="J64" s="223"/>
      <c r="K64" s="296"/>
      <c r="L64" s="384"/>
      <c r="M64" s="384"/>
      <c r="N64" s="384"/>
      <c r="O64" s="384"/>
      <c r="P64" s="384"/>
      <c r="Q64" s="384"/>
      <c r="R64" s="384"/>
      <c r="S64" s="385"/>
    </row>
    <row r="65" spans="1:19" ht="15.65" customHeight="1" x14ac:dyDescent="0.35">
      <c r="A65" s="364" t="str">
        <f t="shared" si="2"/>
        <v>T</v>
      </c>
      <c r="B65" s="184" t="str">
        <f t="shared" si="3"/>
        <v>EX18 Someone</v>
      </c>
      <c r="C65" s="290" t="s">
        <v>240</v>
      </c>
      <c r="D65" s="290" t="s">
        <v>170</v>
      </c>
      <c r="E65" s="291">
        <v>45017</v>
      </c>
      <c r="F65" s="290"/>
      <c r="G65" s="288">
        <v>2314569876</v>
      </c>
      <c r="H65" s="289" t="s">
        <v>206</v>
      </c>
      <c r="I65" s="72"/>
      <c r="J65" s="223"/>
      <c r="K65" s="296"/>
      <c r="L65" s="384"/>
      <c r="M65" s="384"/>
      <c r="N65" s="384"/>
      <c r="O65" s="384"/>
      <c r="P65" s="384"/>
      <c r="Q65" s="384"/>
      <c r="R65" s="384"/>
      <c r="S65" s="385"/>
    </row>
    <row r="66" spans="1:19" ht="15.65" customHeight="1" x14ac:dyDescent="0.35">
      <c r="A66" s="364" t="str">
        <f t="shared" si="2"/>
        <v>T</v>
      </c>
      <c r="B66" s="184" t="str">
        <f t="shared" si="3"/>
        <v>EX9 Stop</v>
      </c>
      <c r="C66" s="290" t="s">
        <v>232</v>
      </c>
      <c r="D66" s="290" t="s">
        <v>185</v>
      </c>
      <c r="E66" s="291">
        <v>45047</v>
      </c>
      <c r="F66" s="290"/>
      <c r="G66" s="288">
        <v>1133331234</v>
      </c>
      <c r="H66" s="289" t="s">
        <v>207</v>
      </c>
      <c r="I66" s="72"/>
      <c r="J66" s="223"/>
      <c r="K66" s="296"/>
      <c r="L66" s="384"/>
      <c r="M66" s="384"/>
      <c r="N66" s="384"/>
      <c r="O66" s="384"/>
      <c r="P66" s="384"/>
      <c r="Q66" s="384"/>
      <c r="R66" s="384"/>
      <c r="S66" s="385"/>
    </row>
    <row r="67" spans="1:19" ht="15.65" customHeight="1" x14ac:dyDescent="0.35">
      <c r="A67" s="365" t="str">
        <f t="shared" si="2"/>
        <v>T</v>
      </c>
      <c r="B67" s="185" t="str">
        <f t="shared" si="3"/>
        <v>EX20 Straight</v>
      </c>
      <c r="C67" s="292" t="s">
        <v>242</v>
      </c>
      <c r="D67" s="292" t="s">
        <v>183</v>
      </c>
      <c r="E67" s="293">
        <v>45078</v>
      </c>
      <c r="F67" s="292"/>
      <c r="G67" s="294">
        <v>2314565456</v>
      </c>
      <c r="H67" s="295" t="s">
        <v>189</v>
      </c>
      <c r="I67" s="72"/>
      <c r="J67" s="223"/>
      <c r="K67" s="296"/>
      <c r="L67" s="384"/>
      <c r="M67" s="384"/>
      <c r="N67" s="384"/>
      <c r="O67" s="384"/>
      <c r="P67" s="384"/>
      <c r="Q67" s="384"/>
      <c r="R67" s="384"/>
      <c r="S67" s="385"/>
    </row>
    <row r="68" spans="1:19" x14ac:dyDescent="0.35">
      <c r="A68" s="364" t="str">
        <f t="shared" si="2"/>
        <v>T</v>
      </c>
      <c r="B68" s="184" t="str">
        <f t="shared" si="3"/>
        <v>EX1 Supply</v>
      </c>
      <c r="C68" s="290" t="s">
        <v>222</v>
      </c>
      <c r="D68" s="290" t="s">
        <v>142</v>
      </c>
      <c r="E68" s="291">
        <v>45261</v>
      </c>
      <c r="F68" s="290"/>
      <c r="G68" s="288">
        <v>1361361366</v>
      </c>
      <c r="H68" s="295" t="s">
        <v>190</v>
      </c>
      <c r="J68" s="223"/>
      <c r="K68" s="296"/>
    </row>
    <row r="69" spans="1:19" x14ac:dyDescent="0.35">
      <c r="A69" s="367" t="str">
        <f t="shared" si="2"/>
        <v>T</v>
      </c>
      <c r="B69" s="345" t="str">
        <f t="shared" si="3"/>
        <v>EX2 Susan</v>
      </c>
      <c r="C69" s="346" t="s">
        <v>223</v>
      </c>
      <c r="D69" s="346" t="s">
        <v>174</v>
      </c>
      <c r="E69" s="347">
        <v>45108</v>
      </c>
      <c r="F69" s="346"/>
      <c r="G69" s="348">
        <v>1234567891</v>
      </c>
      <c r="H69" s="295" t="s">
        <v>191</v>
      </c>
      <c r="J69" s="223"/>
      <c r="K69" s="296"/>
      <c r="L69" s="384"/>
      <c r="M69" s="384"/>
      <c r="N69" s="384"/>
      <c r="O69" s="384"/>
      <c r="P69" s="384"/>
      <c r="Q69" s="384"/>
      <c r="R69" s="384"/>
      <c r="S69" s="385"/>
    </row>
    <row r="70" spans="1:19" x14ac:dyDescent="0.35">
      <c r="A70" s="367" t="str">
        <f t="shared" si="2"/>
        <v>T</v>
      </c>
      <c r="B70" s="345" t="str">
        <f t="shared" si="3"/>
        <v>EX3 Thot</v>
      </c>
      <c r="C70" s="346" t="s">
        <v>224</v>
      </c>
      <c r="D70" s="346" t="s">
        <v>173</v>
      </c>
      <c r="E70" s="347">
        <v>45505</v>
      </c>
      <c r="F70" s="346"/>
      <c r="G70" s="348">
        <v>1234567891</v>
      </c>
      <c r="H70" s="295" t="s">
        <v>192</v>
      </c>
      <c r="J70" s="223"/>
      <c r="K70" s="296"/>
      <c r="L70" s="384"/>
      <c r="M70" s="384"/>
      <c r="N70" s="384"/>
      <c r="O70" s="384"/>
      <c r="P70" s="384"/>
      <c r="Q70" s="384"/>
      <c r="R70" s="384"/>
      <c r="S70" s="385"/>
    </row>
    <row r="71" spans="1:19" x14ac:dyDescent="0.35">
      <c r="A71" s="367" t="str">
        <f t="shared" si="2"/>
        <v>T</v>
      </c>
      <c r="B71" s="345" t="str">
        <f t="shared" si="3"/>
        <v>EX4 Towel</v>
      </c>
      <c r="C71" s="346" t="s">
        <v>225</v>
      </c>
      <c r="D71" s="346" t="s">
        <v>184</v>
      </c>
      <c r="E71" s="347">
        <v>45170</v>
      </c>
      <c r="F71" s="346"/>
      <c r="G71" s="348">
        <v>6549873214</v>
      </c>
      <c r="H71" s="295" t="s">
        <v>193</v>
      </c>
      <c r="J71" s="223"/>
      <c r="K71" s="296"/>
      <c r="L71" s="384"/>
      <c r="M71" s="384"/>
      <c r="N71" s="384"/>
      <c r="O71" s="384"/>
      <c r="P71" s="384"/>
      <c r="Q71" s="384"/>
      <c r="R71" s="384"/>
      <c r="S71" s="385"/>
    </row>
    <row r="72" spans="1:19" x14ac:dyDescent="0.35">
      <c r="A72" s="367" t="str">
        <f t="shared" si="2"/>
        <v>T</v>
      </c>
      <c r="B72" s="345" t="str">
        <f t="shared" si="3"/>
        <v>EX5 Troopa</v>
      </c>
      <c r="C72" s="346" t="s">
        <v>228</v>
      </c>
      <c r="D72" s="346" t="s">
        <v>89</v>
      </c>
      <c r="E72" s="347">
        <v>45935</v>
      </c>
      <c r="F72" s="346"/>
      <c r="G72" s="348">
        <v>1301301300</v>
      </c>
      <c r="H72" s="295" t="s">
        <v>194</v>
      </c>
      <c r="J72" s="223"/>
      <c r="K72" s="296"/>
      <c r="L72" s="384"/>
      <c r="M72" s="384"/>
      <c r="N72" s="384"/>
      <c r="O72" s="384"/>
      <c r="P72" s="384"/>
      <c r="Q72" s="384"/>
      <c r="R72" s="384"/>
      <c r="S72" s="385"/>
    </row>
    <row r="73" spans="1:19" x14ac:dyDescent="0.35">
      <c r="A73" s="367" t="str">
        <f t="shared" si="2"/>
        <v>T</v>
      </c>
      <c r="B73" s="345" t="str">
        <f t="shared" si="3"/>
        <v>EX6 Twat</v>
      </c>
      <c r="C73" s="346" t="s">
        <v>229</v>
      </c>
      <c r="D73" s="346" t="s">
        <v>176</v>
      </c>
      <c r="E73" s="347">
        <v>45200</v>
      </c>
      <c r="F73" s="346"/>
      <c r="G73" s="348">
        <v>1236549876</v>
      </c>
      <c r="H73" s="295" t="s">
        <v>195</v>
      </c>
      <c r="J73" s="223"/>
      <c r="K73" s="296"/>
      <c r="L73" s="384"/>
      <c r="M73" s="384"/>
      <c r="N73" s="384"/>
      <c r="O73" s="384"/>
      <c r="P73" s="384"/>
      <c r="Q73" s="384"/>
      <c r="R73" s="384"/>
      <c r="S73" s="385"/>
    </row>
    <row r="74" spans="1:19" x14ac:dyDescent="0.35">
      <c r="A74" s="367" t="str">
        <f t="shared" ref="A74:A77" si="4">IF(COUNTIF($K$10:$S$49,B74)=1,"T",IF(COUNTIF($K$10:$S$49,B74)&gt;1,"DW",""))</f>
        <v>T</v>
      </c>
      <c r="B74" s="345" t="str">
        <f t="shared" ref="B74:B77" si="5">IF(AND(C74&lt;&gt;"",D74&lt;&gt;""),C74&amp;" "&amp;LEFT(D74,(FIND(",",D74,1)-1)),"")</f>
        <v>EX7 Twenty</v>
      </c>
      <c r="C74" s="346" t="s">
        <v>230</v>
      </c>
      <c r="D74" s="346" t="s">
        <v>180</v>
      </c>
      <c r="E74" s="347">
        <v>45231</v>
      </c>
      <c r="F74" s="346"/>
      <c r="G74" s="348">
        <v>3216549876</v>
      </c>
      <c r="H74" s="295" t="s">
        <v>196</v>
      </c>
      <c r="J74" s="223"/>
      <c r="K74" s="296"/>
      <c r="L74" s="384"/>
      <c r="M74" s="384"/>
      <c r="N74" s="384"/>
      <c r="O74" s="384"/>
      <c r="P74" s="384"/>
      <c r="Q74" s="384"/>
      <c r="R74" s="384"/>
      <c r="S74" s="385"/>
    </row>
    <row r="75" spans="1:19" x14ac:dyDescent="0.35">
      <c r="A75" s="367" t="str">
        <f t="shared" si="4"/>
        <v>T</v>
      </c>
      <c r="B75" s="345" t="str">
        <f t="shared" si="5"/>
        <v>EX8 Waffle</v>
      </c>
      <c r="C75" s="346" t="s">
        <v>231</v>
      </c>
      <c r="D75" s="346" t="s">
        <v>104</v>
      </c>
      <c r="E75" s="347">
        <v>45017</v>
      </c>
      <c r="F75" s="346"/>
      <c r="G75" s="348">
        <v>1311311312</v>
      </c>
      <c r="H75" s="295" t="s">
        <v>197</v>
      </c>
      <c r="J75" s="223"/>
      <c r="K75" s="296"/>
      <c r="L75" s="384"/>
      <c r="M75" s="384"/>
      <c r="N75" s="384"/>
      <c r="O75" s="384"/>
      <c r="P75" s="384"/>
      <c r="Q75" s="384"/>
      <c r="R75" s="384"/>
      <c r="S75" s="385"/>
    </row>
    <row r="76" spans="1:19" x14ac:dyDescent="0.35">
      <c r="A76" s="367" t="str">
        <f t="shared" si="4"/>
        <v>T</v>
      </c>
      <c r="B76" s="345" t="str">
        <f t="shared" si="5"/>
        <v>EX9 Whatshername</v>
      </c>
      <c r="C76" s="346" t="s">
        <v>232</v>
      </c>
      <c r="D76" s="346" t="s">
        <v>123</v>
      </c>
      <c r="E76" s="347">
        <v>45217</v>
      </c>
      <c r="F76" s="346"/>
      <c r="G76" s="348">
        <v>1311311311</v>
      </c>
      <c r="H76" s="295" t="s">
        <v>198</v>
      </c>
      <c r="J76" s="223"/>
      <c r="K76" s="296"/>
      <c r="L76" s="384"/>
      <c r="M76" s="384"/>
      <c r="N76" s="384"/>
      <c r="O76" s="384"/>
      <c r="P76" s="384"/>
      <c r="Q76" s="384"/>
      <c r="R76" s="384"/>
      <c r="S76" s="385"/>
    </row>
    <row r="77" spans="1:19" ht="16" thickBot="1" x14ac:dyDescent="0.4">
      <c r="A77" s="364" t="str">
        <f t="shared" si="4"/>
        <v>T</v>
      </c>
      <c r="B77" s="184" t="str">
        <f t="shared" si="5"/>
        <v>EX3 Whit</v>
      </c>
      <c r="C77" s="290" t="s">
        <v>224</v>
      </c>
      <c r="D77" s="290" t="s">
        <v>365</v>
      </c>
      <c r="E77" s="291"/>
      <c r="F77" s="290"/>
      <c r="G77" s="288"/>
      <c r="H77" s="289"/>
      <c r="J77" s="224"/>
      <c r="K77" s="297"/>
      <c r="L77" s="386"/>
      <c r="M77" s="386"/>
      <c r="N77" s="386"/>
      <c r="O77" s="386"/>
      <c r="P77" s="386"/>
      <c r="Q77" s="386"/>
      <c r="R77" s="386"/>
      <c r="S77" s="387"/>
    </row>
    <row r="78" spans="1:19" ht="16" thickTop="1" x14ac:dyDescent="0.35"/>
  </sheetData>
  <sheetProtection selectLockedCells="1" sort="0" autoFilter="0"/>
  <sortState xmlns:xlrd2="http://schemas.microsoft.com/office/spreadsheetml/2017/richdata2" ref="S11:S18">
    <sortCondition ref="S18"/>
  </sortState>
  <mergeCells count="29">
    <mergeCell ref="L66:S66"/>
    <mergeCell ref="I4:K4"/>
    <mergeCell ref="A1:A7"/>
    <mergeCell ref="Q2:R3"/>
    <mergeCell ref="L67:S67"/>
    <mergeCell ref="L52:S52"/>
    <mergeCell ref="J51:S51"/>
    <mergeCell ref="L53:S53"/>
    <mergeCell ref="L54:S54"/>
    <mergeCell ref="L55:S55"/>
    <mergeCell ref="L56:S56"/>
    <mergeCell ref="L57:S57"/>
    <mergeCell ref="L58:S58"/>
    <mergeCell ref="L59:S59"/>
    <mergeCell ref="L60:S60"/>
    <mergeCell ref="L61:S61"/>
    <mergeCell ref="L62:S62"/>
    <mergeCell ref="L63:S63"/>
    <mergeCell ref="L64:S64"/>
    <mergeCell ref="L65:S65"/>
    <mergeCell ref="L74:S74"/>
    <mergeCell ref="L75:S75"/>
    <mergeCell ref="L76:S76"/>
    <mergeCell ref="L77:S77"/>
    <mergeCell ref="L69:S69"/>
    <mergeCell ref="L70:S70"/>
    <mergeCell ref="L71:S71"/>
    <mergeCell ref="L72:S72"/>
    <mergeCell ref="L73:S73"/>
  </mergeCells>
  <phoneticPr fontId="46" type="noConversion"/>
  <conditionalFormatting sqref="B78">
    <cfRule type="expression" dxfId="284" priority="192">
      <formula>$F78="New Additions"</formula>
    </cfRule>
    <cfRule type="expression" dxfId="283" priority="193">
      <formula>$F78="Aux Sec Force"</formula>
    </cfRule>
    <cfRule type="expression" dxfId="282" priority="194">
      <formula>$F78="Not Qualified"</formula>
    </cfRule>
    <cfRule type="expression" dxfId="281" priority="195">
      <formula>$F78="TAD"</formula>
    </cfRule>
    <cfRule type="expression" dxfId="280" priority="196">
      <formula>$F78="Pregnancy"</formula>
    </cfRule>
  </conditionalFormatting>
  <conditionalFormatting sqref="B79">
    <cfRule type="expression" dxfId="279" priority="187">
      <formula>$F79="New Additions"</formula>
    </cfRule>
    <cfRule type="expression" dxfId="278" priority="188">
      <formula>$F79="Aux Sec Force"</formula>
    </cfRule>
    <cfRule type="expression" dxfId="277" priority="189">
      <formula>$F79="Not Qualified"</formula>
    </cfRule>
    <cfRule type="expression" dxfId="276" priority="190">
      <formula>$F79="TAD"</formula>
    </cfRule>
    <cfRule type="expression" dxfId="275" priority="191">
      <formula>$F79="Pregnancy"</formula>
    </cfRule>
  </conditionalFormatting>
  <conditionalFormatting sqref="B10 B68:B77">
    <cfRule type="containsErrors" dxfId="274" priority="153">
      <formula>ISERROR(B10)</formula>
    </cfRule>
  </conditionalFormatting>
  <conditionalFormatting sqref="A10 A68:A77">
    <cfRule type="beginsWith" dxfId="273" priority="24" operator="beginsWith" text="DW">
      <formula>LEFT(A10,LEN("DW"))="DW"</formula>
    </cfRule>
    <cfRule type="beginsWith" dxfId="272" priority="152" operator="beginsWith" text="T">
      <formula>LEFT(A10,LEN("T"))="T"</formula>
    </cfRule>
  </conditionalFormatting>
  <conditionalFormatting sqref="K10:K21 K24:K35 K38:K49 M10:M21 O10:O21 Q10:Q21 S10:S21 M24:M35 O24:O35 Q24:Q35 S24:S35 M38:M49 O38:O49 Q38:Q49 S38:S49">
    <cfRule type="containsBlanks" priority="1" stopIfTrue="1">
      <formula>LEN(TRIM(K10))=0</formula>
    </cfRule>
    <cfRule type="duplicateValues" dxfId="271" priority="162"/>
  </conditionalFormatting>
  <conditionalFormatting sqref="M5">
    <cfRule type="expression" dxfId="270" priority="27">
      <formula>M4="NO"</formula>
    </cfRule>
  </conditionalFormatting>
  <conditionalFormatting sqref="C5:D5">
    <cfRule type="expression" dxfId="269" priority="26">
      <formula>$D4="NO"</formula>
    </cfRule>
  </conditionalFormatting>
  <conditionalFormatting sqref="A11:A67">
    <cfRule type="beginsWith" dxfId="268" priority="14" operator="beginsWith" text="DW">
      <formula>LEFT(A11,LEN("DW"))="DW"</formula>
    </cfRule>
    <cfRule type="beginsWith" dxfId="267" priority="15" operator="beginsWith" text="T">
      <formula>LEFT(A11,LEN("T"))="T"</formula>
    </cfRule>
  </conditionalFormatting>
  <conditionalFormatting sqref="B11:B67">
    <cfRule type="containsErrors" dxfId="266" priority="6">
      <formula>ISERROR(B11)</formula>
    </cfRule>
  </conditionalFormatting>
  <conditionalFormatting sqref="K10:K21 M10:M21 O10:O21 Q10:Q21 S10:S21 K24:K35 M24:M35 O24:O35 Q24:Q35 S24:S35 K38:K49 M38:M49 O38:O49 Q38:Q49 S38:S49">
    <cfRule type="expression" dxfId="265" priority="151">
      <formula>ISERROR(MATCH(K10,Combined_Rank_LastName,0))</formula>
    </cfRule>
  </conditionalFormatting>
  <conditionalFormatting sqref="J9:S9 J23:S23 J37:S37">
    <cfRule type="expression" dxfId="264" priority="2019">
      <formula>$H$8="GRAY"</formula>
    </cfRule>
    <cfRule type="expression" dxfId="263" priority="2020">
      <formula>$H$8="ORANGE"</formula>
    </cfRule>
    <cfRule type="expression" dxfId="262" priority="2021">
      <formula>$H$8="YELLOW"</formula>
    </cfRule>
    <cfRule type="expression" dxfId="261" priority="2022">
      <formula>$H$8="GREEN"</formula>
    </cfRule>
    <cfRule type="expression" dxfId="260" priority="2023">
      <formula>$H$8="BLUE"</formula>
    </cfRule>
    <cfRule type="expression" dxfId="259" priority="2024">
      <formula>$H$8="RED"</formula>
    </cfRule>
    <cfRule type="expression" dxfId="258" priority="2025">
      <formula>$H$8="ROYAL BLUE"</formula>
    </cfRule>
    <cfRule type="expression" dxfId="257" priority="2026">
      <formula>$H$8="BLACK"</formula>
    </cfRule>
  </conditionalFormatting>
  <dataValidations xWindow="252" yWindow="1022" count="10">
    <dataValidation type="list" allowBlank="1" showInputMessage="1" showErrorMessage="1" sqref="H8" xr:uid="{00000000-0002-0000-0100-00000B000000}">
      <formula1>"DEFAULT,ROYAL BLUE,BLUE,GREEN,YELLOW,RED,ORANGE,BLACK,GRAY"</formula1>
    </dataValidation>
    <dataValidation type="list" allowBlank="1" showInputMessage="1" showErrorMessage="1" sqref="S3" xr:uid="{1C882674-62B1-4A1E-B9ED-107621536000}">
      <formula1>"Office 2016,Office 2019+,Holidays Not A Thing"</formula1>
    </dataValidation>
    <dataValidation type="list" showInputMessage="1" showErrorMessage="1" sqref="D1" xr:uid="{00000000-0002-0000-0100-000002000000}">
      <formula1>"January,February,March,April,May,June,July,August,September,October,November,December"</formula1>
    </dataValidation>
    <dataValidation type="list" showInputMessage="1" showErrorMessage="1" sqref="D2" xr:uid="{00000000-0002-0000-0100-000001000000}">
      <formula1>"2020,2021,2022,2023,2024,2025,2026,2027,2028,2029,2030,2031,2032,2033,2034,2035,2036,2037,2038,2039,2040,2041,2042,2043,2044,2045,2046,2047, Yall need to upgrade - 2020"</formula1>
    </dataValidation>
    <dataValidation type="list" allowBlank="1" showInputMessage="1" showErrorMessage="1" sqref="D3" xr:uid="{00000000-0002-0000-0100-000006000000}">
      <formula1>"Daily,Weekly"</formula1>
    </dataValidation>
    <dataValidation type="list" allowBlank="1" showErrorMessage="1" promptTitle="Remember" prompt="When changing this box to a different value,_x000a_go to the watchbill tab and choose your OODs AND MODs as _x000a_the values will not update." sqref="D6" xr:uid="{00000000-0002-0000-0100-000004000000}">
      <formula1>"1, 2, 3, 4, 5, 6, 7, 8, 9, 10, 11, 12, 13, 14, 15"</formula1>
    </dataValidation>
    <dataValidation type="list" allowBlank="1" showInputMessage="1" showErrorMessage="1" sqref="K53:K77 K10:K21 M10:M21 O10:O21 Q10:Q21 S10:S21 K24:K35 M24:M35 O24:O35 Q24:Q35 S24:S35 K38:K49 M38:M49 O38:O49 Q38:Q49 S38:S49" xr:uid="{876B5E78-F90E-4D18-9FCA-3D434FA920A9}">
      <formula1>Combined_Rank_LastName</formula1>
    </dataValidation>
    <dataValidation type="list" allowBlank="1" showInputMessage="1" showErrorMessage="1" sqref="D4" xr:uid="{E482EC4A-EF22-4BD3-A710-212F5B28853B}">
      <formula1>"YES,NO"</formula1>
    </dataValidation>
    <dataValidation type="list" allowBlank="1" showErrorMessage="1" promptTitle="Remember" prompt="When changing this box to a different value,_x000a_go to the watchbill tab and choose your OODs AND MODs as _x000a_the values will not update." sqref="D7" xr:uid="{00000000-0002-0000-0100-000000000000}">
      <formula1>"1, 2, 3, 4, 5, 6, 7, 8, 9, 10,11,12,13,14,15,16,17,18,19,20"</formula1>
    </dataValidation>
    <dataValidation type="list" allowBlank="1" showInputMessage="1" showErrorMessage="1" sqref="D5" xr:uid="{DDE26C87-27DE-4ADA-9040-1866D7F7B2E2}">
      <formula1>"Saturday,Sunday,Monday"</formula1>
    </dataValidation>
  </dataValidations>
  <pageMargins left="0.25680555555555556" right="0.25979166666666664" top="0.25" bottom="0.25" header="0.05" footer="0"/>
  <pageSetup scale="40" orientation="portrait" r:id="rId1"/>
  <drawing r:id="rId2"/>
  <legacyDrawing r:id="rId3"/>
  <tableParts count="16">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extLst>
    <ext xmlns:x14="http://schemas.microsoft.com/office/spreadsheetml/2009/9/main" uri="{78C0D931-6437-407d-A8EE-F0AAD7539E65}">
      <x14:conditionalFormattings>
        <x14:conditionalFormatting xmlns:xm="http://schemas.microsoft.com/office/excel/2006/main">
          <x14:cfRule type="expression" priority="13" id="{F8BAA59F-F050-4384-AF8F-042E9F8AB77A}">
            <xm:f>OR($F10=MiscFormulas!$A$15,AND($E10&gt;TODAY(),$E10&lt;=(TODAY()+60)))</xm:f>
            <x14:dxf>
              <fill>
                <patternFill>
                  <bgColor rgb="FF92D050"/>
                </patternFill>
              </fill>
            </x14:dxf>
          </x14:cfRule>
          <x14:cfRule type="expression" priority="1798" id="{252CA491-DC15-42E8-AC6F-6165BB266A4B}">
            <xm:f>$F10=MiscFormulas!$A$17</xm:f>
            <x14:dxf>
              <fill>
                <patternFill>
                  <bgColor theme="0" tint="-0.14996795556505021"/>
                </patternFill>
              </fill>
            </x14:dxf>
          </x14:cfRule>
          <xm:sqref>B10:H10 B68:H77</xm:sqref>
        </x14:conditionalFormatting>
        <x14:conditionalFormatting xmlns:xm="http://schemas.microsoft.com/office/excel/2006/main">
          <x14:cfRule type="expression" priority="25" id="{8CB5C522-C418-47F8-B055-A1A7ED71B9AA}">
            <xm:f>MiscFormulas!$A2="YD"</xm:f>
            <x14:dxf>
              <fill>
                <patternFill>
                  <bgColor theme="1" tint="0.14996795556505021"/>
                </patternFill>
              </fill>
            </x14:dxf>
          </x14:cfRule>
          <xm:sqref>C5:D5</xm:sqref>
        </x14:conditionalFormatting>
        <x14:conditionalFormatting xmlns:xm="http://schemas.microsoft.com/office/excel/2006/main">
          <x14:cfRule type="expression" priority="503" id="{00000000-000E-0000-0100-0000E1010000}">
            <xm:f>$F10=MiscFormulas!$A$16</xm:f>
            <x14:dxf>
              <fill>
                <patternFill>
                  <bgColor rgb="FF00B0F0"/>
                </patternFill>
              </fill>
            </x14:dxf>
          </x14:cfRule>
          <x14:cfRule type="expression" priority="1794" id="{00000000-000E-0000-0100-0000E2010000}">
            <xm:f>$F10=MiscFormulas!$A$13</xm:f>
            <x14:dxf>
              <fill>
                <patternFill>
                  <bgColor theme="7" tint="0.59996337778862885"/>
                </patternFill>
              </fill>
            </x14:dxf>
          </x14:cfRule>
          <x14:cfRule type="expression" priority="1795" id="{00000000-000E-0000-0100-0000E3010000}">
            <xm:f>$F10=MiscFormulas!$A$12</xm:f>
            <x14:dxf>
              <fill>
                <patternFill>
                  <bgColor rgb="FFFF0000"/>
                </patternFill>
              </fill>
            </x14:dxf>
          </x14:cfRule>
          <x14:cfRule type="expression" priority="1796" id="{00000000-000E-0000-0100-0000E4010000}">
            <xm:f>$F10=MiscFormulas!$A$11</xm:f>
            <x14:dxf>
              <fill>
                <patternFill>
                  <bgColor theme="7" tint="-0.24994659260841701"/>
                </patternFill>
              </fill>
            </x14:dxf>
          </x14:cfRule>
          <x14:cfRule type="expression" priority="1797" id="{00000000-000E-0000-0100-0000E5010000}">
            <xm:f>$F10=MiscFormulas!$A$14</xm:f>
            <x14:dxf>
              <fill>
                <patternFill>
                  <bgColor rgb="FFAC75D5"/>
                </patternFill>
              </fill>
            </x14:dxf>
          </x14:cfRule>
          <xm:sqref>B10:H10 B68:H77</xm:sqref>
        </x14:conditionalFormatting>
        <x14:conditionalFormatting xmlns:xm="http://schemas.microsoft.com/office/excel/2006/main">
          <x14:cfRule type="expression" priority="5" id="{484CF09C-D7B5-4EDC-992D-54A6BF1FCFCC}">
            <xm:f>OR($F11=MiscFormulas!$A$15,AND($E11&gt;TODAY(),$E11&lt;=(TODAY()+60)))</xm:f>
            <x14:dxf>
              <fill>
                <patternFill>
                  <bgColor rgb="FF92D050"/>
                </patternFill>
              </fill>
            </x14:dxf>
          </x14:cfRule>
          <x14:cfRule type="expression" priority="12" id="{323147C2-C7BC-4CBB-87E8-2B7137DB95BB}">
            <xm:f>$F11=MiscFormulas!$A$17</xm:f>
            <x14:dxf>
              <fill>
                <patternFill>
                  <bgColor theme="0" tint="-0.14996795556505021"/>
                </patternFill>
              </fill>
            </x14:dxf>
          </x14:cfRule>
          <xm:sqref>B11:H67</xm:sqref>
        </x14:conditionalFormatting>
        <x14:conditionalFormatting xmlns:xm="http://schemas.microsoft.com/office/excel/2006/main">
          <x14:cfRule type="expression" priority="7" id="{34C20051-1C91-49B2-8A90-55A093F8DE28}">
            <xm:f>$F11=MiscFormulas!$A$16</xm:f>
            <x14:dxf>
              <fill>
                <patternFill>
                  <bgColor rgb="FF00B0F0"/>
                </patternFill>
              </fill>
            </x14:dxf>
          </x14:cfRule>
          <x14:cfRule type="expression" priority="8" id="{FBBCCFEB-49F3-438C-A355-A8D44EEA3885}">
            <xm:f>$F11=MiscFormulas!$A$13</xm:f>
            <x14:dxf>
              <fill>
                <patternFill>
                  <bgColor theme="7" tint="0.59996337778862885"/>
                </patternFill>
              </fill>
            </x14:dxf>
          </x14:cfRule>
          <x14:cfRule type="expression" priority="9" id="{664F0852-7D8C-4FDB-98BC-30EBF960D048}">
            <xm:f>$F11=MiscFormulas!$A$12</xm:f>
            <x14:dxf>
              <fill>
                <patternFill>
                  <bgColor rgb="FFFF0000"/>
                </patternFill>
              </fill>
            </x14:dxf>
          </x14:cfRule>
          <x14:cfRule type="expression" priority="10" id="{34180ABD-8F2D-4EF2-B660-666577B091D7}">
            <xm:f>$F11=MiscFormulas!$A$11</xm:f>
            <x14:dxf>
              <fill>
                <patternFill>
                  <bgColor theme="7" tint="-0.24994659260841701"/>
                </patternFill>
              </fill>
            </x14:dxf>
          </x14:cfRule>
          <x14:cfRule type="expression" priority="11" id="{93F5F379-A5A5-4637-A02C-5DFB67BBBC57}">
            <xm:f>$F11=MiscFormulas!$A$14</xm:f>
            <x14:dxf>
              <fill>
                <patternFill>
                  <bgColor rgb="FFAC75D5"/>
                </patternFill>
              </fill>
            </x14:dxf>
          </x14:cfRule>
          <xm:sqref>B11:H67</xm:sqref>
        </x14:conditionalFormatting>
      </x14:conditionalFormattings>
    </ext>
    <ext xmlns:x14="http://schemas.microsoft.com/office/spreadsheetml/2009/9/main" uri="{CCE6A557-97BC-4b89-ADB6-D9C93CAAB3DF}">
      <x14:dataValidations xmlns:xm="http://schemas.microsoft.com/office/excel/2006/main" xWindow="252" yWindow="1022" count="4">
        <x14:dataValidation type="list" allowBlank="1" showInputMessage="1" showErrorMessage="1" xr:uid="{B55DD217-F95D-49B0-AE88-D3ADFD9E557E}">
          <x14:formula1>
            <xm:f>MiscFormulas!$B$44:$B$54</xm:f>
          </x14:formula1>
          <xm:sqref>J10:J21 R38:R49 P38:P49 N38:N49 L38:L49 J38:J49 R24:R35 P24:P35 N24:N35 L24:L35 J24:J35 R10:R21 P10:P21 N10:N21 L10:L21</xm:sqref>
        </x14:dataValidation>
        <x14:dataValidation type="list" allowBlank="1" showInputMessage="1" showErrorMessage="1" xr:uid="{E53A862D-DBF9-42F2-B37F-B361DB69829F}">
          <x14:formula1>
            <xm:f>MiscFormulas!$A$22:$A$41</xm:f>
          </x14:formula1>
          <xm:sqref>H10:H77</xm:sqref>
        </x14:dataValidation>
        <x14:dataValidation type="list" showInputMessage="1" showErrorMessage="1" xr:uid="{00000000-0002-0000-0100-000007000000}">
          <x14:formula1>
            <xm:f>IF($D$3="Daily",MiscFormulas!#REF!,MiscFormulas!#REF!)</xm:f>
          </x14:formula1>
          <xm:sqref>D4</xm:sqref>
        </x14:dataValidation>
        <x14:dataValidation type="list" allowBlank="1" showInputMessage="1" showErrorMessage="1" xr:uid="{D1BA74CB-D064-4714-B4ED-703441346072}">
          <x14:formula1>
            <xm:f>MiscFormulas!$A$11:$A$18</xm:f>
          </x14:formula1>
          <xm:sqref>F10:F77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574-71EC-4EE3-AC48-B1CD15C63696}">
  <dimension ref="A1:BU79"/>
  <sheetViews>
    <sheetView topLeftCell="B1" zoomScaleNormal="100" workbookViewId="0">
      <selection activeCell="AJ3" sqref="AJ3:AJ78"/>
    </sheetView>
  </sheetViews>
  <sheetFormatPr defaultRowHeight="23.5" x14ac:dyDescent="0.55000000000000004"/>
  <cols>
    <col min="1" max="1" width="0" style="514" hidden="1" customWidth="1"/>
    <col min="2" max="2" width="37.6328125" style="505" customWidth="1"/>
    <col min="3" max="3" width="1.1796875" style="527" customWidth="1"/>
    <col min="4" max="33" width="4.453125" style="514" customWidth="1"/>
    <col min="34" max="34" width="7.453125" style="514" customWidth="1"/>
    <col min="35" max="35" width="8.7265625" style="514" customWidth="1"/>
    <col min="36" max="36" width="11.36328125" style="514" hidden="1" customWidth="1"/>
    <col min="37" max="37" width="5.81640625" style="514" hidden="1" customWidth="1"/>
    <col min="38" max="38" width="6.90625" style="514" hidden="1" customWidth="1"/>
    <col min="39" max="39" width="6.1796875" style="514" hidden="1" customWidth="1"/>
    <col min="40" max="67" width="5.6328125" style="514" hidden="1" customWidth="1"/>
    <col min="68" max="16384" width="8.7265625" style="514"/>
  </cols>
  <sheetData>
    <row r="1" spans="1:73" ht="38" customHeight="1" thickTop="1" thickBot="1" x14ac:dyDescent="0.85">
      <c r="B1" s="499" t="str">
        <f>Panel!D1&amp;", "&amp;Panel!D2&amp;". Vacation Tracker"</f>
        <v>September, 2023. Vacation Tracker</v>
      </c>
      <c r="C1" s="515"/>
      <c r="D1" s="516"/>
      <c r="E1" s="516"/>
      <c r="F1" s="516"/>
      <c r="G1" s="516"/>
      <c r="H1" s="516"/>
      <c r="I1" s="516"/>
      <c r="J1" s="516"/>
      <c r="K1" s="516"/>
      <c r="L1" s="516"/>
      <c r="M1" s="516"/>
      <c r="N1" s="516"/>
      <c r="O1" s="516"/>
      <c r="P1" s="516"/>
      <c r="Q1" s="516"/>
      <c r="R1" s="516"/>
      <c r="S1" s="516"/>
      <c r="T1" s="516"/>
      <c r="U1" s="516"/>
      <c r="V1" s="516"/>
      <c r="W1" s="516"/>
      <c r="X1" s="516"/>
      <c r="Y1" s="516"/>
      <c r="Z1" s="516"/>
      <c r="AA1" s="516"/>
      <c r="AB1" s="516"/>
      <c r="AC1" s="516"/>
      <c r="AD1" s="516"/>
      <c r="AE1" s="516"/>
      <c r="AF1" s="516"/>
      <c r="AG1" s="516"/>
      <c r="AH1" s="516"/>
      <c r="AI1" s="517" t="s">
        <v>361</v>
      </c>
      <c r="AJ1" s="517"/>
      <c r="AK1" s="517" t="b">
        <f>IF(OR(B3=0,D3=0),FALSE,IF(WatchbillMONTHLY!$A$3=1,IF(VLOOKUP(B3,WatchbillMONTHLY!$B$6:$B$17,1)=B3,TRUE,FALSE),FALSE))</f>
        <v>0</v>
      </c>
      <c r="AL1" s="517"/>
      <c r="AM1" s="517"/>
      <c r="AN1" s="517"/>
      <c r="AO1" s="517"/>
      <c r="AP1" s="517"/>
      <c r="AQ1" s="517"/>
      <c r="AR1" s="517"/>
      <c r="AS1" s="517"/>
      <c r="AT1" s="517"/>
      <c r="AU1" s="517"/>
      <c r="AV1" s="517"/>
      <c r="AW1" s="517"/>
      <c r="AX1" s="517"/>
      <c r="AY1" s="517"/>
      <c r="AZ1" s="517"/>
      <c r="BA1" s="517"/>
      <c r="BB1" s="517"/>
      <c r="BC1" s="517"/>
      <c r="BD1" s="517"/>
      <c r="BE1" s="517"/>
      <c r="BF1" s="517"/>
      <c r="BG1" s="517"/>
      <c r="BH1" s="517"/>
      <c r="BI1" s="517"/>
      <c r="BJ1" s="517"/>
      <c r="BK1" s="517"/>
      <c r="BL1" s="517"/>
      <c r="BM1" s="517"/>
      <c r="BN1" s="517"/>
      <c r="BO1" s="517"/>
      <c r="BP1" s="517"/>
    </row>
    <row r="2" spans="1:73" ht="39" customHeight="1" thickTop="1" thickBot="1" x14ac:dyDescent="0.55000000000000004">
      <c r="B2" s="500" t="s">
        <v>367</v>
      </c>
      <c r="C2" s="518" t="s">
        <v>321</v>
      </c>
      <c r="D2" s="519" t="s">
        <v>322</v>
      </c>
      <c r="E2" s="519" t="s">
        <v>323</v>
      </c>
      <c r="F2" s="519" t="s">
        <v>324</v>
      </c>
      <c r="G2" s="519" t="s">
        <v>325</v>
      </c>
      <c r="H2" s="519" t="s">
        <v>326</v>
      </c>
      <c r="I2" s="519" t="s">
        <v>327</v>
      </c>
      <c r="J2" s="519" t="s">
        <v>328</v>
      </c>
      <c r="K2" s="519" t="s">
        <v>329</v>
      </c>
      <c r="L2" s="519" t="s">
        <v>330</v>
      </c>
      <c r="M2" s="519" t="s">
        <v>331</v>
      </c>
      <c r="N2" s="519" t="s">
        <v>332</v>
      </c>
      <c r="O2" s="519" t="s">
        <v>333</v>
      </c>
      <c r="P2" s="519" t="s">
        <v>334</v>
      </c>
      <c r="Q2" s="519" t="s">
        <v>335</v>
      </c>
      <c r="R2" s="519" t="s">
        <v>336</v>
      </c>
      <c r="S2" s="519" t="s">
        <v>337</v>
      </c>
      <c r="T2" s="519" t="s">
        <v>338</v>
      </c>
      <c r="U2" s="519" t="s">
        <v>339</v>
      </c>
      <c r="V2" s="519" t="s">
        <v>340</v>
      </c>
      <c r="W2" s="519" t="s">
        <v>341</v>
      </c>
      <c r="X2" s="519" t="s">
        <v>342</v>
      </c>
      <c r="Y2" s="519" t="s">
        <v>343</v>
      </c>
      <c r="Z2" s="519" t="s">
        <v>344</v>
      </c>
      <c r="AA2" s="519" t="s">
        <v>345</v>
      </c>
      <c r="AB2" s="519" t="s">
        <v>346</v>
      </c>
      <c r="AC2" s="519" t="s">
        <v>347</v>
      </c>
      <c r="AD2" s="519" t="s">
        <v>348</v>
      </c>
      <c r="AE2" s="519" t="s">
        <v>349</v>
      </c>
      <c r="AF2" s="519" t="s">
        <v>350</v>
      </c>
      <c r="AG2" s="519" t="s">
        <v>351</v>
      </c>
      <c r="AH2" s="520" t="s">
        <v>352</v>
      </c>
      <c r="AJ2" s="521" t="s">
        <v>357</v>
      </c>
      <c r="AK2" s="519">
        <v>1</v>
      </c>
      <c r="AL2" s="519">
        <v>2</v>
      </c>
      <c r="AM2" s="519">
        <v>3</v>
      </c>
      <c r="AN2" s="519">
        <v>4</v>
      </c>
      <c r="AO2" s="519">
        <v>5</v>
      </c>
      <c r="AP2" s="519">
        <v>6</v>
      </c>
      <c r="AQ2" s="519">
        <v>7</v>
      </c>
      <c r="AR2" s="519">
        <v>8</v>
      </c>
      <c r="AS2" s="519">
        <v>9</v>
      </c>
      <c r="AT2" s="519">
        <v>10</v>
      </c>
      <c r="AU2" s="519">
        <v>11</v>
      </c>
      <c r="AV2" s="519">
        <v>12</v>
      </c>
      <c r="AW2" s="519">
        <v>13</v>
      </c>
      <c r="AX2" s="519">
        <v>14</v>
      </c>
      <c r="AY2" s="519">
        <v>15</v>
      </c>
      <c r="AZ2" s="519">
        <v>16</v>
      </c>
      <c r="BA2" s="519">
        <v>17</v>
      </c>
      <c r="BB2" s="519">
        <v>18</v>
      </c>
      <c r="BC2" s="519">
        <v>19</v>
      </c>
      <c r="BD2" s="519">
        <v>20</v>
      </c>
      <c r="BE2" s="519">
        <v>21</v>
      </c>
      <c r="BF2" s="519">
        <v>22</v>
      </c>
      <c r="BG2" s="519">
        <v>23</v>
      </c>
      <c r="BH2" s="519">
        <v>24</v>
      </c>
      <c r="BI2" s="519">
        <v>25</v>
      </c>
      <c r="BJ2" s="519">
        <v>26</v>
      </c>
      <c r="BK2" s="519">
        <v>27</v>
      </c>
      <c r="BL2" s="519">
        <v>28</v>
      </c>
      <c r="BM2" s="519">
        <v>29</v>
      </c>
      <c r="BN2" s="519">
        <v>30</v>
      </c>
      <c r="BO2" s="520">
        <v>31</v>
      </c>
      <c r="BQ2" s="522" t="s">
        <v>362</v>
      </c>
      <c r="BR2" s="523"/>
      <c r="BS2" s="523"/>
      <c r="BT2" s="523"/>
      <c r="BU2" s="523"/>
    </row>
    <row r="3" spans="1:73" x14ac:dyDescent="0.55000000000000004">
      <c r="A3" s="514" t="str" cm="1">
        <f t="array" ref="A3:A70">Table8[Rank_LastName]</f>
        <v>EX2 America</v>
      </c>
      <c r="B3" s="501" t="str" cm="1">
        <f t="array" ref="B3:B70">CONCATENATE(Table8[Title]," ",Table8[NAME])</f>
        <v>EX2 America, Yo</v>
      </c>
      <c r="C3" s="524"/>
      <c r="D3" s="372" t="s">
        <v>358</v>
      </c>
      <c r="E3" s="373"/>
      <c r="F3" s="374"/>
      <c r="G3" s="373"/>
      <c r="H3" s="374"/>
      <c r="I3" s="373"/>
      <c r="J3" s="374"/>
      <c r="K3" s="373"/>
      <c r="L3" s="374"/>
      <c r="M3" s="373"/>
      <c r="N3" s="374"/>
      <c r="O3" s="373"/>
      <c r="P3" s="374" t="s">
        <v>358</v>
      </c>
      <c r="Q3" s="373"/>
      <c r="R3" s="374"/>
      <c r="S3" s="373"/>
      <c r="T3" s="374"/>
      <c r="U3" s="373"/>
      <c r="V3" s="374"/>
      <c r="W3" s="373"/>
      <c r="X3" s="374"/>
      <c r="Y3" s="373"/>
      <c r="Z3" s="374"/>
      <c r="AA3" s="373"/>
      <c r="AB3" s="374"/>
      <c r="AC3" s="373"/>
      <c r="AD3" s="374"/>
      <c r="AE3" s="373"/>
      <c r="AF3" s="374"/>
      <c r="AG3" s="373"/>
      <c r="AH3" s="378"/>
      <c r="AJ3" s="514" t="str">
        <f ca="1">IF(0&lt;COUNTIF(AK3:BO3,TRUE),$A3&amp;$AJ$2,"")</f>
        <v>EX2 America - scheduled on vacation day.</v>
      </c>
      <c r="AK3" s="514" t="b" cm="1">
        <f t="array" aca="1" ref="AK3" ca="1">IF(
    AND($A3 &gt; 0, D3 &gt; 0,AK$2&lt;MiscFormulas!$A$5+1),
    ISNUMBER(
        MATCH($A3,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3" s="514" t="b" cm="1">
        <f t="array" aca="1" ref="AL3" ca="1">IF(
    AND($A3 &gt; 0, E3 &gt; 0,AL$2&lt;MiscFormulas!$A$5+1),
    ISNUMBER(
        MATCH($A3,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 s="514" t="b" cm="1">
        <f t="array" aca="1" ref="AM3" ca="1">IF(
    AND($A3 &gt; 0, F3 &gt; 0,AM$2&lt;MiscFormulas!$A$5+1),
    ISNUMBER(
        MATCH($A3,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 s="514" t="b" cm="1">
        <f t="array" aca="1" ref="AN3" ca="1">IF(
    AND($A3 &gt; 0, G3 &gt; 0,AN$2&lt;MiscFormulas!$A$5+1),
    ISNUMBER(
        MATCH($A3,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 s="514" t="b" cm="1">
        <f t="array" aca="1" ref="AO3" ca="1">IF(
    AND($A3 &gt; 0, H3 &gt; 0,AO$2&lt;MiscFormulas!$A$5+1),
    ISNUMBER(
        MATCH($A3,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 s="514" t="b" cm="1">
        <f t="array" aca="1" ref="AP3" ca="1">IF(
    AND($A3 &gt; 0, I3 &gt; 0,AP$2&lt;MiscFormulas!$A$5+1),
    ISNUMBER(
        MATCH($A3,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 s="514" t="b" cm="1">
        <f t="array" aca="1" ref="AQ3" ca="1">IF(
    AND($A3 &gt; 0, J3 &gt; 0,AQ$2&lt;MiscFormulas!$A$5+1),
    ISNUMBER(
        MATCH($A3,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 s="514" t="b" cm="1">
        <f t="array" aca="1" ref="AR3" ca="1">IF(
    AND($A3 &gt; 0, K3 &gt; 0,AR$2&lt;MiscFormulas!$A$5+1),
    ISNUMBER(
        MATCH($A3,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 s="514" t="b" cm="1">
        <f t="array" aca="1" ref="AS3" ca="1">IF(
    AND($A3 &gt; 0, L3 &gt; 0,AS$2&lt;MiscFormulas!$A$5+1),
    ISNUMBER(
        MATCH($A3,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 s="514" t="b" cm="1">
        <f t="array" aca="1" ref="AT3" ca="1">IF(
    AND($A3 &gt; 0, M3 &gt; 0,AT$2&lt;MiscFormulas!$A$5+1),
    ISNUMBER(
        MATCH($A3,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 s="514" t="b" cm="1">
        <f t="array" aca="1" ref="AU3" ca="1">IF(
    AND($A3 &gt; 0, N3 &gt; 0,AU$2&lt;MiscFormulas!$A$5+1),
    ISNUMBER(
        MATCH($A3,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 s="514" t="b" cm="1">
        <f t="array" aca="1" ref="AV3" ca="1">IF(
    AND($A3 &gt; 0, O3 &gt; 0,AV$2&lt;MiscFormulas!$A$5+1),
    ISNUMBER(
        MATCH($A3,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 s="514" t="b" cm="1">
        <f t="array" aca="1" ref="AW3" ca="1">IF(
    AND($A3 &gt; 0, P3 &gt; 0,AW$2&lt;MiscFormulas!$A$5+1),
    ISNUMBER(
        MATCH($A3,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 s="514" t="b" cm="1">
        <f t="array" aca="1" ref="AX3" ca="1">IF(
    AND($A3 &gt; 0, Q3 &gt; 0,AX$2&lt;MiscFormulas!$A$5+1),
    ISNUMBER(
        MATCH($A3,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 s="514" t="b" cm="1">
        <f t="array" aca="1" ref="AY3" ca="1">IF(
    AND($A3 &gt; 0, R3 &gt; 0,AY$2&lt;MiscFormulas!$A$5+1),
    ISNUMBER(
        MATCH($A3,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 s="514" t="b" cm="1">
        <f t="array" aca="1" ref="AZ3" ca="1">IF(
    AND($A3 &gt; 0, S3 &gt; 0,AZ$2&lt;MiscFormulas!$A$5+1),
    ISNUMBER(
        MATCH($A3,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 s="514" t="b" cm="1">
        <f t="array" aca="1" ref="BA3" ca="1">IF(
    AND($A3 &gt; 0, T3 &gt; 0,BA$2&lt;MiscFormulas!$A$5+1),
    ISNUMBER(
        MATCH($A3,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 s="514" t="b" cm="1">
        <f t="array" aca="1" ref="BB3" ca="1">IF(
    AND($A3 &gt; 0, U3 &gt; 0,BB$2&lt;MiscFormulas!$A$5+1),
    ISNUMBER(
        MATCH($A3,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 s="514" t="b" cm="1">
        <f t="array" aca="1" ref="BC3" ca="1">IF(
    AND($A3 &gt; 0, V3 &gt; 0,BC$2&lt;MiscFormulas!$A$5+1),
    ISNUMBER(
        MATCH($A3,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 s="514" t="b" cm="1">
        <f t="array" aca="1" ref="BD3" ca="1">IF(
    AND($A3 &gt; 0, W3 &gt; 0,BD$2&lt;MiscFormulas!$A$5+1),
    ISNUMBER(
        MATCH($A3,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 s="514" t="b" cm="1">
        <f t="array" aca="1" ref="BE3" ca="1">IF(
    AND($A3 &gt; 0, X3 &gt; 0,BE$2&lt;MiscFormulas!$A$5+1),
    ISNUMBER(
        MATCH($A3,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 s="514" t="b" cm="1">
        <f t="array" aca="1" ref="BF3" ca="1">IF(
    AND($A3 &gt; 0, Y3 &gt; 0,BF$2&lt;MiscFormulas!$A$5+1),
    ISNUMBER(
        MATCH($A3,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 s="514" t="b" cm="1">
        <f t="array" aca="1" ref="BG3" ca="1">IF(
    AND($A3 &gt; 0, Z3 &gt; 0,BG$2&lt;MiscFormulas!$A$5+1),
    ISNUMBER(
        MATCH($A3,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 s="514" t="b" cm="1">
        <f t="array" aca="1" ref="BH3" ca="1">IF(
    AND($A3 &gt; 0, AA3 &gt; 0,BH$2&lt;MiscFormulas!$A$5+1),
    ISNUMBER(
        MATCH($A3,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 s="514" t="b" cm="1">
        <f t="array" aca="1" ref="BI3" ca="1">IF(
    AND($A3 &gt; 0, AB3 &gt; 0,BI$2&lt;MiscFormulas!$A$5+1),
    ISNUMBER(
        MATCH($A3,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 s="514" t="b" cm="1">
        <f t="array" aca="1" ref="BJ3" ca="1">IF(
    AND($A3 &gt; 0, AC3 &gt; 0,BJ$2&lt;MiscFormulas!$A$5+1),
    ISNUMBER(
        MATCH($A3,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 s="514" t="b" cm="1">
        <f t="array" aca="1" ref="BK3" ca="1">IF(
    AND($A3 &gt; 0, AD3 &gt; 0,BK$2&lt;MiscFormulas!$A$5+1),
    ISNUMBER(
        MATCH($A3,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 s="514" t="b" cm="1">
        <f t="array" aca="1" ref="BL3" ca="1">IF(
    AND($A3 &gt; 0, AE3 &gt; 0,BL$2&lt;MiscFormulas!$A$5+1),
    ISNUMBER(
        MATCH($A3,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 s="514" t="b" cm="1">
        <f t="array" aca="1" ref="BM3" ca="1">IF(
    AND($A3 &gt; 0, AF3 &gt; 0,BM$2&lt;MiscFormulas!$A$5+1),
    ISNUMBER(
        MATCH($A3,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 s="514" t="b" cm="1">
        <f t="array" aca="1" ref="BN3" ca="1">IF(
    AND($A3 &gt; 0, AG3 &gt; 0,BN$2&lt;MiscFormulas!$A$5+1),
    ISNUMBER(
        MATCH($A3,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 s="514" t="b" cm="1">
        <f t="array" aca="1" ref="BO3" ca="1">IF(
    AND($A3 &gt; 0, AH3 &gt; 0,BO$2&lt;MiscFormulas!$A$5+1),
    ISNUMBER(
        MATCH($A3,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3" s="523"/>
      <c r="BR3" s="523"/>
      <c r="BS3" s="523"/>
      <c r="BT3" s="523"/>
      <c r="BU3" s="523"/>
    </row>
    <row r="4" spans="1:73" x14ac:dyDescent="0.55000000000000004">
      <c r="A4" s="514" t="str">
        <v>EX2 AOL</v>
      </c>
      <c r="B4" s="502" t="str">
        <v>EX2 AOL, Sucks</v>
      </c>
      <c r="C4" s="525"/>
      <c r="D4" s="375"/>
      <c r="E4" s="376"/>
      <c r="F4" s="376"/>
      <c r="G4" s="376"/>
      <c r="H4" s="376"/>
      <c r="I4" s="376"/>
      <c r="J4" s="376"/>
      <c r="K4" s="376"/>
      <c r="L4" s="376"/>
      <c r="M4" s="376"/>
      <c r="N4" s="376"/>
      <c r="O4" s="376"/>
      <c r="P4" s="376"/>
      <c r="Q4" s="376"/>
      <c r="R4" s="376"/>
      <c r="S4" s="376"/>
      <c r="T4" s="376"/>
      <c r="U4" s="376"/>
      <c r="V4" s="376"/>
      <c r="W4" s="376"/>
      <c r="X4" s="376"/>
      <c r="Y4" s="376"/>
      <c r="Z4" s="376"/>
      <c r="AA4" s="376"/>
      <c r="AB4" s="376"/>
      <c r="AC4" s="376"/>
      <c r="AD4" s="376"/>
      <c r="AE4" s="376"/>
      <c r="AF4" s="376"/>
      <c r="AG4" s="376"/>
      <c r="AH4" s="379"/>
      <c r="AJ4" s="514" t="str">
        <f t="shared" ref="AJ4:AJ67" ca="1" si="0">IF(0&lt;COUNTIF(AK4:BO4,TRUE),$A4&amp;$AJ$2,"")</f>
        <v/>
      </c>
      <c r="AK4" s="514" t="b" cm="1">
        <f t="array" aca="1" ref="AK4" ca="1">IF(
    AND($A4 &gt; 0, D4 &gt; 0,AK$2&lt;MiscFormulas!$A$5+1),
    ISNUMBER(
        MATCH($A4,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 s="514" t="b" cm="1">
        <f t="array" aca="1" ref="AL4" ca="1">IF(
    AND($A4 &gt; 0, E4 &gt; 0,AL$2&lt;MiscFormulas!$A$5+1),
    ISNUMBER(
        MATCH($A4,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 s="514" t="b" cm="1">
        <f t="array" aca="1" ref="AM4" ca="1">IF(
    AND($A4 &gt; 0, F4 &gt; 0,AM$2&lt;MiscFormulas!$A$5+1),
    ISNUMBER(
        MATCH($A4,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 s="514" t="b" cm="1">
        <f t="array" aca="1" ref="AN4" ca="1">IF(
    AND($A4 &gt; 0, G4 &gt; 0,AN$2&lt;MiscFormulas!$A$5+1),
    ISNUMBER(
        MATCH($A4,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 s="514" t="b" cm="1">
        <f t="array" aca="1" ref="AO4" ca="1">IF(
    AND($A4 &gt; 0, H4 &gt; 0,AO$2&lt;MiscFormulas!$A$5+1),
    ISNUMBER(
        MATCH($A4,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 s="514" t="b" cm="1">
        <f t="array" aca="1" ref="AP4" ca="1">IF(
    AND($A4 &gt; 0, I4 &gt; 0,AP$2&lt;MiscFormulas!$A$5+1),
    ISNUMBER(
        MATCH($A4,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 s="514" t="b" cm="1">
        <f t="array" aca="1" ref="AQ4" ca="1">IF(
    AND($A4 &gt; 0, J4 &gt; 0,AQ$2&lt;MiscFormulas!$A$5+1),
    ISNUMBER(
        MATCH($A4,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 s="514" t="b" cm="1">
        <f t="array" aca="1" ref="AR4" ca="1">IF(
    AND($A4 &gt; 0, K4 &gt; 0,AR$2&lt;MiscFormulas!$A$5+1),
    ISNUMBER(
        MATCH($A4,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 s="514" t="b" cm="1">
        <f t="array" aca="1" ref="AS4" ca="1">IF(
    AND($A4 &gt; 0, L4 &gt; 0,AS$2&lt;MiscFormulas!$A$5+1),
    ISNUMBER(
        MATCH($A4,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 s="514" t="b" cm="1">
        <f t="array" aca="1" ref="AT4" ca="1">IF(
    AND($A4 &gt; 0, M4 &gt; 0,AT$2&lt;MiscFormulas!$A$5+1),
    ISNUMBER(
        MATCH($A4,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 s="514" t="b" cm="1">
        <f t="array" aca="1" ref="AU4" ca="1">IF(
    AND($A4 &gt; 0, N4 &gt; 0,AU$2&lt;MiscFormulas!$A$5+1),
    ISNUMBER(
        MATCH($A4,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 s="514" t="b" cm="1">
        <f t="array" aca="1" ref="AV4" ca="1">IF(
    AND($A4 &gt; 0, O4 &gt; 0,AV$2&lt;MiscFormulas!$A$5+1),
    ISNUMBER(
        MATCH($A4,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 s="514" t="b" cm="1">
        <f t="array" aca="1" ref="AW4" ca="1">IF(
    AND($A4 &gt; 0, P4 &gt; 0,AW$2&lt;MiscFormulas!$A$5+1),
    ISNUMBER(
        MATCH($A4,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 s="514" t="b" cm="1">
        <f t="array" aca="1" ref="AX4" ca="1">IF(
    AND($A4 &gt; 0, Q4 &gt; 0,AX$2&lt;MiscFormulas!$A$5+1),
    ISNUMBER(
        MATCH($A4,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 s="514" t="b" cm="1">
        <f t="array" aca="1" ref="AY4" ca="1">IF(
    AND($A4 &gt; 0, R4 &gt; 0,AY$2&lt;MiscFormulas!$A$5+1),
    ISNUMBER(
        MATCH($A4,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 s="514" t="b" cm="1">
        <f t="array" aca="1" ref="AZ4" ca="1">IF(
    AND($A4 &gt; 0, S4 &gt; 0,AZ$2&lt;MiscFormulas!$A$5+1),
    ISNUMBER(
        MATCH($A4,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 s="514" t="b" cm="1">
        <f t="array" aca="1" ref="BA4" ca="1">IF(
    AND($A4 &gt; 0, T4 &gt; 0,BA$2&lt;MiscFormulas!$A$5+1),
    ISNUMBER(
        MATCH($A4,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 s="514" t="b" cm="1">
        <f t="array" aca="1" ref="BB4" ca="1">IF(
    AND($A4 &gt; 0, U4 &gt; 0,BB$2&lt;MiscFormulas!$A$5+1),
    ISNUMBER(
        MATCH($A4,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 s="514" t="b" cm="1">
        <f t="array" aca="1" ref="BC4" ca="1">IF(
    AND($A4 &gt; 0, V4 &gt; 0,BC$2&lt;MiscFormulas!$A$5+1),
    ISNUMBER(
        MATCH($A4,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 s="514" t="b" cm="1">
        <f t="array" aca="1" ref="BD4" ca="1">IF(
    AND($A4 &gt; 0, W4 &gt; 0,BD$2&lt;MiscFormulas!$A$5+1),
    ISNUMBER(
        MATCH($A4,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 s="514" t="b" cm="1">
        <f t="array" aca="1" ref="BE4" ca="1">IF(
    AND($A4 &gt; 0, X4 &gt; 0,BE$2&lt;MiscFormulas!$A$5+1),
    ISNUMBER(
        MATCH($A4,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 s="514" t="b" cm="1">
        <f t="array" aca="1" ref="BF4" ca="1">IF(
    AND($A4 &gt; 0, Y4 &gt; 0,BF$2&lt;MiscFormulas!$A$5+1),
    ISNUMBER(
        MATCH($A4,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 s="514" t="b" cm="1">
        <f t="array" aca="1" ref="BG4" ca="1">IF(
    AND($A4 &gt; 0, Z4 &gt; 0,BG$2&lt;MiscFormulas!$A$5+1),
    ISNUMBER(
        MATCH($A4,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 s="514" t="b" cm="1">
        <f t="array" aca="1" ref="BH4" ca="1">IF(
    AND($A4 &gt; 0, AA4 &gt; 0,BH$2&lt;MiscFormulas!$A$5+1),
    ISNUMBER(
        MATCH($A4,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 s="514" t="b" cm="1">
        <f t="array" aca="1" ref="BI4" ca="1">IF(
    AND($A4 &gt; 0, AB4 &gt; 0,BI$2&lt;MiscFormulas!$A$5+1),
    ISNUMBER(
        MATCH($A4,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 s="514" t="b" cm="1">
        <f t="array" aca="1" ref="BJ4" ca="1">IF(
    AND($A4 &gt; 0, AC4 &gt; 0,BJ$2&lt;MiscFormulas!$A$5+1),
    ISNUMBER(
        MATCH($A4,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 s="514" t="b" cm="1">
        <f t="array" aca="1" ref="BK4" ca="1">IF(
    AND($A4 &gt; 0, AD4 &gt; 0,BK$2&lt;MiscFormulas!$A$5+1),
    ISNUMBER(
        MATCH($A4,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 s="514" t="b" cm="1">
        <f t="array" aca="1" ref="BL4" ca="1">IF(
    AND($A4 &gt; 0, AE4 &gt; 0,BL$2&lt;MiscFormulas!$A$5+1),
    ISNUMBER(
        MATCH($A4,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 s="514" t="b" cm="1">
        <f t="array" aca="1" ref="BM4" ca="1">IF(
    AND($A4 &gt; 0, AF4 &gt; 0,BM$2&lt;MiscFormulas!$A$5+1),
    ISNUMBER(
        MATCH($A4,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 s="514" t="b" cm="1">
        <f t="array" aca="1" ref="BN4" ca="1">IF(
    AND($A4 &gt; 0, AG4 &gt; 0,BN$2&lt;MiscFormulas!$A$5+1),
    ISNUMBER(
        MATCH($A4,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 s="514" t="b" cm="1">
        <f t="array" aca="1" ref="BO4" ca="1">IF(
    AND($A4 &gt; 0, AH4 &gt; 0,BO$2&lt;MiscFormulas!$A$5+1),
    ISNUMBER(
        MATCH($A4,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4" s="523"/>
      <c r="BR4" s="523"/>
      <c r="BS4" s="523"/>
      <c r="BT4" s="523"/>
      <c r="BU4" s="523"/>
    </row>
    <row r="5" spans="1:73" x14ac:dyDescent="0.55000000000000004">
      <c r="A5" s="514" t="str">
        <v>EX3 Archer</v>
      </c>
      <c r="B5" s="502" t="str">
        <v>EX3 Archer, Mallory</v>
      </c>
      <c r="C5" s="525"/>
      <c r="D5" s="375"/>
      <c r="E5" s="377"/>
      <c r="F5" s="376"/>
      <c r="G5" s="377"/>
      <c r="H5" s="376"/>
      <c r="I5" s="377"/>
      <c r="J5" s="376"/>
      <c r="K5" s="377"/>
      <c r="L5" s="376"/>
      <c r="M5" s="377"/>
      <c r="N5" s="376"/>
      <c r="O5" s="377"/>
      <c r="P5" s="376"/>
      <c r="Q5" s="377"/>
      <c r="R5" s="376"/>
      <c r="S5" s="377"/>
      <c r="T5" s="376"/>
      <c r="U5" s="377"/>
      <c r="V5" s="376"/>
      <c r="W5" s="377"/>
      <c r="X5" s="376"/>
      <c r="Y5" s="377"/>
      <c r="Z5" s="376"/>
      <c r="AA5" s="377"/>
      <c r="AB5" s="376"/>
      <c r="AC5" s="377"/>
      <c r="AD5" s="376"/>
      <c r="AE5" s="377"/>
      <c r="AF5" s="376"/>
      <c r="AG5" s="377"/>
      <c r="AH5" s="379"/>
      <c r="AJ5" s="514" t="str">
        <f t="shared" ca="1" si="0"/>
        <v/>
      </c>
      <c r="AK5" s="514" t="b" cm="1">
        <f t="array" aca="1" ref="AK5" ca="1">IF(
    AND($A5 &gt; 0, D5 &gt; 0,AK$2&lt;MiscFormulas!$A$5+1),
    ISNUMBER(
        MATCH($A5,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 s="514" t="b" cm="1">
        <f t="array" aca="1" ref="AL5" ca="1">IF(
    AND($A5 &gt; 0, E5 &gt; 0,AL$2&lt;MiscFormulas!$A$5+1),
    ISNUMBER(
        MATCH($A5,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 s="514" t="b" cm="1">
        <f t="array" aca="1" ref="AM5" ca="1">IF(
    AND($A5 &gt; 0, F5 &gt; 0,AM$2&lt;MiscFormulas!$A$5+1),
    ISNUMBER(
        MATCH($A5,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 s="514" t="b" cm="1">
        <f t="array" aca="1" ref="AN5" ca="1">IF(
    AND($A5 &gt; 0, G5 &gt; 0,AN$2&lt;MiscFormulas!$A$5+1),
    ISNUMBER(
        MATCH($A5,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 s="514" t="b" cm="1">
        <f t="array" aca="1" ref="AO5" ca="1">IF(
    AND($A5 &gt; 0, H5 &gt; 0,AO$2&lt;MiscFormulas!$A$5+1),
    ISNUMBER(
        MATCH($A5,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 s="514" t="b" cm="1">
        <f t="array" aca="1" ref="AP5" ca="1">IF(
    AND($A5 &gt; 0, I5 &gt; 0,AP$2&lt;MiscFormulas!$A$5+1),
    ISNUMBER(
        MATCH($A5,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 s="514" t="b" cm="1">
        <f t="array" aca="1" ref="AQ5" ca="1">IF(
    AND($A5 &gt; 0, J5 &gt; 0,AQ$2&lt;MiscFormulas!$A$5+1),
    ISNUMBER(
        MATCH($A5,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 s="514" t="b" cm="1">
        <f t="array" aca="1" ref="AR5" ca="1">IF(
    AND($A5 &gt; 0, K5 &gt; 0,AR$2&lt;MiscFormulas!$A$5+1),
    ISNUMBER(
        MATCH($A5,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 s="514" t="b" cm="1">
        <f t="array" aca="1" ref="AS5" ca="1">IF(
    AND($A5 &gt; 0, L5 &gt; 0,AS$2&lt;MiscFormulas!$A$5+1),
    ISNUMBER(
        MATCH($A5,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 s="514" t="b" cm="1">
        <f t="array" aca="1" ref="AT5" ca="1">IF(
    AND($A5 &gt; 0, M5 &gt; 0,AT$2&lt;MiscFormulas!$A$5+1),
    ISNUMBER(
        MATCH($A5,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 s="514" t="b" cm="1">
        <f t="array" aca="1" ref="AU5" ca="1">IF(
    AND($A5 &gt; 0, N5 &gt; 0,AU$2&lt;MiscFormulas!$A$5+1),
    ISNUMBER(
        MATCH($A5,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 s="514" t="b" cm="1">
        <f t="array" aca="1" ref="AV5" ca="1">IF(
    AND($A5 &gt; 0, O5 &gt; 0,AV$2&lt;MiscFormulas!$A$5+1),
    ISNUMBER(
        MATCH($A5,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 s="514" t="b" cm="1">
        <f t="array" aca="1" ref="AW5" ca="1">IF(
    AND($A5 &gt; 0, P5 &gt; 0,AW$2&lt;MiscFormulas!$A$5+1),
    ISNUMBER(
        MATCH($A5,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 s="514" t="b" cm="1">
        <f t="array" aca="1" ref="AX5" ca="1">IF(
    AND($A5 &gt; 0, Q5 &gt; 0,AX$2&lt;MiscFormulas!$A$5+1),
    ISNUMBER(
        MATCH($A5,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 s="514" t="b" cm="1">
        <f t="array" aca="1" ref="AY5" ca="1">IF(
    AND($A5 &gt; 0, R5 &gt; 0,AY$2&lt;MiscFormulas!$A$5+1),
    ISNUMBER(
        MATCH($A5,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 s="514" t="b" cm="1">
        <f t="array" aca="1" ref="AZ5" ca="1">IF(
    AND($A5 &gt; 0, S5 &gt; 0,AZ$2&lt;MiscFormulas!$A$5+1),
    ISNUMBER(
        MATCH($A5,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 s="514" t="b" cm="1">
        <f t="array" aca="1" ref="BA5" ca="1">IF(
    AND($A5 &gt; 0, T5 &gt; 0,BA$2&lt;MiscFormulas!$A$5+1),
    ISNUMBER(
        MATCH($A5,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 s="514" t="b" cm="1">
        <f t="array" aca="1" ref="BB5" ca="1">IF(
    AND($A5 &gt; 0, U5 &gt; 0,BB$2&lt;MiscFormulas!$A$5+1),
    ISNUMBER(
        MATCH($A5,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 s="514" t="b" cm="1">
        <f t="array" aca="1" ref="BC5" ca="1">IF(
    AND($A5 &gt; 0, V5 &gt; 0,BC$2&lt;MiscFormulas!$A$5+1),
    ISNUMBER(
        MATCH($A5,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 s="514" t="b" cm="1">
        <f t="array" aca="1" ref="BD5" ca="1">IF(
    AND($A5 &gt; 0, W5 &gt; 0,BD$2&lt;MiscFormulas!$A$5+1),
    ISNUMBER(
        MATCH($A5,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 s="514" t="b" cm="1">
        <f t="array" aca="1" ref="BE5" ca="1">IF(
    AND($A5 &gt; 0, X5 &gt; 0,BE$2&lt;MiscFormulas!$A$5+1),
    ISNUMBER(
        MATCH($A5,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 s="514" t="b" cm="1">
        <f t="array" aca="1" ref="BF5" ca="1">IF(
    AND($A5 &gt; 0, Y5 &gt; 0,BF$2&lt;MiscFormulas!$A$5+1),
    ISNUMBER(
        MATCH($A5,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 s="514" t="b" cm="1">
        <f t="array" aca="1" ref="BG5" ca="1">IF(
    AND($A5 &gt; 0, Z5 &gt; 0,BG$2&lt;MiscFormulas!$A$5+1),
    ISNUMBER(
        MATCH($A5,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 s="514" t="b" cm="1">
        <f t="array" aca="1" ref="BH5" ca="1">IF(
    AND($A5 &gt; 0, AA5 &gt; 0,BH$2&lt;MiscFormulas!$A$5+1),
    ISNUMBER(
        MATCH($A5,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 s="514" t="b" cm="1">
        <f t="array" aca="1" ref="BI5" ca="1">IF(
    AND($A5 &gt; 0, AB5 &gt; 0,BI$2&lt;MiscFormulas!$A$5+1),
    ISNUMBER(
        MATCH($A5,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 s="514" t="b" cm="1">
        <f t="array" aca="1" ref="BJ5" ca="1">IF(
    AND($A5 &gt; 0, AC5 &gt; 0,BJ$2&lt;MiscFormulas!$A$5+1),
    ISNUMBER(
        MATCH($A5,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 s="514" t="b" cm="1">
        <f t="array" aca="1" ref="BK5" ca="1">IF(
    AND($A5 &gt; 0, AD5 &gt; 0,BK$2&lt;MiscFormulas!$A$5+1),
    ISNUMBER(
        MATCH($A5,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 s="514" t="b" cm="1">
        <f t="array" aca="1" ref="BL5" ca="1">IF(
    AND($A5 &gt; 0, AE5 &gt; 0,BL$2&lt;MiscFormulas!$A$5+1),
    ISNUMBER(
        MATCH($A5,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 s="514" t="b" cm="1">
        <f t="array" aca="1" ref="BM5" ca="1">IF(
    AND($A5 &gt; 0, AF5 &gt; 0,BM$2&lt;MiscFormulas!$A$5+1),
    ISNUMBER(
        MATCH($A5,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 s="514" t="b" cm="1">
        <f t="array" aca="1" ref="BN5" ca="1">IF(
    AND($A5 &gt; 0, AG5 &gt; 0,BN$2&lt;MiscFormulas!$A$5+1),
    ISNUMBER(
        MATCH($A5,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 s="514" t="b" cm="1">
        <f t="array" aca="1" ref="BO5" ca="1">IF(
    AND($A5 &gt; 0, AH5 &gt; 0,BO$2&lt;MiscFormulas!$A$5+1),
    ISNUMBER(
        MATCH($A5,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5" s="523"/>
      <c r="BR5" s="523"/>
      <c r="BS5" s="523"/>
      <c r="BT5" s="523"/>
      <c r="BU5" s="523"/>
    </row>
    <row r="6" spans="1:73" x14ac:dyDescent="0.55000000000000004">
      <c r="A6" s="514" t="str">
        <v>EX4 Ass</v>
      </c>
      <c r="B6" s="502" t="str">
        <v>EX4 Ass, Shake</v>
      </c>
      <c r="C6" s="525"/>
      <c r="D6" s="375"/>
      <c r="E6" s="376"/>
      <c r="F6" s="376"/>
      <c r="G6" s="376"/>
      <c r="H6" s="376"/>
      <c r="I6" s="376"/>
      <c r="J6" s="376"/>
      <c r="K6" s="376"/>
      <c r="L6" s="376"/>
      <c r="M6" s="376"/>
      <c r="N6" s="376"/>
      <c r="O6" s="376"/>
      <c r="P6" s="376"/>
      <c r="Q6" s="376"/>
      <c r="R6" s="376"/>
      <c r="S6" s="376"/>
      <c r="T6" s="376"/>
      <c r="U6" s="376"/>
      <c r="V6" s="376"/>
      <c r="W6" s="376"/>
      <c r="X6" s="376"/>
      <c r="Y6" s="376"/>
      <c r="Z6" s="376"/>
      <c r="AA6" s="376"/>
      <c r="AB6" s="376"/>
      <c r="AC6" s="376"/>
      <c r="AD6" s="376"/>
      <c r="AE6" s="376"/>
      <c r="AF6" s="376"/>
      <c r="AG6" s="376"/>
      <c r="AH6" s="379"/>
      <c r="AJ6" s="514" t="str">
        <f t="shared" ca="1" si="0"/>
        <v/>
      </c>
      <c r="AK6" s="514" t="b" cm="1">
        <f t="array" aca="1" ref="AK6" ca="1">IF(
    AND($A6 &gt; 0, D6 &gt; 0,AK$2&lt;MiscFormulas!$A$5+1),
    ISNUMBER(
        MATCH($A6,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 s="514" t="b" cm="1">
        <f t="array" aca="1" ref="AL6" ca="1">IF(
    AND($A6 &gt; 0, E6 &gt; 0,AL$2&lt;MiscFormulas!$A$5+1),
    ISNUMBER(
        MATCH($A6,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 s="514" t="b" cm="1">
        <f t="array" aca="1" ref="AM6" ca="1">IF(
    AND($A6 &gt; 0, F6 &gt; 0,AM$2&lt;MiscFormulas!$A$5+1),
    ISNUMBER(
        MATCH($A6,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 s="514" t="b" cm="1">
        <f t="array" aca="1" ref="AN6" ca="1">IF(
    AND($A6 &gt; 0, G6 &gt; 0,AN$2&lt;MiscFormulas!$A$5+1),
    ISNUMBER(
        MATCH($A6,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 s="514" t="b" cm="1">
        <f t="array" aca="1" ref="AO6" ca="1">IF(
    AND($A6 &gt; 0, H6 &gt; 0,AO$2&lt;MiscFormulas!$A$5+1),
    ISNUMBER(
        MATCH($A6,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 s="514" t="b" cm="1">
        <f t="array" aca="1" ref="AP6" ca="1">IF(
    AND($A6 &gt; 0, I6 &gt; 0,AP$2&lt;MiscFormulas!$A$5+1),
    ISNUMBER(
        MATCH($A6,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 s="514" t="b" cm="1">
        <f t="array" aca="1" ref="AQ6" ca="1">IF(
    AND($A6 &gt; 0, J6 &gt; 0,AQ$2&lt;MiscFormulas!$A$5+1),
    ISNUMBER(
        MATCH($A6,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 s="514" t="b" cm="1">
        <f t="array" aca="1" ref="AR6" ca="1">IF(
    AND($A6 &gt; 0, K6 &gt; 0,AR$2&lt;MiscFormulas!$A$5+1),
    ISNUMBER(
        MATCH($A6,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 s="514" t="b" cm="1">
        <f t="array" aca="1" ref="AS6" ca="1">IF(
    AND($A6 &gt; 0, L6 &gt; 0,AS$2&lt;MiscFormulas!$A$5+1),
    ISNUMBER(
        MATCH($A6,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 s="514" t="b" cm="1">
        <f t="array" aca="1" ref="AT6" ca="1">IF(
    AND($A6 &gt; 0, M6 &gt; 0,AT$2&lt;MiscFormulas!$A$5+1),
    ISNUMBER(
        MATCH($A6,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 s="514" t="b" cm="1">
        <f t="array" aca="1" ref="AU6" ca="1">IF(
    AND($A6 &gt; 0, N6 &gt; 0,AU$2&lt;MiscFormulas!$A$5+1),
    ISNUMBER(
        MATCH($A6,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 s="514" t="b" cm="1">
        <f t="array" aca="1" ref="AV6" ca="1">IF(
    AND($A6 &gt; 0, O6 &gt; 0,AV$2&lt;MiscFormulas!$A$5+1),
    ISNUMBER(
        MATCH($A6,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 s="514" t="b" cm="1">
        <f t="array" aca="1" ref="AW6" ca="1">IF(
    AND($A6 &gt; 0, P6 &gt; 0,AW$2&lt;MiscFormulas!$A$5+1),
    ISNUMBER(
        MATCH($A6,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 s="514" t="b" cm="1">
        <f t="array" aca="1" ref="AX6" ca="1">IF(
    AND($A6 &gt; 0, Q6 &gt; 0,AX$2&lt;MiscFormulas!$A$5+1),
    ISNUMBER(
        MATCH($A6,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 s="514" t="b" cm="1">
        <f t="array" aca="1" ref="AY6" ca="1">IF(
    AND($A6 &gt; 0, R6 &gt; 0,AY$2&lt;MiscFormulas!$A$5+1),
    ISNUMBER(
        MATCH($A6,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 s="514" t="b" cm="1">
        <f t="array" aca="1" ref="AZ6" ca="1">IF(
    AND($A6 &gt; 0, S6 &gt; 0,AZ$2&lt;MiscFormulas!$A$5+1),
    ISNUMBER(
        MATCH($A6,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 s="514" t="b" cm="1">
        <f t="array" aca="1" ref="BA6" ca="1">IF(
    AND($A6 &gt; 0, T6 &gt; 0,BA$2&lt;MiscFormulas!$A$5+1),
    ISNUMBER(
        MATCH($A6,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 s="514" t="b" cm="1">
        <f t="array" aca="1" ref="BB6" ca="1">IF(
    AND($A6 &gt; 0, U6 &gt; 0,BB$2&lt;MiscFormulas!$A$5+1),
    ISNUMBER(
        MATCH($A6,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 s="514" t="b" cm="1">
        <f t="array" aca="1" ref="BC6" ca="1">IF(
    AND($A6 &gt; 0, V6 &gt; 0,BC$2&lt;MiscFormulas!$A$5+1),
    ISNUMBER(
        MATCH($A6,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 s="514" t="b" cm="1">
        <f t="array" aca="1" ref="BD6" ca="1">IF(
    AND($A6 &gt; 0, W6 &gt; 0,BD$2&lt;MiscFormulas!$A$5+1),
    ISNUMBER(
        MATCH($A6,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 s="514" t="b" cm="1">
        <f t="array" aca="1" ref="BE6" ca="1">IF(
    AND($A6 &gt; 0, X6 &gt; 0,BE$2&lt;MiscFormulas!$A$5+1),
    ISNUMBER(
        MATCH($A6,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 s="514" t="b" cm="1">
        <f t="array" aca="1" ref="BF6" ca="1">IF(
    AND($A6 &gt; 0, Y6 &gt; 0,BF$2&lt;MiscFormulas!$A$5+1),
    ISNUMBER(
        MATCH($A6,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 s="514" t="b" cm="1">
        <f t="array" aca="1" ref="BG6" ca="1">IF(
    AND($A6 &gt; 0, Z6 &gt; 0,BG$2&lt;MiscFormulas!$A$5+1),
    ISNUMBER(
        MATCH($A6,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 s="514" t="b" cm="1">
        <f t="array" aca="1" ref="BH6" ca="1">IF(
    AND($A6 &gt; 0, AA6 &gt; 0,BH$2&lt;MiscFormulas!$A$5+1),
    ISNUMBER(
        MATCH($A6,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 s="514" t="b" cm="1">
        <f t="array" aca="1" ref="BI6" ca="1">IF(
    AND($A6 &gt; 0, AB6 &gt; 0,BI$2&lt;MiscFormulas!$A$5+1),
    ISNUMBER(
        MATCH($A6,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 s="514" t="b" cm="1">
        <f t="array" aca="1" ref="BJ6" ca="1">IF(
    AND($A6 &gt; 0, AC6 &gt; 0,BJ$2&lt;MiscFormulas!$A$5+1),
    ISNUMBER(
        MATCH($A6,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 s="514" t="b" cm="1">
        <f t="array" aca="1" ref="BK6" ca="1">IF(
    AND($A6 &gt; 0, AD6 &gt; 0,BK$2&lt;MiscFormulas!$A$5+1),
    ISNUMBER(
        MATCH($A6,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 s="514" t="b" cm="1">
        <f t="array" aca="1" ref="BL6" ca="1">IF(
    AND($A6 &gt; 0, AE6 &gt; 0,BL$2&lt;MiscFormulas!$A$5+1),
    ISNUMBER(
        MATCH($A6,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 s="514" t="b" cm="1">
        <f t="array" aca="1" ref="BM6" ca="1">IF(
    AND($A6 &gt; 0, AF6 &gt; 0,BM$2&lt;MiscFormulas!$A$5+1),
    ISNUMBER(
        MATCH($A6,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 s="514" t="b" cm="1">
        <f t="array" aca="1" ref="BN6" ca="1">IF(
    AND($A6 &gt; 0, AG6 &gt; 0,BN$2&lt;MiscFormulas!$A$5+1),
    ISNUMBER(
        MATCH($A6,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 s="514" t="b" cm="1">
        <f t="array" aca="1" ref="BO6" ca="1">IF(
    AND($A6 &gt; 0, AH6 &gt; 0,BO$2&lt;MiscFormulas!$A$5+1),
    ISNUMBER(
        MATCH($A6,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6" s="523"/>
      <c r="BR6" s="523"/>
      <c r="BS6" s="523"/>
      <c r="BT6" s="523"/>
      <c r="BU6" s="523"/>
    </row>
    <row r="7" spans="1:73" x14ac:dyDescent="0.55000000000000004">
      <c r="A7" s="514" t="str">
        <v>EX5 BandCamp</v>
      </c>
      <c r="B7" s="502" t="str">
        <v>EX5 BandCamp, OneGirl</v>
      </c>
      <c r="C7" s="525"/>
      <c r="D7" s="375"/>
      <c r="E7" s="377"/>
      <c r="F7" s="376" t="s">
        <v>358</v>
      </c>
      <c r="G7" s="377" t="s">
        <v>358</v>
      </c>
      <c r="H7" s="376"/>
      <c r="I7" s="377"/>
      <c r="J7" s="376"/>
      <c r="K7" s="377"/>
      <c r="L7" s="376"/>
      <c r="M7" s="377"/>
      <c r="N7" s="376"/>
      <c r="O7" s="377"/>
      <c r="P7" s="376"/>
      <c r="Q7" s="377"/>
      <c r="R7" s="376"/>
      <c r="S7" s="377"/>
      <c r="T7" s="376"/>
      <c r="U7" s="377"/>
      <c r="V7" s="376"/>
      <c r="W7" s="377"/>
      <c r="X7" s="376"/>
      <c r="Y7" s="377"/>
      <c r="Z7" s="376"/>
      <c r="AA7" s="377"/>
      <c r="AB7" s="376"/>
      <c r="AC7" s="377"/>
      <c r="AD7" s="376"/>
      <c r="AE7" s="377"/>
      <c r="AF7" s="376"/>
      <c r="AG7" s="377"/>
      <c r="AH7" s="379"/>
      <c r="AJ7" s="514" t="str">
        <f t="shared" ca="1" si="0"/>
        <v/>
      </c>
      <c r="AK7" s="514" t="b" cm="1">
        <f t="array" aca="1" ref="AK7" ca="1">IF(
    AND($A7 &gt; 0, D7 &gt; 0,AK$2&lt;MiscFormulas!$A$5+1),
    ISNUMBER(
        MATCH($A7,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 s="514" t="b" cm="1">
        <f t="array" aca="1" ref="AL7" ca="1">IF(
    AND($A7 &gt; 0, E7 &gt; 0,AL$2&lt;MiscFormulas!$A$5+1),
    ISNUMBER(
        MATCH($A7,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 s="514" t="b" cm="1">
        <f t="array" aca="1" ref="AM7" ca="1">IF(
    AND($A7 &gt; 0, F7 &gt; 0,AM$2&lt;MiscFormulas!$A$5+1),
    ISNUMBER(
        MATCH($A7,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 s="514" t="b" cm="1">
        <f t="array" aca="1" ref="AN7" ca="1">IF(
    AND($A7 &gt; 0, G7 &gt; 0,AN$2&lt;MiscFormulas!$A$5+1),
    ISNUMBER(
        MATCH($A7,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 s="514" t="b" cm="1">
        <f t="array" aca="1" ref="AO7" ca="1">IF(
    AND($A7 &gt; 0, H7 &gt; 0,AO$2&lt;MiscFormulas!$A$5+1),
    ISNUMBER(
        MATCH($A7,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 s="514" t="b" cm="1">
        <f t="array" aca="1" ref="AP7" ca="1">IF(
    AND($A7 &gt; 0, I7 &gt; 0,AP$2&lt;MiscFormulas!$A$5+1),
    ISNUMBER(
        MATCH($A7,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 s="514" t="b" cm="1">
        <f t="array" aca="1" ref="AQ7" ca="1">IF(
    AND($A7 &gt; 0, J7 &gt; 0,AQ$2&lt;MiscFormulas!$A$5+1),
    ISNUMBER(
        MATCH($A7,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 s="514" t="b" cm="1">
        <f t="array" aca="1" ref="AR7" ca="1">IF(
    AND($A7 &gt; 0, K7 &gt; 0,AR$2&lt;MiscFormulas!$A$5+1),
    ISNUMBER(
        MATCH($A7,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 s="514" t="b" cm="1">
        <f t="array" aca="1" ref="AS7" ca="1">IF(
    AND($A7 &gt; 0, L7 &gt; 0,AS$2&lt;MiscFormulas!$A$5+1),
    ISNUMBER(
        MATCH($A7,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 s="514" t="b" cm="1">
        <f t="array" aca="1" ref="AT7" ca="1">IF(
    AND($A7 &gt; 0, M7 &gt; 0,AT$2&lt;MiscFormulas!$A$5+1),
    ISNUMBER(
        MATCH($A7,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 s="514" t="b" cm="1">
        <f t="array" aca="1" ref="AU7" ca="1">IF(
    AND($A7 &gt; 0, N7 &gt; 0,AU$2&lt;MiscFormulas!$A$5+1),
    ISNUMBER(
        MATCH($A7,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 s="514" t="b" cm="1">
        <f t="array" aca="1" ref="AV7" ca="1">IF(
    AND($A7 &gt; 0, O7 &gt; 0,AV$2&lt;MiscFormulas!$A$5+1),
    ISNUMBER(
        MATCH($A7,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 s="514" t="b" cm="1">
        <f t="array" aca="1" ref="AW7" ca="1">IF(
    AND($A7 &gt; 0, P7 &gt; 0,AW$2&lt;MiscFormulas!$A$5+1),
    ISNUMBER(
        MATCH($A7,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 s="514" t="b" cm="1">
        <f t="array" aca="1" ref="AX7" ca="1">IF(
    AND($A7 &gt; 0, Q7 &gt; 0,AX$2&lt;MiscFormulas!$A$5+1),
    ISNUMBER(
        MATCH($A7,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 s="514" t="b" cm="1">
        <f t="array" aca="1" ref="AY7" ca="1">IF(
    AND($A7 &gt; 0, R7 &gt; 0,AY$2&lt;MiscFormulas!$A$5+1),
    ISNUMBER(
        MATCH($A7,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 s="514" t="b" cm="1">
        <f t="array" aca="1" ref="AZ7" ca="1">IF(
    AND($A7 &gt; 0, S7 &gt; 0,AZ$2&lt;MiscFormulas!$A$5+1),
    ISNUMBER(
        MATCH($A7,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 s="514" t="b" cm="1">
        <f t="array" aca="1" ref="BA7" ca="1">IF(
    AND($A7 &gt; 0, T7 &gt; 0,BA$2&lt;MiscFormulas!$A$5+1),
    ISNUMBER(
        MATCH($A7,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 s="514" t="b" cm="1">
        <f t="array" aca="1" ref="BB7" ca="1">IF(
    AND($A7 &gt; 0, U7 &gt; 0,BB$2&lt;MiscFormulas!$A$5+1),
    ISNUMBER(
        MATCH($A7,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 s="514" t="b" cm="1">
        <f t="array" aca="1" ref="BC7" ca="1">IF(
    AND($A7 &gt; 0, V7 &gt; 0,BC$2&lt;MiscFormulas!$A$5+1),
    ISNUMBER(
        MATCH($A7,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 s="514" t="b" cm="1">
        <f t="array" aca="1" ref="BD7" ca="1">IF(
    AND($A7 &gt; 0, W7 &gt; 0,BD$2&lt;MiscFormulas!$A$5+1),
    ISNUMBER(
        MATCH($A7,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 s="514" t="b" cm="1">
        <f t="array" aca="1" ref="BE7" ca="1">IF(
    AND($A7 &gt; 0, X7 &gt; 0,BE$2&lt;MiscFormulas!$A$5+1),
    ISNUMBER(
        MATCH($A7,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 s="514" t="b" cm="1">
        <f t="array" aca="1" ref="BF7" ca="1">IF(
    AND($A7 &gt; 0, Y7 &gt; 0,BF$2&lt;MiscFormulas!$A$5+1),
    ISNUMBER(
        MATCH($A7,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 s="514" t="b" cm="1">
        <f t="array" aca="1" ref="BG7" ca="1">IF(
    AND($A7 &gt; 0, Z7 &gt; 0,BG$2&lt;MiscFormulas!$A$5+1),
    ISNUMBER(
        MATCH($A7,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 s="514" t="b" cm="1">
        <f t="array" aca="1" ref="BH7" ca="1">IF(
    AND($A7 &gt; 0, AA7 &gt; 0,BH$2&lt;MiscFormulas!$A$5+1),
    ISNUMBER(
        MATCH($A7,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 s="514" t="b" cm="1">
        <f t="array" aca="1" ref="BI7" ca="1">IF(
    AND($A7 &gt; 0, AB7 &gt; 0,BI$2&lt;MiscFormulas!$A$5+1),
    ISNUMBER(
        MATCH($A7,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 s="514" t="b" cm="1">
        <f t="array" aca="1" ref="BJ7" ca="1">IF(
    AND($A7 &gt; 0, AC7 &gt; 0,BJ$2&lt;MiscFormulas!$A$5+1),
    ISNUMBER(
        MATCH($A7,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 s="514" t="b" cm="1">
        <f t="array" aca="1" ref="BK7" ca="1">IF(
    AND($A7 &gt; 0, AD7 &gt; 0,BK$2&lt;MiscFormulas!$A$5+1),
    ISNUMBER(
        MATCH($A7,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 s="514" t="b" cm="1">
        <f t="array" aca="1" ref="BL7" ca="1">IF(
    AND($A7 &gt; 0, AE7 &gt; 0,BL$2&lt;MiscFormulas!$A$5+1),
    ISNUMBER(
        MATCH($A7,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 s="514" t="b" cm="1">
        <f t="array" aca="1" ref="BM7" ca="1">IF(
    AND($A7 &gt; 0, AF7 &gt; 0,BM$2&lt;MiscFormulas!$A$5+1),
    ISNUMBER(
        MATCH($A7,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 s="514" t="b" cm="1">
        <f t="array" aca="1" ref="BN7" ca="1">IF(
    AND($A7 &gt; 0, AG7 &gt; 0,BN$2&lt;MiscFormulas!$A$5+1),
    ISNUMBER(
        MATCH($A7,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 s="514" t="b" cm="1">
        <f t="array" aca="1" ref="BO7" ca="1">IF(
    AND($A7 &gt; 0, AH7 &gt; 0,BO$2&lt;MiscFormulas!$A$5+1),
    ISNUMBER(
        MATCH($A7,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7" s="523"/>
      <c r="BR7" s="523"/>
      <c r="BS7" s="523"/>
      <c r="BT7" s="523"/>
      <c r="BU7" s="523"/>
    </row>
    <row r="8" spans="1:73" x14ac:dyDescent="0.55000000000000004">
      <c r="A8" s="514" t="str">
        <v>EX6 Black</v>
      </c>
      <c r="B8" s="502" t="str">
        <v>EX6 Black, Serious</v>
      </c>
      <c r="C8" s="525"/>
      <c r="D8" s="375"/>
      <c r="E8" s="376"/>
      <c r="F8" s="376"/>
      <c r="G8" s="376"/>
      <c r="H8" s="376"/>
      <c r="I8" s="376"/>
      <c r="J8" s="376"/>
      <c r="K8" s="376"/>
      <c r="L8" s="376"/>
      <c r="M8" s="376"/>
      <c r="N8" s="376"/>
      <c r="O8" s="376"/>
      <c r="P8" s="376"/>
      <c r="Q8" s="376"/>
      <c r="R8" s="376"/>
      <c r="S8" s="376"/>
      <c r="T8" s="376"/>
      <c r="U8" s="376"/>
      <c r="V8" s="376"/>
      <c r="W8" s="376"/>
      <c r="X8" s="376"/>
      <c r="Y8" s="376"/>
      <c r="Z8" s="376"/>
      <c r="AA8" s="376" t="s">
        <v>372</v>
      </c>
      <c r="AB8" s="376"/>
      <c r="AC8" s="376"/>
      <c r="AD8" s="376"/>
      <c r="AE8" s="376"/>
      <c r="AF8" s="376"/>
      <c r="AG8" s="376"/>
      <c r="AH8" s="379"/>
      <c r="AJ8" s="514" t="str">
        <f t="shared" ca="1" si="0"/>
        <v/>
      </c>
      <c r="AK8" s="514" t="b" cm="1">
        <f t="array" aca="1" ref="AK8" ca="1">IF(
    AND($A8 &gt; 0, D8 &gt; 0,AK$2&lt;MiscFormulas!$A$5+1),
    ISNUMBER(
        MATCH($A8,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 s="514" t="b" cm="1">
        <f t="array" aca="1" ref="AL8" ca="1">IF(
    AND($A8 &gt; 0, E8 &gt; 0,AL$2&lt;MiscFormulas!$A$5+1),
    ISNUMBER(
        MATCH($A8,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 s="514" t="b" cm="1">
        <f t="array" aca="1" ref="AM8" ca="1">IF(
    AND($A8 &gt; 0, F8 &gt; 0,AM$2&lt;MiscFormulas!$A$5+1),
    ISNUMBER(
        MATCH($A8,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 s="514" t="b" cm="1">
        <f t="array" aca="1" ref="AN8" ca="1">IF(
    AND($A8 &gt; 0, G8 &gt; 0,AN$2&lt;MiscFormulas!$A$5+1),
    ISNUMBER(
        MATCH($A8,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 s="514" t="b" cm="1">
        <f t="array" aca="1" ref="AO8" ca="1">IF(
    AND($A8 &gt; 0, H8 &gt; 0,AO$2&lt;MiscFormulas!$A$5+1),
    ISNUMBER(
        MATCH($A8,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 s="514" t="b" cm="1">
        <f t="array" aca="1" ref="AP8" ca="1">IF(
    AND($A8 &gt; 0, I8 &gt; 0,AP$2&lt;MiscFormulas!$A$5+1),
    ISNUMBER(
        MATCH($A8,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 s="514" t="b" cm="1">
        <f t="array" aca="1" ref="AQ8" ca="1">IF(
    AND($A8 &gt; 0, J8 &gt; 0,AQ$2&lt;MiscFormulas!$A$5+1),
    ISNUMBER(
        MATCH($A8,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 s="514" t="b" cm="1">
        <f t="array" aca="1" ref="AR8" ca="1">IF(
    AND($A8 &gt; 0, K8 &gt; 0,AR$2&lt;MiscFormulas!$A$5+1),
    ISNUMBER(
        MATCH($A8,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 s="514" t="b" cm="1">
        <f t="array" aca="1" ref="AS8" ca="1">IF(
    AND($A8 &gt; 0, L8 &gt; 0,AS$2&lt;MiscFormulas!$A$5+1),
    ISNUMBER(
        MATCH($A8,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 s="514" t="b" cm="1">
        <f t="array" aca="1" ref="AT8" ca="1">IF(
    AND($A8 &gt; 0, M8 &gt; 0,AT$2&lt;MiscFormulas!$A$5+1),
    ISNUMBER(
        MATCH($A8,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 s="514" t="b" cm="1">
        <f t="array" aca="1" ref="AU8" ca="1">IF(
    AND($A8 &gt; 0, N8 &gt; 0,AU$2&lt;MiscFormulas!$A$5+1),
    ISNUMBER(
        MATCH($A8,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 s="514" t="b" cm="1">
        <f t="array" aca="1" ref="AV8" ca="1">IF(
    AND($A8 &gt; 0, O8 &gt; 0,AV$2&lt;MiscFormulas!$A$5+1),
    ISNUMBER(
        MATCH($A8,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 s="514" t="b" cm="1">
        <f t="array" aca="1" ref="AW8" ca="1">IF(
    AND($A8 &gt; 0, P8 &gt; 0,AW$2&lt;MiscFormulas!$A$5+1),
    ISNUMBER(
        MATCH($A8,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 s="514" t="b" cm="1">
        <f t="array" aca="1" ref="AX8" ca="1">IF(
    AND($A8 &gt; 0, Q8 &gt; 0,AX$2&lt;MiscFormulas!$A$5+1),
    ISNUMBER(
        MATCH($A8,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 s="514" t="b" cm="1">
        <f t="array" aca="1" ref="AY8" ca="1">IF(
    AND($A8 &gt; 0, R8 &gt; 0,AY$2&lt;MiscFormulas!$A$5+1),
    ISNUMBER(
        MATCH($A8,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 s="514" t="b" cm="1">
        <f t="array" aca="1" ref="AZ8" ca="1">IF(
    AND($A8 &gt; 0, S8 &gt; 0,AZ$2&lt;MiscFormulas!$A$5+1),
    ISNUMBER(
        MATCH($A8,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 s="514" t="b" cm="1">
        <f t="array" aca="1" ref="BA8" ca="1">IF(
    AND($A8 &gt; 0, T8 &gt; 0,BA$2&lt;MiscFormulas!$A$5+1),
    ISNUMBER(
        MATCH($A8,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 s="514" t="b" cm="1">
        <f t="array" aca="1" ref="BB8" ca="1">IF(
    AND($A8 &gt; 0, U8 &gt; 0,BB$2&lt;MiscFormulas!$A$5+1),
    ISNUMBER(
        MATCH($A8,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 s="514" t="b" cm="1">
        <f t="array" aca="1" ref="BC8" ca="1">IF(
    AND($A8 &gt; 0, V8 &gt; 0,BC$2&lt;MiscFormulas!$A$5+1),
    ISNUMBER(
        MATCH($A8,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 s="514" t="b" cm="1">
        <f t="array" aca="1" ref="BD8" ca="1">IF(
    AND($A8 &gt; 0, W8 &gt; 0,BD$2&lt;MiscFormulas!$A$5+1),
    ISNUMBER(
        MATCH($A8,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 s="514" t="b" cm="1">
        <f t="array" aca="1" ref="BE8" ca="1">IF(
    AND($A8 &gt; 0, X8 &gt; 0,BE$2&lt;MiscFormulas!$A$5+1),
    ISNUMBER(
        MATCH($A8,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 s="514" t="b" cm="1">
        <f t="array" aca="1" ref="BF8" ca="1">IF(
    AND($A8 &gt; 0, Y8 &gt; 0,BF$2&lt;MiscFormulas!$A$5+1),
    ISNUMBER(
        MATCH($A8,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 s="514" t="b" cm="1">
        <f t="array" aca="1" ref="BG8" ca="1">IF(
    AND($A8 &gt; 0, Z8 &gt; 0,BG$2&lt;MiscFormulas!$A$5+1),
    ISNUMBER(
        MATCH($A8,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 s="514" t="b" cm="1">
        <f t="array" aca="1" ref="BH8" ca="1">IF(
    AND($A8 &gt; 0, AA8 &gt; 0,BH$2&lt;MiscFormulas!$A$5+1),
    ISNUMBER(
        MATCH($A8,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 s="514" t="b" cm="1">
        <f t="array" aca="1" ref="BI8" ca="1">IF(
    AND($A8 &gt; 0, AB8 &gt; 0,BI$2&lt;MiscFormulas!$A$5+1),
    ISNUMBER(
        MATCH($A8,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 s="514" t="b" cm="1">
        <f t="array" aca="1" ref="BJ8" ca="1">IF(
    AND($A8 &gt; 0, AC8 &gt; 0,BJ$2&lt;MiscFormulas!$A$5+1),
    ISNUMBER(
        MATCH($A8,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 s="514" t="b" cm="1">
        <f t="array" aca="1" ref="BK8" ca="1">IF(
    AND($A8 &gt; 0, AD8 &gt; 0,BK$2&lt;MiscFormulas!$A$5+1),
    ISNUMBER(
        MATCH($A8,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 s="514" t="b" cm="1">
        <f t="array" aca="1" ref="BL8" ca="1">IF(
    AND($A8 &gt; 0, AE8 &gt; 0,BL$2&lt;MiscFormulas!$A$5+1),
    ISNUMBER(
        MATCH($A8,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 s="514" t="b" cm="1">
        <f t="array" aca="1" ref="BM8" ca="1">IF(
    AND($A8 &gt; 0, AF8 &gt; 0,BM$2&lt;MiscFormulas!$A$5+1),
    ISNUMBER(
        MATCH($A8,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 s="514" t="b" cm="1">
        <f t="array" aca="1" ref="BN8" ca="1">IF(
    AND($A8 &gt; 0, AG8 &gt; 0,BN$2&lt;MiscFormulas!$A$5+1),
    ISNUMBER(
        MATCH($A8,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8" s="514" t="b" cm="1">
        <f t="array" aca="1" ref="BO8" ca="1">IF(
    AND($A8 &gt; 0, AH8 &gt; 0,BO$2&lt;MiscFormulas!$A$5+1),
    ISNUMBER(
        MATCH($A8,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8" s="523"/>
      <c r="BR8" s="523"/>
      <c r="BS8" s="523"/>
      <c r="BT8" s="523"/>
      <c r="BU8" s="523"/>
    </row>
    <row r="9" spans="1:73" x14ac:dyDescent="0.55000000000000004">
      <c r="A9" s="514" t="str">
        <v>EX7 Boo</v>
      </c>
      <c r="B9" s="502" t="str">
        <v>EX7 Boo, Boat</v>
      </c>
      <c r="C9" s="525"/>
      <c r="D9" s="375"/>
      <c r="E9" s="377"/>
      <c r="F9" s="376"/>
      <c r="G9" s="377"/>
      <c r="H9" s="376"/>
      <c r="I9" s="377"/>
      <c r="J9" s="376"/>
      <c r="K9" s="377"/>
      <c r="L9" s="376"/>
      <c r="M9" s="377"/>
      <c r="N9" s="376"/>
      <c r="O9" s="377"/>
      <c r="P9" s="376"/>
      <c r="Q9" s="377"/>
      <c r="R9" s="376"/>
      <c r="S9" s="377"/>
      <c r="T9" s="376"/>
      <c r="U9" s="377"/>
      <c r="V9" s="376"/>
      <c r="W9" s="377"/>
      <c r="X9" s="376"/>
      <c r="Y9" s="377"/>
      <c r="Z9" s="376" t="s">
        <v>358</v>
      </c>
      <c r="AA9" s="377"/>
      <c r="AB9" s="376"/>
      <c r="AC9" s="377"/>
      <c r="AD9" s="376"/>
      <c r="AE9" s="377"/>
      <c r="AF9" s="376"/>
      <c r="AG9" s="377"/>
      <c r="AH9" s="379"/>
      <c r="AJ9" s="514" t="str">
        <f t="shared" ca="1" si="0"/>
        <v/>
      </c>
      <c r="AK9" s="514" t="b" cm="1">
        <f t="array" aca="1" ref="AK9" ca="1">IF(
    AND($A9 &gt; 0, D9 &gt; 0,AK$2&lt;MiscFormulas!$A$5+1),
    ISNUMBER(
        MATCH($A9,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9" s="514" t="b" cm="1">
        <f t="array" aca="1" ref="AL9" ca="1">IF(
    AND($A9 &gt; 0, E9 &gt; 0,AL$2&lt;MiscFormulas!$A$5+1),
    ISNUMBER(
        MATCH($A9,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9" s="514" t="b" cm="1">
        <f t="array" aca="1" ref="AM9" ca="1">IF(
    AND($A9 &gt; 0, F9 &gt; 0,AM$2&lt;MiscFormulas!$A$5+1),
    ISNUMBER(
        MATCH($A9,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9" s="514" t="b" cm="1">
        <f t="array" aca="1" ref="AN9" ca="1">IF(
    AND($A9 &gt; 0, G9 &gt; 0,AN$2&lt;MiscFormulas!$A$5+1),
    ISNUMBER(
        MATCH($A9,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9" s="514" t="b" cm="1">
        <f t="array" aca="1" ref="AO9" ca="1">IF(
    AND($A9 &gt; 0, H9 &gt; 0,AO$2&lt;MiscFormulas!$A$5+1),
    ISNUMBER(
        MATCH($A9,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9" s="514" t="b" cm="1">
        <f t="array" aca="1" ref="AP9" ca="1">IF(
    AND($A9 &gt; 0, I9 &gt; 0,AP$2&lt;MiscFormulas!$A$5+1),
    ISNUMBER(
        MATCH($A9,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9" s="514" t="b" cm="1">
        <f t="array" aca="1" ref="AQ9" ca="1">IF(
    AND($A9 &gt; 0, J9 &gt; 0,AQ$2&lt;MiscFormulas!$A$5+1),
    ISNUMBER(
        MATCH($A9,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9" s="514" t="b" cm="1">
        <f t="array" aca="1" ref="AR9" ca="1">IF(
    AND($A9 &gt; 0, K9 &gt; 0,AR$2&lt;MiscFormulas!$A$5+1),
    ISNUMBER(
        MATCH($A9,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9" s="514" t="b" cm="1">
        <f t="array" aca="1" ref="AS9" ca="1">IF(
    AND($A9 &gt; 0, L9 &gt; 0,AS$2&lt;MiscFormulas!$A$5+1),
    ISNUMBER(
        MATCH($A9,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9" s="514" t="b" cm="1">
        <f t="array" aca="1" ref="AT9" ca="1">IF(
    AND($A9 &gt; 0, M9 &gt; 0,AT$2&lt;MiscFormulas!$A$5+1),
    ISNUMBER(
        MATCH($A9,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9" s="514" t="b" cm="1">
        <f t="array" aca="1" ref="AU9" ca="1">IF(
    AND($A9 &gt; 0, N9 &gt; 0,AU$2&lt;MiscFormulas!$A$5+1),
    ISNUMBER(
        MATCH($A9,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9" s="514" t="b" cm="1">
        <f t="array" aca="1" ref="AV9" ca="1">IF(
    AND($A9 &gt; 0, O9 &gt; 0,AV$2&lt;MiscFormulas!$A$5+1),
    ISNUMBER(
        MATCH($A9,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9" s="514" t="b" cm="1">
        <f t="array" aca="1" ref="AW9" ca="1">IF(
    AND($A9 &gt; 0, P9 &gt; 0,AW$2&lt;MiscFormulas!$A$5+1),
    ISNUMBER(
        MATCH($A9,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9" s="514" t="b" cm="1">
        <f t="array" aca="1" ref="AX9" ca="1">IF(
    AND($A9 &gt; 0, Q9 &gt; 0,AX$2&lt;MiscFormulas!$A$5+1),
    ISNUMBER(
        MATCH($A9,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9" s="514" t="b" cm="1">
        <f t="array" aca="1" ref="AY9" ca="1">IF(
    AND($A9 &gt; 0, R9 &gt; 0,AY$2&lt;MiscFormulas!$A$5+1),
    ISNUMBER(
        MATCH($A9,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9" s="514" t="b" cm="1">
        <f t="array" aca="1" ref="AZ9" ca="1">IF(
    AND($A9 &gt; 0, S9 &gt; 0,AZ$2&lt;MiscFormulas!$A$5+1),
    ISNUMBER(
        MATCH($A9,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9" s="514" t="b" cm="1">
        <f t="array" aca="1" ref="BA9" ca="1">IF(
    AND($A9 &gt; 0, T9 &gt; 0,BA$2&lt;MiscFormulas!$A$5+1),
    ISNUMBER(
        MATCH($A9,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9" s="514" t="b" cm="1">
        <f t="array" aca="1" ref="BB9" ca="1">IF(
    AND($A9 &gt; 0, U9 &gt; 0,BB$2&lt;MiscFormulas!$A$5+1),
    ISNUMBER(
        MATCH($A9,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9" s="514" t="b" cm="1">
        <f t="array" aca="1" ref="BC9" ca="1">IF(
    AND($A9 &gt; 0, V9 &gt; 0,BC$2&lt;MiscFormulas!$A$5+1),
    ISNUMBER(
        MATCH($A9,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9" s="514" t="b" cm="1">
        <f t="array" aca="1" ref="BD9" ca="1">IF(
    AND($A9 &gt; 0, W9 &gt; 0,BD$2&lt;MiscFormulas!$A$5+1),
    ISNUMBER(
        MATCH($A9,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9" s="514" t="b" cm="1">
        <f t="array" aca="1" ref="BE9" ca="1">IF(
    AND($A9 &gt; 0, X9 &gt; 0,BE$2&lt;MiscFormulas!$A$5+1),
    ISNUMBER(
        MATCH($A9,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9" s="514" t="b" cm="1">
        <f t="array" aca="1" ref="BF9" ca="1">IF(
    AND($A9 &gt; 0, Y9 &gt; 0,BF$2&lt;MiscFormulas!$A$5+1),
    ISNUMBER(
        MATCH($A9,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9" s="514" t="b" cm="1">
        <f t="array" aca="1" ref="BG9" ca="1">IF(
    AND($A9 &gt; 0, Z9 &gt; 0,BG$2&lt;MiscFormulas!$A$5+1),
    ISNUMBER(
        MATCH($A9,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9" s="514" t="b" cm="1">
        <f t="array" aca="1" ref="BH9" ca="1">IF(
    AND($A9 &gt; 0, AA9 &gt; 0,BH$2&lt;MiscFormulas!$A$5+1),
    ISNUMBER(
        MATCH($A9,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9" s="514" t="b" cm="1">
        <f t="array" aca="1" ref="BI9" ca="1">IF(
    AND($A9 &gt; 0, AB9 &gt; 0,BI$2&lt;MiscFormulas!$A$5+1),
    ISNUMBER(
        MATCH($A9,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9" s="514" t="b" cm="1">
        <f t="array" aca="1" ref="BJ9" ca="1">IF(
    AND($A9 &gt; 0, AC9 &gt; 0,BJ$2&lt;MiscFormulas!$A$5+1),
    ISNUMBER(
        MATCH($A9,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9" s="514" t="b" cm="1">
        <f t="array" aca="1" ref="BK9" ca="1">IF(
    AND($A9 &gt; 0, AD9 &gt; 0,BK$2&lt;MiscFormulas!$A$5+1),
    ISNUMBER(
        MATCH($A9,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9" s="514" t="b" cm="1">
        <f t="array" aca="1" ref="BL9" ca="1">IF(
    AND($A9 &gt; 0, AE9 &gt; 0,BL$2&lt;MiscFormulas!$A$5+1),
    ISNUMBER(
        MATCH($A9,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9" s="514" t="b" cm="1">
        <f t="array" aca="1" ref="BM9" ca="1">IF(
    AND($A9 &gt; 0, AF9 &gt; 0,BM$2&lt;MiscFormulas!$A$5+1),
    ISNUMBER(
        MATCH($A9,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9" s="514" t="b" cm="1">
        <f t="array" aca="1" ref="BN9" ca="1">IF(
    AND($A9 &gt; 0, AG9 &gt; 0,BN$2&lt;MiscFormulas!$A$5+1),
    ISNUMBER(
        MATCH($A9,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9" s="514" t="b" cm="1">
        <f t="array" aca="1" ref="BO9" ca="1">IF(
    AND($A9 &gt; 0, AH9 &gt; 0,BO$2&lt;MiscFormulas!$A$5+1),
    ISNUMBER(
        MATCH($A9,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9" s="523"/>
      <c r="BR9" s="523"/>
      <c r="BS9" s="523"/>
      <c r="BT9" s="523"/>
      <c r="BU9" s="523"/>
    </row>
    <row r="10" spans="1:73" x14ac:dyDescent="0.55000000000000004">
      <c r="A10" s="514" t="str">
        <v>EX8 Boo</v>
      </c>
      <c r="B10" s="502" t="str">
        <v>EX8 Boo, King</v>
      </c>
      <c r="C10" s="525"/>
      <c r="D10" s="375"/>
      <c r="E10" s="377"/>
      <c r="F10" s="376"/>
      <c r="G10" s="377"/>
      <c r="H10" s="376"/>
      <c r="I10" s="377"/>
      <c r="J10" s="376"/>
      <c r="K10" s="377"/>
      <c r="L10" s="376"/>
      <c r="M10" s="377"/>
      <c r="N10" s="376"/>
      <c r="O10" s="377"/>
      <c r="P10" s="376"/>
      <c r="Q10" s="377"/>
      <c r="R10" s="376"/>
      <c r="S10" s="377"/>
      <c r="T10" s="376"/>
      <c r="U10" s="377"/>
      <c r="V10" s="376"/>
      <c r="W10" s="377"/>
      <c r="X10" s="376"/>
      <c r="Y10" s="377"/>
      <c r="Z10" s="376"/>
      <c r="AA10" s="377"/>
      <c r="AB10" s="376"/>
      <c r="AC10" s="377"/>
      <c r="AD10" s="376"/>
      <c r="AE10" s="377"/>
      <c r="AF10" s="376"/>
      <c r="AG10" s="377"/>
      <c r="AH10" s="379"/>
      <c r="AJ10" s="514" t="str">
        <f t="shared" ca="1" si="0"/>
        <v/>
      </c>
      <c r="AK10" s="514" t="b" cm="1">
        <f t="array" aca="1" ref="AK10" ca="1">IF(
    AND($A10 &gt; 0, D10 &gt; 0,AK$2&lt;MiscFormulas!$A$5+1),
    ISNUMBER(
        MATCH($A10,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0" s="514" t="b" cm="1">
        <f t="array" aca="1" ref="AL10" ca="1">IF(
    AND($A10 &gt; 0, E10 &gt; 0,AL$2&lt;MiscFormulas!$A$5+1),
    ISNUMBER(
        MATCH($A10,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0" s="514" t="b" cm="1">
        <f t="array" aca="1" ref="AM10" ca="1">IF(
    AND($A10 &gt; 0, F10 &gt; 0,AM$2&lt;MiscFormulas!$A$5+1),
    ISNUMBER(
        MATCH($A10,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0" s="514" t="b" cm="1">
        <f t="array" aca="1" ref="AN10" ca="1">IF(
    AND($A10 &gt; 0, G10 &gt; 0,AN$2&lt;MiscFormulas!$A$5+1),
    ISNUMBER(
        MATCH($A10,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0" s="514" t="b" cm="1">
        <f t="array" aca="1" ref="AO10" ca="1">IF(
    AND($A10 &gt; 0, H10 &gt; 0,AO$2&lt;MiscFormulas!$A$5+1),
    ISNUMBER(
        MATCH($A10,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0" s="514" t="b" cm="1">
        <f t="array" aca="1" ref="AP10" ca="1">IF(
    AND($A10 &gt; 0, I10 &gt; 0,AP$2&lt;MiscFormulas!$A$5+1),
    ISNUMBER(
        MATCH($A10,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0" s="514" t="b" cm="1">
        <f t="array" aca="1" ref="AQ10" ca="1">IF(
    AND($A10 &gt; 0, J10 &gt; 0,AQ$2&lt;MiscFormulas!$A$5+1),
    ISNUMBER(
        MATCH($A10,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0" s="514" t="b" cm="1">
        <f t="array" aca="1" ref="AR10" ca="1">IF(
    AND($A10 &gt; 0, K10 &gt; 0,AR$2&lt;MiscFormulas!$A$5+1),
    ISNUMBER(
        MATCH($A10,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0" s="514" t="b" cm="1">
        <f t="array" aca="1" ref="AS10" ca="1">IF(
    AND($A10 &gt; 0, L10 &gt; 0,AS$2&lt;MiscFormulas!$A$5+1),
    ISNUMBER(
        MATCH($A10,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0" s="514" t="b" cm="1">
        <f t="array" aca="1" ref="AT10" ca="1">IF(
    AND($A10 &gt; 0, M10 &gt; 0,AT$2&lt;MiscFormulas!$A$5+1),
    ISNUMBER(
        MATCH($A10,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0" s="514" t="b" cm="1">
        <f t="array" aca="1" ref="AU10" ca="1">IF(
    AND($A10 &gt; 0, N10 &gt; 0,AU$2&lt;MiscFormulas!$A$5+1),
    ISNUMBER(
        MATCH($A10,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0" s="514" t="b" cm="1">
        <f t="array" aca="1" ref="AV10" ca="1">IF(
    AND($A10 &gt; 0, O10 &gt; 0,AV$2&lt;MiscFormulas!$A$5+1),
    ISNUMBER(
        MATCH($A10,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0" s="514" t="b" cm="1">
        <f t="array" aca="1" ref="AW10" ca="1">IF(
    AND($A10 &gt; 0, P10 &gt; 0,AW$2&lt;MiscFormulas!$A$5+1),
    ISNUMBER(
        MATCH($A10,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0" s="514" t="b" cm="1">
        <f t="array" aca="1" ref="AX10" ca="1">IF(
    AND($A10 &gt; 0, Q10 &gt; 0,AX$2&lt;MiscFormulas!$A$5+1),
    ISNUMBER(
        MATCH($A10,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0" s="514" t="b" cm="1">
        <f t="array" aca="1" ref="AY10" ca="1">IF(
    AND($A10 &gt; 0, R10 &gt; 0,AY$2&lt;MiscFormulas!$A$5+1),
    ISNUMBER(
        MATCH($A10,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0" s="514" t="b" cm="1">
        <f t="array" aca="1" ref="AZ10" ca="1">IF(
    AND($A10 &gt; 0, S10 &gt; 0,AZ$2&lt;MiscFormulas!$A$5+1),
    ISNUMBER(
        MATCH($A10,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0" s="514" t="b" cm="1">
        <f t="array" aca="1" ref="BA10" ca="1">IF(
    AND($A10 &gt; 0, T10 &gt; 0,BA$2&lt;MiscFormulas!$A$5+1),
    ISNUMBER(
        MATCH($A10,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0" s="514" t="b" cm="1">
        <f t="array" aca="1" ref="BB10" ca="1">IF(
    AND($A10 &gt; 0, U10 &gt; 0,BB$2&lt;MiscFormulas!$A$5+1),
    ISNUMBER(
        MATCH($A10,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0" s="514" t="b" cm="1">
        <f t="array" aca="1" ref="BC10" ca="1">IF(
    AND($A10 &gt; 0, V10 &gt; 0,BC$2&lt;MiscFormulas!$A$5+1),
    ISNUMBER(
        MATCH($A10,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0" s="514" t="b" cm="1">
        <f t="array" aca="1" ref="BD10" ca="1">IF(
    AND($A10 &gt; 0, W10 &gt; 0,BD$2&lt;MiscFormulas!$A$5+1),
    ISNUMBER(
        MATCH($A10,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0" s="514" t="b" cm="1">
        <f t="array" aca="1" ref="BE10" ca="1">IF(
    AND($A10 &gt; 0, X10 &gt; 0,BE$2&lt;MiscFormulas!$A$5+1),
    ISNUMBER(
        MATCH($A10,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0" s="514" t="b" cm="1">
        <f t="array" aca="1" ref="BF10" ca="1">IF(
    AND($A10 &gt; 0, Y10 &gt; 0,BF$2&lt;MiscFormulas!$A$5+1),
    ISNUMBER(
        MATCH($A10,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0" s="514" t="b" cm="1">
        <f t="array" aca="1" ref="BG10" ca="1">IF(
    AND($A10 &gt; 0, Z10 &gt; 0,BG$2&lt;MiscFormulas!$A$5+1),
    ISNUMBER(
        MATCH($A10,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0" s="514" t="b" cm="1">
        <f t="array" aca="1" ref="BH10" ca="1">IF(
    AND($A10 &gt; 0, AA10 &gt; 0,BH$2&lt;MiscFormulas!$A$5+1),
    ISNUMBER(
        MATCH($A10,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0" s="514" t="b" cm="1">
        <f t="array" aca="1" ref="BI10" ca="1">IF(
    AND($A10 &gt; 0, AB10 &gt; 0,BI$2&lt;MiscFormulas!$A$5+1),
    ISNUMBER(
        MATCH($A10,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0" s="514" t="b" cm="1">
        <f t="array" aca="1" ref="BJ10" ca="1">IF(
    AND($A10 &gt; 0, AC10 &gt; 0,BJ$2&lt;MiscFormulas!$A$5+1),
    ISNUMBER(
        MATCH($A10,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0" s="514" t="b" cm="1">
        <f t="array" aca="1" ref="BK10" ca="1">IF(
    AND($A10 &gt; 0, AD10 &gt; 0,BK$2&lt;MiscFormulas!$A$5+1),
    ISNUMBER(
        MATCH($A10,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0" s="514" t="b" cm="1">
        <f t="array" aca="1" ref="BL10" ca="1">IF(
    AND($A10 &gt; 0, AE10 &gt; 0,BL$2&lt;MiscFormulas!$A$5+1),
    ISNUMBER(
        MATCH($A10,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0" s="514" t="b" cm="1">
        <f t="array" aca="1" ref="BM10" ca="1">IF(
    AND($A10 &gt; 0, AF10 &gt; 0,BM$2&lt;MiscFormulas!$A$5+1),
    ISNUMBER(
        MATCH($A10,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0" s="514" t="b" cm="1">
        <f t="array" aca="1" ref="BN10" ca="1">IF(
    AND($A10 &gt; 0, AG10 &gt; 0,BN$2&lt;MiscFormulas!$A$5+1),
    ISNUMBER(
        MATCH($A10,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0" s="514" t="b" cm="1">
        <f t="array" aca="1" ref="BO10" ca="1">IF(
    AND($A10 &gt; 0, AH10 &gt; 0,BO$2&lt;MiscFormulas!$A$5+1),
    ISNUMBER(
        MATCH($A10,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1" spans="1:73" x14ac:dyDescent="0.55000000000000004">
      <c r="A11" s="514" t="str">
        <v>EX9 Brocavich</v>
      </c>
      <c r="B11" s="502" t="str">
        <v>EX9 Brocavich, Erin</v>
      </c>
      <c r="C11" s="525"/>
      <c r="D11" s="375"/>
      <c r="E11" s="376"/>
      <c r="F11" s="376"/>
      <c r="G11" s="376"/>
      <c r="H11" s="376"/>
      <c r="I11" s="376"/>
      <c r="J11" s="376"/>
      <c r="K11" s="376"/>
      <c r="L11" s="376"/>
      <c r="M11" s="376"/>
      <c r="N11" s="376"/>
      <c r="O11" s="376"/>
      <c r="P11" s="376"/>
      <c r="Q11" s="376"/>
      <c r="R11" s="376"/>
      <c r="S11" s="376"/>
      <c r="T11" s="376"/>
      <c r="U11" s="376"/>
      <c r="V11" s="376"/>
      <c r="W11" s="376"/>
      <c r="X11" s="376"/>
      <c r="Y11" s="376"/>
      <c r="Z11" s="376"/>
      <c r="AA11" s="376"/>
      <c r="AB11" s="376"/>
      <c r="AC11" s="376"/>
      <c r="AD11" s="376"/>
      <c r="AE11" s="376"/>
      <c r="AF11" s="376"/>
      <c r="AG11" s="376"/>
      <c r="AH11" s="379"/>
      <c r="AJ11" s="514" t="str">
        <f t="shared" ca="1" si="0"/>
        <v/>
      </c>
      <c r="AK11" s="514" t="b" cm="1">
        <f t="array" aca="1" ref="AK11" ca="1">IF(
    AND($A11 &gt; 0, D11 &gt; 0,AK$2&lt;MiscFormulas!$A$5+1),
    ISNUMBER(
        MATCH($A11,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1" s="514" t="b" cm="1">
        <f t="array" aca="1" ref="AL11" ca="1">IF(
    AND($A11 &gt; 0, E11 &gt; 0,AL$2&lt;MiscFormulas!$A$5+1),
    ISNUMBER(
        MATCH($A11,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1" s="514" t="b" cm="1">
        <f t="array" aca="1" ref="AM11" ca="1">IF(
    AND($A11 &gt; 0, F11 &gt; 0,AM$2&lt;MiscFormulas!$A$5+1),
    ISNUMBER(
        MATCH($A11,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1" s="514" t="b" cm="1">
        <f t="array" aca="1" ref="AN11" ca="1">IF(
    AND($A11 &gt; 0, G11 &gt; 0,AN$2&lt;MiscFormulas!$A$5+1),
    ISNUMBER(
        MATCH($A11,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1" s="514" t="b" cm="1">
        <f t="array" aca="1" ref="AO11" ca="1">IF(
    AND($A11 &gt; 0, H11 &gt; 0,AO$2&lt;MiscFormulas!$A$5+1),
    ISNUMBER(
        MATCH($A11,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1" s="514" t="b" cm="1">
        <f t="array" aca="1" ref="AP11" ca="1">IF(
    AND($A11 &gt; 0, I11 &gt; 0,AP$2&lt;MiscFormulas!$A$5+1),
    ISNUMBER(
        MATCH($A11,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1" s="514" t="b" cm="1">
        <f t="array" aca="1" ref="AQ11" ca="1">IF(
    AND($A11 &gt; 0, J11 &gt; 0,AQ$2&lt;MiscFormulas!$A$5+1),
    ISNUMBER(
        MATCH($A11,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1" s="514" t="b" cm="1">
        <f t="array" aca="1" ref="AR11" ca="1">IF(
    AND($A11 &gt; 0, K11 &gt; 0,AR$2&lt;MiscFormulas!$A$5+1),
    ISNUMBER(
        MATCH($A11,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1" s="514" t="b" cm="1">
        <f t="array" aca="1" ref="AS11" ca="1">IF(
    AND($A11 &gt; 0, L11 &gt; 0,AS$2&lt;MiscFormulas!$A$5+1),
    ISNUMBER(
        MATCH($A11,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1" s="514" t="b" cm="1">
        <f t="array" aca="1" ref="AT11" ca="1">IF(
    AND($A11 &gt; 0, M11 &gt; 0,AT$2&lt;MiscFormulas!$A$5+1),
    ISNUMBER(
        MATCH($A11,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1" s="514" t="b" cm="1">
        <f t="array" aca="1" ref="AU11" ca="1">IF(
    AND($A11 &gt; 0, N11 &gt; 0,AU$2&lt;MiscFormulas!$A$5+1),
    ISNUMBER(
        MATCH($A11,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1" s="514" t="b" cm="1">
        <f t="array" aca="1" ref="AV11" ca="1">IF(
    AND($A11 &gt; 0, O11 &gt; 0,AV$2&lt;MiscFormulas!$A$5+1),
    ISNUMBER(
        MATCH($A11,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1" s="514" t="b" cm="1">
        <f t="array" aca="1" ref="AW11" ca="1">IF(
    AND($A11 &gt; 0, P11 &gt; 0,AW$2&lt;MiscFormulas!$A$5+1),
    ISNUMBER(
        MATCH($A11,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1" s="514" t="b" cm="1">
        <f t="array" aca="1" ref="AX11" ca="1">IF(
    AND($A11 &gt; 0, Q11 &gt; 0,AX$2&lt;MiscFormulas!$A$5+1),
    ISNUMBER(
        MATCH($A11,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1" s="514" t="b" cm="1">
        <f t="array" aca="1" ref="AY11" ca="1">IF(
    AND($A11 &gt; 0, R11 &gt; 0,AY$2&lt;MiscFormulas!$A$5+1),
    ISNUMBER(
        MATCH($A11,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1" s="514" t="b" cm="1">
        <f t="array" aca="1" ref="AZ11" ca="1">IF(
    AND($A11 &gt; 0, S11 &gt; 0,AZ$2&lt;MiscFormulas!$A$5+1),
    ISNUMBER(
        MATCH($A11,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1" s="514" t="b" cm="1">
        <f t="array" aca="1" ref="BA11" ca="1">IF(
    AND($A11 &gt; 0, T11 &gt; 0,BA$2&lt;MiscFormulas!$A$5+1),
    ISNUMBER(
        MATCH($A11,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1" s="514" t="b" cm="1">
        <f t="array" aca="1" ref="BB11" ca="1">IF(
    AND($A11 &gt; 0, U11 &gt; 0,BB$2&lt;MiscFormulas!$A$5+1),
    ISNUMBER(
        MATCH($A11,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1" s="514" t="b" cm="1">
        <f t="array" aca="1" ref="BC11" ca="1">IF(
    AND($A11 &gt; 0, V11 &gt; 0,BC$2&lt;MiscFormulas!$A$5+1),
    ISNUMBER(
        MATCH($A11,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1" s="514" t="b" cm="1">
        <f t="array" aca="1" ref="BD11" ca="1">IF(
    AND($A11 &gt; 0, W11 &gt; 0,BD$2&lt;MiscFormulas!$A$5+1),
    ISNUMBER(
        MATCH($A11,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1" s="514" t="b" cm="1">
        <f t="array" aca="1" ref="BE11" ca="1">IF(
    AND($A11 &gt; 0, X11 &gt; 0,BE$2&lt;MiscFormulas!$A$5+1),
    ISNUMBER(
        MATCH($A11,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1" s="514" t="b" cm="1">
        <f t="array" aca="1" ref="BF11" ca="1">IF(
    AND($A11 &gt; 0, Y11 &gt; 0,BF$2&lt;MiscFormulas!$A$5+1),
    ISNUMBER(
        MATCH($A11,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1" s="514" t="b" cm="1">
        <f t="array" aca="1" ref="BG11" ca="1">IF(
    AND($A11 &gt; 0, Z11 &gt; 0,BG$2&lt;MiscFormulas!$A$5+1),
    ISNUMBER(
        MATCH($A11,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1" s="514" t="b" cm="1">
        <f t="array" aca="1" ref="BH11" ca="1">IF(
    AND($A11 &gt; 0, AA11 &gt; 0,BH$2&lt;MiscFormulas!$A$5+1),
    ISNUMBER(
        MATCH($A11,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1" s="514" t="b" cm="1">
        <f t="array" aca="1" ref="BI11" ca="1">IF(
    AND($A11 &gt; 0, AB11 &gt; 0,BI$2&lt;MiscFormulas!$A$5+1),
    ISNUMBER(
        MATCH($A11,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1" s="514" t="b" cm="1">
        <f t="array" aca="1" ref="BJ11" ca="1">IF(
    AND($A11 &gt; 0, AC11 &gt; 0,BJ$2&lt;MiscFormulas!$A$5+1),
    ISNUMBER(
        MATCH($A11,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1" s="514" t="b" cm="1">
        <f t="array" aca="1" ref="BK11" ca="1">IF(
    AND($A11 &gt; 0, AD11 &gt; 0,BK$2&lt;MiscFormulas!$A$5+1),
    ISNUMBER(
        MATCH($A11,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1" s="514" t="b" cm="1">
        <f t="array" aca="1" ref="BL11" ca="1">IF(
    AND($A11 &gt; 0, AE11 &gt; 0,BL$2&lt;MiscFormulas!$A$5+1),
    ISNUMBER(
        MATCH($A11,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1" s="514" t="b" cm="1">
        <f t="array" aca="1" ref="BM11" ca="1">IF(
    AND($A11 &gt; 0, AF11 &gt; 0,BM$2&lt;MiscFormulas!$A$5+1),
    ISNUMBER(
        MATCH($A11,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1" s="514" t="b" cm="1">
        <f t="array" aca="1" ref="BN11" ca="1">IF(
    AND($A11 &gt; 0, AG11 &gt; 0,BN$2&lt;MiscFormulas!$A$5+1),
    ISNUMBER(
        MATCH($A11,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1" s="514" t="b" cm="1">
        <f t="array" aca="1" ref="BO11" ca="1">IF(
    AND($A11 &gt; 0, AH11 &gt; 0,BO$2&lt;MiscFormulas!$A$5+1),
    ISNUMBER(
        MATCH($A11,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2" spans="1:73" x14ac:dyDescent="0.55000000000000004">
      <c r="A12" s="514" t="str">
        <v>EX10 Bros</v>
      </c>
      <c r="B12" s="502" t="str">
        <v>EX10 Bros, Luigi</v>
      </c>
      <c r="C12" s="525"/>
      <c r="D12" s="375"/>
      <c r="E12" s="377"/>
      <c r="F12" s="376"/>
      <c r="G12" s="377"/>
      <c r="H12" s="376"/>
      <c r="I12" s="377"/>
      <c r="J12" s="376"/>
      <c r="K12" s="377"/>
      <c r="L12" s="376"/>
      <c r="M12" s="377"/>
      <c r="N12" s="376"/>
      <c r="O12" s="377"/>
      <c r="P12" s="376"/>
      <c r="Q12" s="377"/>
      <c r="R12" s="376"/>
      <c r="S12" s="377"/>
      <c r="T12" s="376"/>
      <c r="U12" s="377"/>
      <c r="V12" s="376"/>
      <c r="W12" s="377"/>
      <c r="X12" s="376"/>
      <c r="Y12" s="377"/>
      <c r="Z12" s="376"/>
      <c r="AA12" s="377"/>
      <c r="AB12" s="376"/>
      <c r="AC12" s="377"/>
      <c r="AD12" s="376"/>
      <c r="AE12" s="377"/>
      <c r="AF12" s="376"/>
      <c r="AG12" s="377"/>
      <c r="AH12" s="379"/>
      <c r="AJ12" s="514" t="str">
        <f t="shared" ca="1" si="0"/>
        <v/>
      </c>
      <c r="AK12" s="514" t="b" cm="1">
        <f t="array" aca="1" ref="AK12" ca="1">IF(
    AND($A12 &gt; 0, D12 &gt; 0,AK$2&lt;MiscFormulas!$A$5+1),
    ISNUMBER(
        MATCH($A12,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2" s="514" t="b" cm="1">
        <f t="array" aca="1" ref="AL12" ca="1">IF(
    AND($A12 &gt; 0, E12 &gt; 0,AL$2&lt;MiscFormulas!$A$5+1),
    ISNUMBER(
        MATCH($A12,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2" s="514" t="b" cm="1">
        <f t="array" aca="1" ref="AM12" ca="1">IF(
    AND($A12 &gt; 0, F12 &gt; 0,AM$2&lt;MiscFormulas!$A$5+1),
    ISNUMBER(
        MATCH($A12,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2" s="514" t="b" cm="1">
        <f t="array" aca="1" ref="AN12" ca="1">IF(
    AND($A12 &gt; 0, G12 &gt; 0,AN$2&lt;MiscFormulas!$A$5+1),
    ISNUMBER(
        MATCH($A12,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2" s="514" t="b" cm="1">
        <f t="array" aca="1" ref="AO12" ca="1">IF(
    AND($A12 &gt; 0, H12 &gt; 0,AO$2&lt;MiscFormulas!$A$5+1),
    ISNUMBER(
        MATCH($A12,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2" s="514" t="b" cm="1">
        <f t="array" aca="1" ref="AP12" ca="1">IF(
    AND($A12 &gt; 0, I12 &gt; 0,AP$2&lt;MiscFormulas!$A$5+1),
    ISNUMBER(
        MATCH($A12,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2" s="514" t="b" cm="1">
        <f t="array" aca="1" ref="AQ12" ca="1">IF(
    AND($A12 &gt; 0, J12 &gt; 0,AQ$2&lt;MiscFormulas!$A$5+1),
    ISNUMBER(
        MATCH($A12,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2" s="514" t="b" cm="1">
        <f t="array" aca="1" ref="AR12" ca="1">IF(
    AND($A12 &gt; 0, K12 &gt; 0,AR$2&lt;MiscFormulas!$A$5+1),
    ISNUMBER(
        MATCH($A12,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2" s="514" t="b" cm="1">
        <f t="array" aca="1" ref="AS12" ca="1">IF(
    AND($A12 &gt; 0, L12 &gt; 0,AS$2&lt;MiscFormulas!$A$5+1),
    ISNUMBER(
        MATCH($A12,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2" s="514" t="b" cm="1">
        <f t="array" aca="1" ref="AT12" ca="1">IF(
    AND($A12 &gt; 0, M12 &gt; 0,AT$2&lt;MiscFormulas!$A$5+1),
    ISNUMBER(
        MATCH($A12,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2" s="514" t="b" cm="1">
        <f t="array" aca="1" ref="AU12" ca="1">IF(
    AND($A12 &gt; 0, N12 &gt; 0,AU$2&lt;MiscFormulas!$A$5+1),
    ISNUMBER(
        MATCH($A12,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2" s="514" t="b" cm="1">
        <f t="array" aca="1" ref="AV12" ca="1">IF(
    AND($A12 &gt; 0, O12 &gt; 0,AV$2&lt;MiscFormulas!$A$5+1),
    ISNUMBER(
        MATCH($A12,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2" s="514" t="b" cm="1">
        <f t="array" aca="1" ref="AW12" ca="1">IF(
    AND($A12 &gt; 0, P12 &gt; 0,AW$2&lt;MiscFormulas!$A$5+1),
    ISNUMBER(
        MATCH($A12,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2" s="514" t="b" cm="1">
        <f t="array" aca="1" ref="AX12" ca="1">IF(
    AND($A12 &gt; 0, Q12 &gt; 0,AX$2&lt;MiscFormulas!$A$5+1),
    ISNUMBER(
        MATCH($A12,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2" s="514" t="b" cm="1">
        <f t="array" aca="1" ref="AY12" ca="1">IF(
    AND($A12 &gt; 0, R12 &gt; 0,AY$2&lt;MiscFormulas!$A$5+1),
    ISNUMBER(
        MATCH($A12,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2" s="514" t="b" cm="1">
        <f t="array" aca="1" ref="AZ12" ca="1">IF(
    AND($A12 &gt; 0, S12 &gt; 0,AZ$2&lt;MiscFormulas!$A$5+1),
    ISNUMBER(
        MATCH($A12,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2" s="514" t="b" cm="1">
        <f t="array" aca="1" ref="BA12" ca="1">IF(
    AND($A12 &gt; 0, T12 &gt; 0,BA$2&lt;MiscFormulas!$A$5+1),
    ISNUMBER(
        MATCH($A12,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2" s="514" t="b" cm="1">
        <f t="array" aca="1" ref="BB12" ca="1">IF(
    AND($A12 &gt; 0, U12 &gt; 0,BB$2&lt;MiscFormulas!$A$5+1),
    ISNUMBER(
        MATCH($A12,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2" s="514" t="b" cm="1">
        <f t="array" aca="1" ref="BC12" ca="1">IF(
    AND($A12 &gt; 0, V12 &gt; 0,BC$2&lt;MiscFormulas!$A$5+1),
    ISNUMBER(
        MATCH($A12,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2" s="514" t="b" cm="1">
        <f t="array" aca="1" ref="BD12" ca="1">IF(
    AND($A12 &gt; 0, W12 &gt; 0,BD$2&lt;MiscFormulas!$A$5+1),
    ISNUMBER(
        MATCH($A12,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2" s="514" t="b" cm="1">
        <f t="array" aca="1" ref="BE12" ca="1">IF(
    AND($A12 &gt; 0, X12 &gt; 0,BE$2&lt;MiscFormulas!$A$5+1),
    ISNUMBER(
        MATCH($A12,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2" s="514" t="b" cm="1">
        <f t="array" aca="1" ref="BF12" ca="1">IF(
    AND($A12 &gt; 0, Y12 &gt; 0,BF$2&lt;MiscFormulas!$A$5+1),
    ISNUMBER(
        MATCH($A12,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2" s="514" t="b" cm="1">
        <f t="array" aca="1" ref="BG12" ca="1">IF(
    AND($A12 &gt; 0, Z12 &gt; 0,BG$2&lt;MiscFormulas!$A$5+1),
    ISNUMBER(
        MATCH($A12,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2" s="514" t="b" cm="1">
        <f t="array" aca="1" ref="BH12" ca="1">IF(
    AND($A12 &gt; 0, AA12 &gt; 0,BH$2&lt;MiscFormulas!$A$5+1),
    ISNUMBER(
        MATCH($A12,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2" s="514" t="b" cm="1">
        <f t="array" aca="1" ref="BI12" ca="1">IF(
    AND($A12 &gt; 0, AB12 &gt; 0,BI$2&lt;MiscFormulas!$A$5+1),
    ISNUMBER(
        MATCH($A12,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2" s="514" t="b" cm="1">
        <f t="array" aca="1" ref="BJ12" ca="1">IF(
    AND($A12 &gt; 0, AC12 &gt; 0,BJ$2&lt;MiscFormulas!$A$5+1),
    ISNUMBER(
        MATCH($A12,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2" s="514" t="b" cm="1">
        <f t="array" aca="1" ref="BK12" ca="1">IF(
    AND($A12 &gt; 0, AD12 &gt; 0,BK$2&lt;MiscFormulas!$A$5+1),
    ISNUMBER(
        MATCH($A12,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2" s="514" t="b" cm="1">
        <f t="array" aca="1" ref="BL12" ca="1">IF(
    AND($A12 &gt; 0, AE12 &gt; 0,BL$2&lt;MiscFormulas!$A$5+1),
    ISNUMBER(
        MATCH($A12,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2" s="514" t="b" cm="1">
        <f t="array" aca="1" ref="BM12" ca="1">IF(
    AND($A12 &gt; 0, AF12 &gt; 0,BM$2&lt;MiscFormulas!$A$5+1),
    ISNUMBER(
        MATCH($A12,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2" s="514" t="b" cm="1">
        <f t="array" aca="1" ref="BN12" ca="1">IF(
    AND($A12 &gt; 0, AG12 &gt; 0,BN$2&lt;MiscFormulas!$A$5+1),
    ISNUMBER(
        MATCH($A12,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2" s="514" t="b" cm="1">
        <f t="array" aca="1" ref="BO12" ca="1">IF(
    AND($A12 &gt; 0, AH12 &gt; 0,BO$2&lt;MiscFormulas!$A$5+1),
    ISNUMBER(
        MATCH($A12,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3" spans="1:73" x14ac:dyDescent="0.55000000000000004">
      <c r="A13" s="514" t="str">
        <v>EX11 Bros</v>
      </c>
      <c r="B13" s="502" t="str">
        <v>EX11 Bros, Mario</v>
      </c>
      <c r="C13" s="525"/>
      <c r="D13" s="375"/>
      <c r="E13" s="376"/>
      <c r="F13" s="376"/>
      <c r="G13" s="376"/>
      <c r="H13" s="376"/>
      <c r="I13" s="376"/>
      <c r="J13" s="376"/>
      <c r="K13" s="376"/>
      <c r="L13" s="376"/>
      <c r="M13" s="376"/>
      <c r="N13" s="376"/>
      <c r="O13" s="376"/>
      <c r="P13" s="376"/>
      <c r="Q13" s="376"/>
      <c r="R13" s="376"/>
      <c r="S13" s="376"/>
      <c r="T13" s="376"/>
      <c r="U13" s="376"/>
      <c r="V13" s="376"/>
      <c r="W13" s="376"/>
      <c r="X13" s="376"/>
      <c r="Y13" s="376"/>
      <c r="Z13" s="376"/>
      <c r="AA13" s="376"/>
      <c r="AB13" s="376"/>
      <c r="AC13" s="376"/>
      <c r="AD13" s="376"/>
      <c r="AE13" s="376"/>
      <c r="AF13" s="376"/>
      <c r="AG13" s="376"/>
      <c r="AH13" s="379"/>
      <c r="AJ13" s="514" t="str">
        <f t="shared" ca="1" si="0"/>
        <v/>
      </c>
      <c r="AK13" s="514" t="b" cm="1">
        <f t="array" aca="1" ref="AK13" ca="1">IF(
    AND($A13 &gt; 0, D13 &gt; 0,AK$2&lt;MiscFormulas!$A$5+1),
    ISNUMBER(
        MATCH($A13,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3" s="514" t="b" cm="1">
        <f t="array" aca="1" ref="AL13" ca="1">IF(
    AND($A13 &gt; 0, E13 &gt; 0,AL$2&lt;MiscFormulas!$A$5+1),
    ISNUMBER(
        MATCH($A13,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3" s="514" t="b" cm="1">
        <f t="array" aca="1" ref="AM13" ca="1">IF(
    AND($A13 &gt; 0, F13 &gt; 0,AM$2&lt;MiscFormulas!$A$5+1),
    ISNUMBER(
        MATCH($A13,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3" s="514" t="b" cm="1">
        <f t="array" aca="1" ref="AN13" ca="1">IF(
    AND($A13 &gt; 0, G13 &gt; 0,AN$2&lt;MiscFormulas!$A$5+1),
    ISNUMBER(
        MATCH($A13,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3" s="514" t="b" cm="1">
        <f t="array" aca="1" ref="AO13" ca="1">IF(
    AND($A13 &gt; 0, H13 &gt; 0,AO$2&lt;MiscFormulas!$A$5+1),
    ISNUMBER(
        MATCH($A13,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3" s="514" t="b" cm="1">
        <f t="array" aca="1" ref="AP13" ca="1">IF(
    AND($A13 &gt; 0, I13 &gt; 0,AP$2&lt;MiscFormulas!$A$5+1),
    ISNUMBER(
        MATCH($A13,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3" s="514" t="b" cm="1">
        <f t="array" aca="1" ref="AQ13" ca="1">IF(
    AND($A13 &gt; 0, J13 &gt; 0,AQ$2&lt;MiscFormulas!$A$5+1),
    ISNUMBER(
        MATCH($A13,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3" s="514" t="b" cm="1">
        <f t="array" aca="1" ref="AR13" ca="1">IF(
    AND($A13 &gt; 0, K13 &gt; 0,AR$2&lt;MiscFormulas!$A$5+1),
    ISNUMBER(
        MATCH($A13,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3" s="514" t="b" cm="1">
        <f t="array" aca="1" ref="AS13" ca="1">IF(
    AND($A13 &gt; 0, L13 &gt; 0,AS$2&lt;MiscFormulas!$A$5+1),
    ISNUMBER(
        MATCH($A13,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3" s="514" t="b" cm="1">
        <f t="array" aca="1" ref="AT13" ca="1">IF(
    AND($A13 &gt; 0, M13 &gt; 0,AT$2&lt;MiscFormulas!$A$5+1),
    ISNUMBER(
        MATCH($A13,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3" s="514" t="b" cm="1">
        <f t="array" aca="1" ref="AU13" ca="1">IF(
    AND($A13 &gt; 0, N13 &gt; 0,AU$2&lt;MiscFormulas!$A$5+1),
    ISNUMBER(
        MATCH($A13,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3" s="514" t="b" cm="1">
        <f t="array" aca="1" ref="AV13" ca="1">IF(
    AND($A13 &gt; 0, O13 &gt; 0,AV$2&lt;MiscFormulas!$A$5+1),
    ISNUMBER(
        MATCH($A13,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3" s="514" t="b" cm="1">
        <f t="array" aca="1" ref="AW13" ca="1">IF(
    AND($A13 &gt; 0, P13 &gt; 0,AW$2&lt;MiscFormulas!$A$5+1),
    ISNUMBER(
        MATCH($A13,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3" s="514" t="b" cm="1">
        <f t="array" aca="1" ref="AX13" ca="1">IF(
    AND($A13 &gt; 0, Q13 &gt; 0,AX$2&lt;MiscFormulas!$A$5+1),
    ISNUMBER(
        MATCH($A13,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3" s="514" t="b" cm="1">
        <f t="array" aca="1" ref="AY13" ca="1">IF(
    AND($A13 &gt; 0, R13 &gt; 0,AY$2&lt;MiscFormulas!$A$5+1),
    ISNUMBER(
        MATCH($A13,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3" s="514" t="b" cm="1">
        <f t="array" aca="1" ref="AZ13" ca="1">IF(
    AND($A13 &gt; 0, S13 &gt; 0,AZ$2&lt;MiscFormulas!$A$5+1),
    ISNUMBER(
        MATCH($A13,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3" s="514" t="b" cm="1">
        <f t="array" aca="1" ref="BA13" ca="1">IF(
    AND($A13 &gt; 0, T13 &gt; 0,BA$2&lt;MiscFormulas!$A$5+1),
    ISNUMBER(
        MATCH($A13,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3" s="514" t="b" cm="1">
        <f t="array" aca="1" ref="BB13" ca="1">IF(
    AND($A13 &gt; 0, U13 &gt; 0,BB$2&lt;MiscFormulas!$A$5+1),
    ISNUMBER(
        MATCH($A13,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3" s="514" t="b" cm="1">
        <f t="array" aca="1" ref="BC13" ca="1">IF(
    AND($A13 &gt; 0, V13 &gt; 0,BC$2&lt;MiscFormulas!$A$5+1),
    ISNUMBER(
        MATCH($A13,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3" s="514" t="b" cm="1">
        <f t="array" aca="1" ref="BD13" ca="1">IF(
    AND($A13 &gt; 0, W13 &gt; 0,BD$2&lt;MiscFormulas!$A$5+1),
    ISNUMBER(
        MATCH($A13,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3" s="514" t="b" cm="1">
        <f t="array" aca="1" ref="BE13" ca="1">IF(
    AND($A13 &gt; 0, X13 &gt; 0,BE$2&lt;MiscFormulas!$A$5+1),
    ISNUMBER(
        MATCH($A13,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3" s="514" t="b" cm="1">
        <f t="array" aca="1" ref="BF13" ca="1">IF(
    AND($A13 &gt; 0, Y13 &gt; 0,BF$2&lt;MiscFormulas!$A$5+1),
    ISNUMBER(
        MATCH($A13,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3" s="514" t="b" cm="1">
        <f t="array" aca="1" ref="BG13" ca="1">IF(
    AND($A13 &gt; 0, Z13 &gt; 0,BG$2&lt;MiscFormulas!$A$5+1),
    ISNUMBER(
        MATCH($A13,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3" s="514" t="b" cm="1">
        <f t="array" aca="1" ref="BH13" ca="1">IF(
    AND($A13 &gt; 0, AA13 &gt; 0,BH$2&lt;MiscFormulas!$A$5+1),
    ISNUMBER(
        MATCH($A13,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3" s="514" t="b" cm="1">
        <f t="array" aca="1" ref="BI13" ca="1">IF(
    AND($A13 &gt; 0, AB13 &gt; 0,BI$2&lt;MiscFormulas!$A$5+1),
    ISNUMBER(
        MATCH($A13,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3" s="514" t="b" cm="1">
        <f t="array" aca="1" ref="BJ13" ca="1">IF(
    AND($A13 &gt; 0, AC13 &gt; 0,BJ$2&lt;MiscFormulas!$A$5+1),
    ISNUMBER(
        MATCH($A13,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3" s="514" t="b" cm="1">
        <f t="array" aca="1" ref="BK13" ca="1">IF(
    AND($A13 &gt; 0, AD13 &gt; 0,BK$2&lt;MiscFormulas!$A$5+1),
    ISNUMBER(
        MATCH($A13,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3" s="514" t="b" cm="1">
        <f t="array" aca="1" ref="BL13" ca="1">IF(
    AND($A13 &gt; 0, AE13 &gt; 0,BL$2&lt;MiscFormulas!$A$5+1),
    ISNUMBER(
        MATCH($A13,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3" s="514" t="b" cm="1">
        <f t="array" aca="1" ref="BM13" ca="1">IF(
    AND($A13 &gt; 0, AF13 &gt; 0,BM$2&lt;MiscFormulas!$A$5+1),
    ISNUMBER(
        MATCH($A13,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3" s="514" t="b" cm="1">
        <f t="array" aca="1" ref="BN13" ca="1">IF(
    AND($A13 &gt; 0, AG13 &gt; 0,BN$2&lt;MiscFormulas!$A$5+1),
    ISNUMBER(
        MATCH($A13,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3" s="514" t="b" cm="1">
        <f t="array" aca="1" ref="BO13" ca="1">IF(
    AND($A13 &gt; 0, AH13 &gt; 0,BO$2&lt;MiscFormulas!$A$5+1),
    ISNUMBER(
        MATCH($A13,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4" spans="1:73" x14ac:dyDescent="0.55000000000000004">
      <c r="A14" s="514" t="str">
        <v>EX12 Bros</v>
      </c>
      <c r="B14" s="502" t="str">
        <v>EX12 Bros, Smash</v>
      </c>
      <c r="C14" s="525"/>
      <c r="D14" s="375"/>
      <c r="E14" s="377"/>
      <c r="F14" s="376"/>
      <c r="G14" s="377"/>
      <c r="H14" s="376"/>
      <c r="I14" s="377"/>
      <c r="J14" s="376"/>
      <c r="K14" s="377"/>
      <c r="L14" s="376"/>
      <c r="M14" s="377"/>
      <c r="N14" s="376"/>
      <c r="O14" s="377"/>
      <c r="P14" s="376"/>
      <c r="Q14" s="377"/>
      <c r="R14" s="376"/>
      <c r="S14" s="377"/>
      <c r="T14" s="376"/>
      <c r="U14" s="377"/>
      <c r="V14" s="376"/>
      <c r="W14" s="377"/>
      <c r="X14" s="376"/>
      <c r="Y14" s="377"/>
      <c r="Z14" s="376"/>
      <c r="AA14" s="377"/>
      <c r="AB14" s="376"/>
      <c r="AC14" s="377"/>
      <c r="AD14" s="376"/>
      <c r="AE14" s="377"/>
      <c r="AF14" s="376"/>
      <c r="AG14" s="377"/>
      <c r="AH14" s="379"/>
      <c r="AJ14" s="514" t="str">
        <f t="shared" ca="1" si="0"/>
        <v/>
      </c>
      <c r="AK14" s="514" t="b" cm="1">
        <f t="array" aca="1" ref="AK14" ca="1">IF(
    AND($A14 &gt; 0, D14 &gt; 0,AK$2&lt;MiscFormulas!$A$5+1),
    ISNUMBER(
        MATCH($A14,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4" s="514" t="b" cm="1">
        <f t="array" aca="1" ref="AL14" ca="1">IF(
    AND($A14 &gt; 0, E14 &gt; 0,AL$2&lt;MiscFormulas!$A$5+1),
    ISNUMBER(
        MATCH($A14,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4" s="514" t="b" cm="1">
        <f t="array" aca="1" ref="AM14" ca="1">IF(
    AND($A14 &gt; 0, F14 &gt; 0,AM$2&lt;MiscFormulas!$A$5+1),
    ISNUMBER(
        MATCH($A14,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4" s="514" t="b" cm="1">
        <f t="array" aca="1" ref="AN14" ca="1">IF(
    AND($A14 &gt; 0, G14 &gt; 0,AN$2&lt;MiscFormulas!$A$5+1),
    ISNUMBER(
        MATCH($A14,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4" s="514" t="b" cm="1">
        <f t="array" aca="1" ref="AO14" ca="1">IF(
    AND($A14 &gt; 0, H14 &gt; 0,AO$2&lt;MiscFormulas!$A$5+1),
    ISNUMBER(
        MATCH($A14,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4" s="514" t="b" cm="1">
        <f t="array" aca="1" ref="AP14" ca="1">IF(
    AND($A14 &gt; 0, I14 &gt; 0,AP$2&lt;MiscFormulas!$A$5+1),
    ISNUMBER(
        MATCH($A14,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4" s="514" t="b" cm="1">
        <f t="array" aca="1" ref="AQ14" ca="1">IF(
    AND($A14 &gt; 0, J14 &gt; 0,AQ$2&lt;MiscFormulas!$A$5+1),
    ISNUMBER(
        MATCH($A14,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4" s="514" t="b" cm="1">
        <f t="array" aca="1" ref="AR14" ca="1">IF(
    AND($A14 &gt; 0, K14 &gt; 0,AR$2&lt;MiscFormulas!$A$5+1),
    ISNUMBER(
        MATCH($A14,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4" s="514" t="b" cm="1">
        <f t="array" aca="1" ref="AS14" ca="1">IF(
    AND($A14 &gt; 0, L14 &gt; 0,AS$2&lt;MiscFormulas!$A$5+1),
    ISNUMBER(
        MATCH($A14,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4" s="514" t="b" cm="1">
        <f t="array" aca="1" ref="AT14" ca="1">IF(
    AND($A14 &gt; 0, M14 &gt; 0,AT$2&lt;MiscFormulas!$A$5+1),
    ISNUMBER(
        MATCH($A14,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4" s="514" t="b" cm="1">
        <f t="array" aca="1" ref="AU14" ca="1">IF(
    AND($A14 &gt; 0, N14 &gt; 0,AU$2&lt;MiscFormulas!$A$5+1),
    ISNUMBER(
        MATCH($A14,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4" s="514" t="b" cm="1">
        <f t="array" aca="1" ref="AV14" ca="1">IF(
    AND($A14 &gt; 0, O14 &gt; 0,AV$2&lt;MiscFormulas!$A$5+1),
    ISNUMBER(
        MATCH($A14,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4" s="514" t="b" cm="1">
        <f t="array" aca="1" ref="AW14" ca="1">IF(
    AND($A14 &gt; 0, P14 &gt; 0,AW$2&lt;MiscFormulas!$A$5+1),
    ISNUMBER(
        MATCH($A14,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4" s="514" t="b" cm="1">
        <f t="array" aca="1" ref="AX14" ca="1">IF(
    AND($A14 &gt; 0, Q14 &gt; 0,AX$2&lt;MiscFormulas!$A$5+1),
    ISNUMBER(
        MATCH($A14,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4" s="514" t="b" cm="1">
        <f t="array" aca="1" ref="AY14" ca="1">IF(
    AND($A14 &gt; 0, R14 &gt; 0,AY$2&lt;MiscFormulas!$A$5+1),
    ISNUMBER(
        MATCH($A14,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4" s="514" t="b" cm="1">
        <f t="array" aca="1" ref="AZ14" ca="1">IF(
    AND($A14 &gt; 0, S14 &gt; 0,AZ$2&lt;MiscFormulas!$A$5+1),
    ISNUMBER(
        MATCH($A14,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4" s="514" t="b" cm="1">
        <f t="array" aca="1" ref="BA14" ca="1">IF(
    AND($A14 &gt; 0, T14 &gt; 0,BA$2&lt;MiscFormulas!$A$5+1),
    ISNUMBER(
        MATCH($A14,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4" s="514" t="b" cm="1">
        <f t="array" aca="1" ref="BB14" ca="1">IF(
    AND($A14 &gt; 0, U14 &gt; 0,BB$2&lt;MiscFormulas!$A$5+1),
    ISNUMBER(
        MATCH($A14,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4" s="514" t="b" cm="1">
        <f t="array" aca="1" ref="BC14" ca="1">IF(
    AND($A14 &gt; 0, V14 &gt; 0,BC$2&lt;MiscFormulas!$A$5+1),
    ISNUMBER(
        MATCH($A14,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4" s="514" t="b" cm="1">
        <f t="array" aca="1" ref="BD14" ca="1">IF(
    AND($A14 &gt; 0, W14 &gt; 0,BD$2&lt;MiscFormulas!$A$5+1),
    ISNUMBER(
        MATCH($A14,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4" s="514" t="b" cm="1">
        <f t="array" aca="1" ref="BE14" ca="1">IF(
    AND($A14 &gt; 0, X14 &gt; 0,BE$2&lt;MiscFormulas!$A$5+1),
    ISNUMBER(
        MATCH($A14,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4" s="514" t="b" cm="1">
        <f t="array" aca="1" ref="BF14" ca="1">IF(
    AND($A14 &gt; 0, Y14 &gt; 0,BF$2&lt;MiscFormulas!$A$5+1),
    ISNUMBER(
        MATCH($A14,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4" s="514" t="b" cm="1">
        <f t="array" aca="1" ref="BG14" ca="1">IF(
    AND($A14 &gt; 0, Z14 &gt; 0,BG$2&lt;MiscFormulas!$A$5+1),
    ISNUMBER(
        MATCH($A14,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4" s="514" t="b" cm="1">
        <f t="array" aca="1" ref="BH14" ca="1">IF(
    AND($A14 &gt; 0, AA14 &gt; 0,BH$2&lt;MiscFormulas!$A$5+1),
    ISNUMBER(
        MATCH($A14,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4" s="514" t="b" cm="1">
        <f t="array" aca="1" ref="BI14" ca="1">IF(
    AND($A14 &gt; 0, AB14 &gt; 0,BI$2&lt;MiscFormulas!$A$5+1),
    ISNUMBER(
        MATCH($A14,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4" s="514" t="b" cm="1">
        <f t="array" aca="1" ref="BJ14" ca="1">IF(
    AND($A14 &gt; 0, AC14 &gt; 0,BJ$2&lt;MiscFormulas!$A$5+1),
    ISNUMBER(
        MATCH($A14,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4" s="514" t="b" cm="1">
        <f t="array" aca="1" ref="BK14" ca="1">IF(
    AND($A14 &gt; 0, AD14 &gt; 0,BK$2&lt;MiscFormulas!$A$5+1),
    ISNUMBER(
        MATCH($A14,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4" s="514" t="b" cm="1">
        <f t="array" aca="1" ref="BL14" ca="1">IF(
    AND($A14 &gt; 0, AE14 &gt; 0,BL$2&lt;MiscFormulas!$A$5+1),
    ISNUMBER(
        MATCH($A14,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4" s="514" t="b" cm="1">
        <f t="array" aca="1" ref="BM14" ca="1">IF(
    AND($A14 &gt; 0, AF14 &gt; 0,BM$2&lt;MiscFormulas!$A$5+1),
    ISNUMBER(
        MATCH($A14,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4" s="514" t="b" cm="1">
        <f t="array" aca="1" ref="BN14" ca="1">IF(
    AND($A14 &gt; 0, AG14 &gt; 0,BN$2&lt;MiscFormulas!$A$5+1),
    ISNUMBER(
        MATCH($A14,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4" s="514" t="b" cm="1">
        <f t="array" aca="1" ref="BO14" ca="1">IF(
    AND($A14 &gt; 0, AH14 &gt; 0,BO$2&lt;MiscFormulas!$A$5+1),
    ISNUMBER(
        MATCH($A14,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5" spans="1:73" x14ac:dyDescent="0.55000000000000004">
      <c r="A15" s="514" t="str">
        <v>EX13 Bruns</v>
      </c>
      <c r="B15" s="502" t="str">
        <v>EX13 Bruns, Mr</v>
      </c>
      <c r="C15" s="525"/>
      <c r="D15" s="375"/>
      <c r="E15" s="376"/>
      <c r="F15" s="376"/>
      <c r="G15" s="376"/>
      <c r="H15" s="376"/>
      <c r="I15" s="376"/>
      <c r="J15" s="376"/>
      <c r="K15" s="376"/>
      <c r="L15" s="376"/>
      <c r="M15" s="376"/>
      <c r="N15" s="376"/>
      <c r="O15" s="376"/>
      <c r="P15" s="376"/>
      <c r="Q15" s="376"/>
      <c r="R15" s="376"/>
      <c r="S15" s="376"/>
      <c r="T15" s="376"/>
      <c r="U15" s="376"/>
      <c r="V15" s="376"/>
      <c r="W15" s="376"/>
      <c r="X15" s="376"/>
      <c r="Y15" s="376"/>
      <c r="Z15" s="376"/>
      <c r="AA15" s="376"/>
      <c r="AB15" s="376"/>
      <c r="AC15" s="376"/>
      <c r="AD15" s="376"/>
      <c r="AE15" s="376"/>
      <c r="AF15" s="376"/>
      <c r="AG15" s="376"/>
      <c r="AH15" s="379"/>
      <c r="AJ15" s="514" t="str">
        <f t="shared" ca="1" si="0"/>
        <v/>
      </c>
      <c r="AK15" s="514" t="b" cm="1">
        <f t="array" aca="1" ref="AK15" ca="1">IF(
    AND($A15 &gt; 0, D15 &gt; 0,AK$2&lt;MiscFormulas!$A$5+1),
    ISNUMBER(
        MATCH($A15,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5" s="514" t="b" cm="1">
        <f t="array" aca="1" ref="AL15" ca="1">IF(
    AND($A15 &gt; 0, E15 &gt; 0,AL$2&lt;MiscFormulas!$A$5+1),
    ISNUMBER(
        MATCH($A15,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5" s="514" t="b" cm="1">
        <f t="array" aca="1" ref="AM15" ca="1">IF(
    AND($A15 &gt; 0, F15 &gt; 0,AM$2&lt;MiscFormulas!$A$5+1),
    ISNUMBER(
        MATCH($A15,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5" s="514" t="b" cm="1">
        <f t="array" aca="1" ref="AN15" ca="1">IF(
    AND($A15 &gt; 0, G15 &gt; 0,AN$2&lt;MiscFormulas!$A$5+1),
    ISNUMBER(
        MATCH($A15,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5" s="514" t="b" cm="1">
        <f t="array" aca="1" ref="AO15" ca="1">IF(
    AND($A15 &gt; 0, H15 &gt; 0,AO$2&lt;MiscFormulas!$A$5+1),
    ISNUMBER(
        MATCH($A15,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5" s="514" t="b" cm="1">
        <f t="array" aca="1" ref="AP15" ca="1">IF(
    AND($A15 &gt; 0, I15 &gt; 0,AP$2&lt;MiscFormulas!$A$5+1),
    ISNUMBER(
        MATCH($A15,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5" s="514" t="b" cm="1">
        <f t="array" aca="1" ref="AQ15" ca="1">IF(
    AND($A15 &gt; 0, J15 &gt; 0,AQ$2&lt;MiscFormulas!$A$5+1),
    ISNUMBER(
        MATCH($A15,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5" s="514" t="b" cm="1">
        <f t="array" aca="1" ref="AR15" ca="1">IF(
    AND($A15 &gt; 0, K15 &gt; 0,AR$2&lt;MiscFormulas!$A$5+1),
    ISNUMBER(
        MATCH($A15,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5" s="514" t="b" cm="1">
        <f t="array" aca="1" ref="AS15" ca="1">IF(
    AND($A15 &gt; 0, L15 &gt; 0,AS$2&lt;MiscFormulas!$A$5+1),
    ISNUMBER(
        MATCH($A15,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5" s="514" t="b" cm="1">
        <f t="array" aca="1" ref="AT15" ca="1">IF(
    AND($A15 &gt; 0, M15 &gt; 0,AT$2&lt;MiscFormulas!$A$5+1),
    ISNUMBER(
        MATCH($A15,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5" s="514" t="b" cm="1">
        <f t="array" aca="1" ref="AU15" ca="1">IF(
    AND($A15 &gt; 0, N15 &gt; 0,AU$2&lt;MiscFormulas!$A$5+1),
    ISNUMBER(
        MATCH($A15,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5" s="514" t="b" cm="1">
        <f t="array" aca="1" ref="AV15" ca="1">IF(
    AND($A15 &gt; 0, O15 &gt; 0,AV$2&lt;MiscFormulas!$A$5+1),
    ISNUMBER(
        MATCH($A15,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5" s="514" t="b" cm="1">
        <f t="array" aca="1" ref="AW15" ca="1">IF(
    AND($A15 &gt; 0, P15 &gt; 0,AW$2&lt;MiscFormulas!$A$5+1),
    ISNUMBER(
        MATCH($A15,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5" s="514" t="b" cm="1">
        <f t="array" aca="1" ref="AX15" ca="1">IF(
    AND($A15 &gt; 0, Q15 &gt; 0,AX$2&lt;MiscFormulas!$A$5+1),
    ISNUMBER(
        MATCH($A15,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5" s="514" t="b" cm="1">
        <f t="array" aca="1" ref="AY15" ca="1">IF(
    AND($A15 &gt; 0, R15 &gt; 0,AY$2&lt;MiscFormulas!$A$5+1),
    ISNUMBER(
        MATCH($A15,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5" s="514" t="b" cm="1">
        <f t="array" aca="1" ref="AZ15" ca="1">IF(
    AND($A15 &gt; 0, S15 &gt; 0,AZ$2&lt;MiscFormulas!$A$5+1),
    ISNUMBER(
        MATCH($A15,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5" s="514" t="b" cm="1">
        <f t="array" aca="1" ref="BA15" ca="1">IF(
    AND($A15 &gt; 0, T15 &gt; 0,BA$2&lt;MiscFormulas!$A$5+1),
    ISNUMBER(
        MATCH($A15,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5" s="514" t="b" cm="1">
        <f t="array" aca="1" ref="BB15" ca="1">IF(
    AND($A15 &gt; 0, U15 &gt; 0,BB$2&lt;MiscFormulas!$A$5+1),
    ISNUMBER(
        MATCH($A15,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5" s="514" t="b" cm="1">
        <f t="array" aca="1" ref="BC15" ca="1">IF(
    AND($A15 &gt; 0, V15 &gt; 0,BC$2&lt;MiscFormulas!$A$5+1),
    ISNUMBER(
        MATCH($A15,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5" s="514" t="b" cm="1">
        <f t="array" aca="1" ref="BD15" ca="1">IF(
    AND($A15 &gt; 0, W15 &gt; 0,BD$2&lt;MiscFormulas!$A$5+1),
    ISNUMBER(
        MATCH($A15,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5" s="514" t="b" cm="1">
        <f t="array" aca="1" ref="BE15" ca="1">IF(
    AND($A15 &gt; 0, X15 &gt; 0,BE$2&lt;MiscFormulas!$A$5+1),
    ISNUMBER(
        MATCH($A15,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5" s="514" t="b" cm="1">
        <f t="array" aca="1" ref="BF15" ca="1">IF(
    AND($A15 &gt; 0, Y15 &gt; 0,BF$2&lt;MiscFormulas!$A$5+1),
    ISNUMBER(
        MATCH($A15,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5" s="514" t="b" cm="1">
        <f t="array" aca="1" ref="BG15" ca="1">IF(
    AND($A15 &gt; 0, Z15 &gt; 0,BG$2&lt;MiscFormulas!$A$5+1),
    ISNUMBER(
        MATCH($A15,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5" s="514" t="b" cm="1">
        <f t="array" aca="1" ref="BH15" ca="1">IF(
    AND($A15 &gt; 0, AA15 &gt; 0,BH$2&lt;MiscFormulas!$A$5+1),
    ISNUMBER(
        MATCH($A15,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5" s="514" t="b" cm="1">
        <f t="array" aca="1" ref="BI15" ca="1">IF(
    AND($A15 &gt; 0, AB15 &gt; 0,BI$2&lt;MiscFormulas!$A$5+1),
    ISNUMBER(
        MATCH($A15,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5" s="514" t="b" cm="1">
        <f t="array" aca="1" ref="BJ15" ca="1">IF(
    AND($A15 &gt; 0, AC15 &gt; 0,BJ$2&lt;MiscFormulas!$A$5+1),
    ISNUMBER(
        MATCH($A15,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5" s="514" t="b" cm="1">
        <f t="array" aca="1" ref="BK15" ca="1">IF(
    AND($A15 &gt; 0, AD15 &gt; 0,BK$2&lt;MiscFormulas!$A$5+1),
    ISNUMBER(
        MATCH($A15,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5" s="514" t="b" cm="1">
        <f t="array" aca="1" ref="BL15" ca="1">IF(
    AND($A15 &gt; 0, AE15 &gt; 0,BL$2&lt;MiscFormulas!$A$5+1),
    ISNUMBER(
        MATCH($A15,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5" s="514" t="b" cm="1">
        <f t="array" aca="1" ref="BM15" ca="1">IF(
    AND($A15 &gt; 0, AF15 &gt; 0,BM$2&lt;MiscFormulas!$A$5+1),
    ISNUMBER(
        MATCH($A15,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5" s="514" t="b" cm="1">
        <f t="array" aca="1" ref="BN15" ca="1">IF(
    AND($A15 &gt; 0, AG15 &gt; 0,BN$2&lt;MiscFormulas!$A$5+1),
    ISNUMBER(
        MATCH($A15,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5" s="514" t="b" cm="1">
        <f t="array" aca="1" ref="BO15" ca="1">IF(
    AND($A15 &gt; 0, AH15 &gt; 0,BO$2&lt;MiscFormulas!$A$5+1),
    ISNUMBER(
        MATCH($A15,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6" spans="1:73" x14ac:dyDescent="0.55000000000000004">
      <c r="A16" s="514" t="str">
        <v>EX14 Cena</v>
      </c>
      <c r="B16" s="502" t="str">
        <v>EX14 Cena, John</v>
      </c>
      <c r="C16" s="525"/>
      <c r="D16" s="375"/>
      <c r="E16" s="377"/>
      <c r="F16" s="376"/>
      <c r="G16" s="377"/>
      <c r="H16" s="376"/>
      <c r="I16" s="377"/>
      <c r="J16" s="376"/>
      <c r="K16" s="377"/>
      <c r="L16" s="376"/>
      <c r="M16" s="377"/>
      <c r="N16" s="376"/>
      <c r="O16" s="377"/>
      <c r="P16" s="376"/>
      <c r="Q16" s="377"/>
      <c r="R16" s="376"/>
      <c r="S16" s="377"/>
      <c r="T16" s="376"/>
      <c r="U16" s="377"/>
      <c r="V16" s="376"/>
      <c r="W16" s="377"/>
      <c r="X16" s="376"/>
      <c r="Y16" s="377"/>
      <c r="Z16" s="376"/>
      <c r="AA16" s="377"/>
      <c r="AB16" s="376"/>
      <c r="AC16" s="377"/>
      <c r="AD16" s="376"/>
      <c r="AE16" s="377"/>
      <c r="AF16" s="376"/>
      <c r="AG16" s="377"/>
      <c r="AH16" s="379"/>
      <c r="AJ16" s="514" t="str">
        <f t="shared" ca="1" si="0"/>
        <v/>
      </c>
      <c r="AK16" s="514" t="b" cm="1">
        <f t="array" aca="1" ref="AK16" ca="1">IF(
    AND($A16 &gt; 0, D16 &gt; 0,AK$2&lt;MiscFormulas!$A$5+1),
    ISNUMBER(
        MATCH($A16,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6" s="514" t="b" cm="1">
        <f t="array" aca="1" ref="AL16" ca="1">IF(
    AND($A16 &gt; 0, E16 &gt; 0,AL$2&lt;MiscFormulas!$A$5+1),
    ISNUMBER(
        MATCH($A16,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6" s="514" t="b" cm="1">
        <f t="array" aca="1" ref="AM16" ca="1">IF(
    AND($A16 &gt; 0, F16 &gt; 0,AM$2&lt;MiscFormulas!$A$5+1),
    ISNUMBER(
        MATCH($A16,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6" s="514" t="b" cm="1">
        <f t="array" aca="1" ref="AN16" ca="1">IF(
    AND($A16 &gt; 0, G16 &gt; 0,AN$2&lt;MiscFormulas!$A$5+1),
    ISNUMBER(
        MATCH($A16,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6" s="514" t="b" cm="1">
        <f t="array" aca="1" ref="AO16" ca="1">IF(
    AND($A16 &gt; 0, H16 &gt; 0,AO$2&lt;MiscFormulas!$A$5+1),
    ISNUMBER(
        MATCH($A16,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6" s="514" t="b" cm="1">
        <f t="array" aca="1" ref="AP16" ca="1">IF(
    AND($A16 &gt; 0, I16 &gt; 0,AP$2&lt;MiscFormulas!$A$5+1),
    ISNUMBER(
        MATCH($A16,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6" s="514" t="b" cm="1">
        <f t="array" aca="1" ref="AQ16" ca="1">IF(
    AND($A16 &gt; 0, J16 &gt; 0,AQ$2&lt;MiscFormulas!$A$5+1),
    ISNUMBER(
        MATCH($A16,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6" s="514" t="b" cm="1">
        <f t="array" aca="1" ref="AR16" ca="1">IF(
    AND($A16 &gt; 0, K16 &gt; 0,AR$2&lt;MiscFormulas!$A$5+1),
    ISNUMBER(
        MATCH($A16,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6" s="514" t="b" cm="1">
        <f t="array" aca="1" ref="AS16" ca="1">IF(
    AND($A16 &gt; 0, L16 &gt; 0,AS$2&lt;MiscFormulas!$A$5+1),
    ISNUMBER(
        MATCH($A16,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6" s="514" t="b" cm="1">
        <f t="array" aca="1" ref="AT16" ca="1">IF(
    AND($A16 &gt; 0, M16 &gt; 0,AT$2&lt;MiscFormulas!$A$5+1),
    ISNUMBER(
        MATCH($A16,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6" s="514" t="b" cm="1">
        <f t="array" aca="1" ref="AU16" ca="1">IF(
    AND($A16 &gt; 0, N16 &gt; 0,AU$2&lt;MiscFormulas!$A$5+1),
    ISNUMBER(
        MATCH($A16,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6" s="514" t="b" cm="1">
        <f t="array" aca="1" ref="AV16" ca="1">IF(
    AND($A16 &gt; 0, O16 &gt; 0,AV$2&lt;MiscFormulas!$A$5+1),
    ISNUMBER(
        MATCH($A16,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6" s="514" t="b" cm="1">
        <f t="array" aca="1" ref="AW16" ca="1">IF(
    AND($A16 &gt; 0, P16 &gt; 0,AW$2&lt;MiscFormulas!$A$5+1),
    ISNUMBER(
        MATCH($A16,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6" s="514" t="b" cm="1">
        <f t="array" aca="1" ref="AX16" ca="1">IF(
    AND($A16 &gt; 0, Q16 &gt; 0,AX$2&lt;MiscFormulas!$A$5+1),
    ISNUMBER(
        MATCH($A16,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6" s="514" t="b" cm="1">
        <f t="array" aca="1" ref="AY16" ca="1">IF(
    AND($A16 &gt; 0, R16 &gt; 0,AY$2&lt;MiscFormulas!$A$5+1),
    ISNUMBER(
        MATCH($A16,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6" s="514" t="b" cm="1">
        <f t="array" aca="1" ref="AZ16" ca="1">IF(
    AND($A16 &gt; 0, S16 &gt; 0,AZ$2&lt;MiscFormulas!$A$5+1),
    ISNUMBER(
        MATCH($A16,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6" s="514" t="b" cm="1">
        <f t="array" aca="1" ref="BA16" ca="1">IF(
    AND($A16 &gt; 0, T16 &gt; 0,BA$2&lt;MiscFormulas!$A$5+1),
    ISNUMBER(
        MATCH($A16,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6" s="514" t="b" cm="1">
        <f t="array" aca="1" ref="BB16" ca="1">IF(
    AND($A16 &gt; 0, U16 &gt; 0,BB$2&lt;MiscFormulas!$A$5+1),
    ISNUMBER(
        MATCH($A16,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6" s="514" t="b" cm="1">
        <f t="array" aca="1" ref="BC16" ca="1">IF(
    AND($A16 &gt; 0, V16 &gt; 0,BC$2&lt;MiscFormulas!$A$5+1),
    ISNUMBER(
        MATCH($A16,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6" s="514" t="b" cm="1">
        <f t="array" aca="1" ref="BD16" ca="1">IF(
    AND($A16 &gt; 0, W16 &gt; 0,BD$2&lt;MiscFormulas!$A$5+1),
    ISNUMBER(
        MATCH($A16,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6" s="514" t="b" cm="1">
        <f t="array" aca="1" ref="BE16" ca="1">IF(
    AND($A16 &gt; 0, X16 &gt; 0,BE$2&lt;MiscFormulas!$A$5+1),
    ISNUMBER(
        MATCH($A16,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6" s="514" t="b" cm="1">
        <f t="array" aca="1" ref="BF16" ca="1">IF(
    AND($A16 &gt; 0, Y16 &gt; 0,BF$2&lt;MiscFormulas!$A$5+1),
    ISNUMBER(
        MATCH($A16,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6" s="514" t="b" cm="1">
        <f t="array" aca="1" ref="BG16" ca="1">IF(
    AND($A16 &gt; 0, Z16 &gt; 0,BG$2&lt;MiscFormulas!$A$5+1),
    ISNUMBER(
        MATCH($A16,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6" s="514" t="b" cm="1">
        <f t="array" aca="1" ref="BH16" ca="1">IF(
    AND($A16 &gt; 0, AA16 &gt; 0,BH$2&lt;MiscFormulas!$A$5+1),
    ISNUMBER(
        MATCH($A16,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6" s="514" t="b" cm="1">
        <f t="array" aca="1" ref="BI16" ca="1">IF(
    AND($A16 &gt; 0, AB16 &gt; 0,BI$2&lt;MiscFormulas!$A$5+1),
    ISNUMBER(
        MATCH($A16,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6" s="514" t="b" cm="1">
        <f t="array" aca="1" ref="BJ16" ca="1">IF(
    AND($A16 &gt; 0, AC16 &gt; 0,BJ$2&lt;MiscFormulas!$A$5+1),
    ISNUMBER(
        MATCH($A16,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6" s="514" t="b" cm="1">
        <f t="array" aca="1" ref="BK16" ca="1">IF(
    AND($A16 &gt; 0, AD16 &gt; 0,BK$2&lt;MiscFormulas!$A$5+1),
    ISNUMBER(
        MATCH($A16,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6" s="514" t="b" cm="1">
        <f t="array" aca="1" ref="BL16" ca="1">IF(
    AND($A16 &gt; 0, AE16 &gt; 0,BL$2&lt;MiscFormulas!$A$5+1),
    ISNUMBER(
        MATCH($A16,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6" s="514" t="b" cm="1">
        <f t="array" aca="1" ref="BM16" ca="1">IF(
    AND($A16 &gt; 0, AF16 &gt; 0,BM$2&lt;MiscFormulas!$A$5+1),
    ISNUMBER(
        MATCH($A16,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6" s="514" t="b" cm="1">
        <f t="array" aca="1" ref="BN16" ca="1">IF(
    AND($A16 &gt; 0, AG16 &gt; 0,BN$2&lt;MiscFormulas!$A$5+1),
    ISNUMBER(
        MATCH($A16,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6" s="514" t="b" cm="1">
        <f t="array" aca="1" ref="BO16" ca="1">IF(
    AND($A16 &gt; 0, AH16 &gt; 0,BO$2&lt;MiscFormulas!$A$5+1),
    ISNUMBER(
        MATCH($A16,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7" spans="1:67" x14ac:dyDescent="0.55000000000000004">
      <c r="A17" s="514" t="str">
        <v>EX15 Cheep</v>
      </c>
      <c r="B17" s="502" t="str">
        <v>EX15 Cheep, Cheep</v>
      </c>
      <c r="C17" s="525"/>
      <c r="D17" s="375"/>
      <c r="E17" s="376"/>
      <c r="F17" s="376"/>
      <c r="G17" s="376"/>
      <c r="H17" s="376"/>
      <c r="I17" s="376"/>
      <c r="J17" s="376"/>
      <c r="K17" s="376"/>
      <c r="L17" s="376"/>
      <c r="M17" s="376"/>
      <c r="N17" s="376"/>
      <c r="O17" s="376"/>
      <c r="P17" s="376"/>
      <c r="Q17" s="376"/>
      <c r="R17" s="376"/>
      <c r="S17" s="376"/>
      <c r="T17" s="376"/>
      <c r="U17" s="376"/>
      <c r="V17" s="376"/>
      <c r="W17" s="376"/>
      <c r="X17" s="376"/>
      <c r="Y17" s="376"/>
      <c r="Z17" s="376"/>
      <c r="AA17" s="376"/>
      <c r="AB17" s="376"/>
      <c r="AC17" s="376"/>
      <c r="AD17" s="376"/>
      <c r="AE17" s="376"/>
      <c r="AF17" s="376"/>
      <c r="AG17" s="376"/>
      <c r="AH17" s="379"/>
      <c r="AJ17" s="514" t="str">
        <f t="shared" ca="1" si="0"/>
        <v/>
      </c>
      <c r="AK17" s="514" t="b" cm="1">
        <f t="array" aca="1" ref="AK17" ca="1">IF(
    AND($A17 &gt; 0, D17 &gt; 0,AK$2&lt;MiscFormulas!$A$5+1),
    ISNUMBER(
        MATCH($A17,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7" s="514" t="b" cm="1">
        <f t="array" aca="1" ref="AL17" ca="1">IF(
    AND($A17 &gt; 0, E17 &gt; 0,AL$2&lt;MiscFormulas!$A$5+1),
    ISNUMBER(
        MATCH($A17,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7" s="514" t="b" cm="1">
        <f t="array" aca="1" ref="AM17" ca="1">IF(
    AND($A17 &gt; 0, F17 &gt; 0,AM$2&lt;MiscFormulas!$A$5+1),
    ISNUMBER(
        MATCH($A17,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7" s="514" t="b" cm="1">
        <f t="array" aca="1" ref="AN17" ca="1">IF(
    AND($A17 &gt; 0, G17 &gt; 0,AN$2&lt;MiscFormulas!$A$5+1),
    ISNUMBER(
        MATCH($A17,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7" s="514" t="b" cm="1">
        <f t="array" aca="1" ref="AO17" ca="1">IF(
    AND($A17 &gt; 0, H17 &gt; 0,AO$2&lt;MiscFormulas!$A$5+1),
    ISNUMBER(
        MATCH($A17,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7" s="514" t="b" cm="1">
        <f t="array" aca="1" ref="AP17" ca="1">IF(
    AND($A17 &gt; 0, I17 &gt; 0,AP$2&lt;MiscFormulas!$A$5+1),
    ISNUMBER(
        MATCH($A17,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7" s="514" t="b" cm="1">
        <f t="array" aca="1" ref="AQ17" ca="1">IF(
    AND($A17 &gt; 0, J17 &gt; 0,AQ$2&lt;MiscFormulas!$A$5+1),
    ISNUMBER(
        MATCH($A17,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7" s="514" t="b" cm="1">
        <f t="array" aca="1" ref="AR17" ca="1">IF(
    AND($A17 &gt; 0, K17 &gt; 0,AR$2&lt;MiscFormulas!$A$5+1),
    ISNUMBER(
        MATCH($A17,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7" s="514" t="b" cm="1">
        <f t="array" aca="1" ref="AS17" ca="1">IF(
    AND($A17 &gt; 0, L17 &gt; 0,AS$2&lt;MiscFormulas!$A$5+1),
    ISNUMBER(
        MATCH($A17,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7" s="514" t="b" cm="1">
        <f t="array" aca="1" ref="AT17" ca="1">IF(
    AND($A17 &gt; 0, M17 &gt; 0,AT$2&lt;MiscFormulas!$A$5+1),
    ISNUMBER(
        MATCH($A17,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7" s="514" t="b" cm="1">
        <f t="array" aca="1" ref="AU17" ca="1">IF(
    AND($A17 &gt; 0, N17 &gt; 0,AU$2&lt;MiscFormulas!$A$5+1),
    ISNUMBER(
        MATCH($A17,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7" s="514" t="b" cm="1">
        <f t="array" aca="1" ref="AV17" ca="1">IF(
    AND($A17 &gt; 0, O17 &gt; 0,AV$2&lt;MiscFormulas!$A$5+1),
    ISNUMBER(
        MATCH($A17,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7" s="514" t="b" cm="1">
        <f t="array" aca="1" ref="AW17" ca="1">IF(
    AND($A17 &gt; 0, P17 &gt; 0,AW$2&lt;MiscFormulas!$A$5+1),
    ISNUMBER(
        MATCH($A17,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7" s="514" t="b" cm="1">
        <f t="array" aca="1" ref="AX17" ca="1">IF(
    AND($A17 &gt; 0, Q17 &gt; 0,AX$2&lt;MiscFormulas!$A$5+1),
    ISNUMBER(
        MATCH($A17,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7" s="514" t="b" cm="1">
        <f t="array" aca="1" ref="AY17" ca="1">IF(
    AND($A17 &gt; 0, R17 &gt; 0,AY$2&lt;MiscFormulas!$A$5+1),
    ISNUMBER(
        MATCH($A17,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7" s="514" t="b" cm="1">
        <f t="array" aca="1" ref="AZ17" ca="1">IF(
    AND($A17 &gt; 0, S17 &gt; 0,AZ$2&lt;MiscFormulas!$A$5+1),
    ISNUMBER(
        MATCH($A17,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7" s="514" t="b" cm="1">
        <f t="array" aca="1" ref="BA17" ca="1">IF(
    AND($A17 &gt; 0, T17 &gt; 0,BA$2&lt;MiscFormulas!$A$5+1),
    ISNUMBER(
        MATCH($A17,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7" s="514" t="b" cm="1">
        <f t="array" aca="1" ref="BB17" ca="1">IF(
    AND($A17 &gt; 0, U17 &gt; 0,BB$2&lt;MiscFormulas!$A$5+1),
    ISNUMBER(
        MATCH($A17,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7" s="514" t="b" cm="1">
        <f t="array" aca="1" ref="BC17" ca="1">IF(
    AND($A17 &gt; 0, V17 &gt; 0,BC$2&lt;MiscFormulas!$A$5+1),
    ISNUMBER(
        MATCH($A17,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7" s="514" t="b" cm="1">
        <f t="array" aca="1" ref="BD17" ca="1">IF(
    AND($A17 &gt; 0, W17 &gt; 0,BD$2&lt;MiscFormulas!$A$5+1),
    ISNUMBER(
        MATCH($A17,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7" s="514" t="b" cm="1">
        <f t="array" aca="1" ref="BE17" ca="1">IF(
    AND($A17 &gt; 0, X17 &gt; 0,BE$2&lt;MiscFormulas!$A$5+1),
    ISNUMBER(
        MATCH($A17,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7" s="514" t="b" cm="1">
        <f t="array" aca="1" ref="BF17" ca="1">IF(
    AND($A17 &gt; 0, Y17 &gt; 0,BF$2&lt;MiscFormulas!$A$5+1),
    ISNUMBER(
        MATCH($A17,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7" s="514" t="b" cm="1">
        <f t="array" aca="1" ref="BG17" ca="1">IF(
    AND($A17 &gt; 0, Z17 &gt; 0,BG$2&lt;MiscFormulas!$A$5+1),
    ISNUMBER(
        MATCH($A17,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7" s="514" t="b" cm="1">
        <f t="array" aca="1" ref="BH17" ca="1">IF(
    AND($A17 &gt; 0, AA17 &gt; 0,BH$2&lt;MiscFormulas!$A$5+1),
    ISNUMBER(
        MATCH($A17,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7" s="514" t="b" cm="1">
        <f t="array" aca="1" ref="BI17" ca="1">IF(
    AND($A17 &gt; 0, AB17 &gt; 0,BI$2&lt;MiscFormulas!$A$5+1),
    ISNUMBER(
        MATCH($A17,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7" s="514" t="b" cm="1">
        <f t="array" aca="1" ref="BJ17" ca="1">IF(
    AND($A17 &gt; 0, AC17 &gt; 0,BJ$2&lt;MiscFormulas!$A$5+1),
    ISNUMBER(
        MATCH($A17,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7" s="514" t="b" cm="1">
        <f t="array" aca="1" ref="BK17" ca="1">IF(
    AND($A17 &gt; 0, AD17 &gt; 0,BK$2&lt;MiscFormulas!$A$5+1),
    ISNUMBER(
        MATCH($A17,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7" s="514" t="b" cm="1">
        <f t="array" aca="1" ref="BL17" ca="1">IF(
    AND($A17 &gt; 0, AE17 &gt; 0,BL$2&lt;MiscFormulas!$A$5+1),
    ISNUMBER(
        MATCH($A17,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7" s="514" t="b" cm="1">
        <f t="array" aca="1" ref="BM17" ca="1">IF(
    AND($A17 &gt; 0, AF17 &gt; 0,BM$2&lt;MiscFormulas!$A$5+1),
    ISNUMBER(
        MATCH($A17,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7" s="514" t="b" cm="1">
        <f t="array" aca="1" ref="BN17" ca="1">IF(
    AND($A17 &gt; 0, AG17 &gt; 0,BN$2&lt;MiscFormulas!$A$5+1),
    ISNUMBER(
        MATCH($A17,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7" s="514" t="b" cm="1">
        <f t="array" aca="1" ref="BO17" ca="1">IF(
    AND($A17 &gt; 0, AH17 &gt; 0,BO$2&lt;MiscFormulas!$A$5+1),
    ISNUMBER(
        MATCH($A17,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8" spans="1:67" x14ac:dyDescent="0.55000000000000004">
      <c r="A18" s="514" t="str">
        <v>EX17 Christ</v>
      </c>
      <c r="B18" s="502" t="str">
        <v>EX17 Christ, Jesus</v>
      </c>
      <c r="C18" s="525"/>
      <c r="D18" s="375"/>
      <c r="E18" s="377"/>
      <c r="F18" s="376"/>
      <c r="G18" s="377"/>
      <c r="H18" s="376"/>
      <c r="I18" s="377"/>
      <c r="J18" s="376"/>
      <c r="K18" s="377"/>
      <c r="L18" s="376"/>
      <c r="M18" s="377"/>
      <c r="N18" s="376"/>
      <c r="O18" s="377"/>
      <c r="P18" s="376"/>
      <c r="Q18" s="377"/>
      <c r="R18" s="376"/>
      <c r="S18" s="377"/>
      <c r="T18" s="376"/>
      <c r="U18" s="377"/>
      <c r="V18" s="376"/>
      <c r="W18" s="377"/>
      <c r="X18" s="376"/>
      <c r="Y18" s="377"/>
      <c r="Z18" s="376"/>
      <c r="AA18" s="377"/>
      <c r="AB18" s="376"/>
      <c r="AC18" s="377"/>
      <c r="AD18" s="376"/>
      <c r="AE18" s="377"/>
      <c r="AF18" s="376"/>
      <c r="AG18" s="377"/>
      <c r="AH18" s="379"/>
      <c r="AJ18" s="514" t="str">
        <f t="shared" ca="1" si="0"/>
        <v/>
      </c>
      <c r="AK18" s="514" t="b" cm="1">
        <f t="array" aca="1" ref="AK18" ca="1">IF(
    AND($A18 &gt; 0, D18 &gt; 0,AK$2&lt;MiscFormulas!$A$5+1),
    ISNUMBER(
        MATCH($A18,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8" s="514" t="b" cm="1">
        <f t="array" aca="1" ref="AL18" ca="1">IF(
    AND($A18 &gt; 0, E18 &gt; 0,AL$2&lt;MiscFormulas!$A$5+1),
    ISNUMBER(
        MATCH($A18,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8" s="514" t="b" cm="1">
        <f t="array" aca="1" ref="AM18" ca="1">IF(
    AND($A18 &gt; 0, F18 &gt; 0,AM$2&lt;MiscFormulas!$A$5+1),
    ISNUMBER(
        MATCH($A18,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8" s="514" t="b" cm="1">
        <f t="array" aca="1" ref="AN18" ca="1">IF(
    AND($A18 &gt; 0, G18 &gt; 0,AN$2&lt;MiscFormulas!$A$5+1),
    ISNUMBER(
        MATCH($A18,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8" s="514" t="b" cm="1">
        <f t="array" aca="1" ref="AO18" ca="1">IF(
    AND($A18 &gt; 0, H18 &gt; 0,AO$2&lt;MiscFormulas!$A$5+1),
    ISNUMBER(
        MATCH($A18,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8" s="514" t="b" cm="1">
        <f t="array" aca="1" ref="AP18" ca="1">IF(
    AND($A18 &gt; 0, I18 &gt; 0,AP$2&lt;MiscFormulas!$A$5+1),
    ISNUMBER(
        MATCH($A18,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8" s="514" t="b" cm="1">
        <f t="array" aca="1" ref="AQ18" ca="1">IF(
    AND($A18 &gt; 0, J18 &gt; 0,AQ$2&lt;MiscFormulas!$A$5+1),
    ISNUMBER(
        MATCH($A18,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8" s="514" t="b" cm="1">
        <f t="array" aca="1" ref="AR18" ca="1">IF(
    AND($A18 &gt; 0, K18 &gt; 0,AR$2&lt;MiscFormulas!$A$5+1),
    ISNUMBER(
        MATCH($A18,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8" s="514" t="b" cm="1">
        <f t="array" aca="1" ref="AS18" ca="1">IF(
    AND($A18 &gt; 0, L18 &gt; 0,AS$2&lt;MiscFormulas!$A$5+1),
    ISNUMBER(
        MATCH($A18,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8" s="514" t="b" cm="1">
        <f t="array" aca="1" ref="AT18" ca="1">IF(
    AND($A18 &gt; 0, M18 &gt; 0,AT$2&lt;MiscFormulas!$A$5+1),
    ISNUMBER(
        MATCH($A18,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8" s="514" t="b" cm="1">
        <f t="array" aca="1" ref="AU18" ca="1">IF(
    AND($A18 &gt; 0, N18 &gt; 0,AU$2&lt;MiscFormulas!$A$5+1),
    ISNUMBER(
        MATCH($A18,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8" s="514" t="b" cm="1">
        <f t="array" aca="1" ref="AV18" ca="1">IF(
    AND($A18 &gt; 0, O18 &gt; 0,AV$2&lt;MiscFormulas!$A$5+1),
    ISNUMBER(
        MATCH($A18,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8" s="514" t="b" cm="1">
        <f t="array" aca="1" ref="AW18" ca="1">IF(
    AND($A18 &gt; 0, P18 &gt; 0,AW$2&lt;MiscFormulas!$A$5+1),
    ISNUMBER(
        MATCH($A18,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8" s="514" t="b" cm="1">
        <f t="array" aca="1" ref="AX18" ca="1">IF(
    AND($A18 &gt; 0, Q18 &gt; 0,AX$2&lt;MiscFormulas!$A$5+1),
    ISNUMBER(
        MATCH($A18,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8" s="514" t="b" cm="1">
        <f t="array" aca="1" ref="AY18" ca="1">IF(
    AND($A18 &gt; 0, R18 &gt; 0,AY$2&lt;MiscFormulas!$A$5+1),
    ISNUMBER(
        MATCH($A18,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8" s="514" t="b" cm="1">
        <f t="array" aca="1" ref="AZ18" ca="1">IF(
    AND($A18 &gt; 0, S18 &gt; 0,AZ$2&lt;MiscFormulas!$A$5+1),
    ISNUMBER(
        MATCH($A18,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8" s="514" t="b" cm="1">
        <f t="array" aca="1" ref="BA18" ca="1">IF(
    AND($A18 &gt; 0, T18 &gt; 0,BA$2&lt;MiscFormulas!$A$5+1),
    ISNUMBER(
        MATCH($A18,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8" s="514" t="b" cm="1">
        <f t="array" aca="1" ref="BB18" ca="1">IF(
    AND($A18 &gt; 0, U18 &gt; 0,BB$2&lt;MiscFormulas!$A$5+1),
    ISNUMBER(
        MATCH($A18,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8" s="514" t="b" cm="1">
        <f t="array" aca="1" ref="BC18" ca="1">IF(
    AND($A18 &gt; 0, V18 &gt; 0,BC$2&lt;MiscFormulas!$A$5+1),
    ISNUMBER(
        MATCH($A18,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8" s="514" t="b" cm="1">
        <f t="array" aca="1" ref="BD18" ca="1">IF(
    AND($A18 &gt; 0, W18 &gt; 0,BD$2&lt;MiscFormulas!$A$5+1),
    ISNUMBER(
        MATCH($A18,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8" s="514" t="b" cm="1">
        <f t="array" aca="1" ref="BE18" ca="1">IF(
    AND($A18 &gt; 0, X18 &gt; 0,BE$2&lt;MiscFormulas!$A$5+1),
    ISNUMBER(
        MATCH($A18,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8" s="514" t="b" cm="1">
        <f t="array" aca="1" ref="BF18" ca="1">IF(
    AND($A18 &gt; 0, Y18 &gt; 0,BF$2&lt;MiscFormulas!$A$5+1),
    ISNUMBER(
        MATCH($A18,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8" s="514" t="b" cm="1">
        <f t="array" aca="1" ref="BG18" ca="1">IF(
    AND($A18 &gt; 0, Z18 &gt; 0,BG$2&lt;MiscFormulas!$A$5+1),
    ISNUMBER(
        MATCH($A18,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8" s="514" t="b" cm="1">
        <f t="array" aca="1" ref="BH18" ca="1">IF(
    AND($A18 &gt; 0, AA18 &gt; 0,BH$2&lt;MiscFormulas!$A$5+1),
    ISNUMBER(
        MATCH($A18,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8" s="514" t="b" cm="1">
        <f t="array" aca="1" ref="BI18" ca="1">IF(
    AND($A18 &gt; 0, AB18 &gt; 0,BI$2&lt;MiscFormulas!$A$5+1),
    ISNUMBER(
        MATCH($A18,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8" s="514" t="b" cm="1">
        <f t="array" aca="1" ref="BJ18" ca="1">IF(
    AND($A18 &gt; 0, AC18 &gt; 0,BJ$2&lt;MiscFormulas!$A$5+1),
    ISNUMBER(
        MATCH($A18,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8" s="514" t="b" cm="1">
        <f t="array" aca="1" ref="BK18" ca="1">IF(
    AND($A18 &gt; 0, AD18 &gt; 0,BK$2&lt;MiscFormulas!$A$5+1),
    ISNUMBER(
        MATCH($A18,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8" s="514" t="b" cm="1">
        <f t="array" aca="1" ref="BL18" ca="1">IF(
    AND($A18 &gt; 0, AE18 &gt; 0,BL$2&lt;MiscFormulas!$A$5+1),
    ISNUMBER(
        MATCH($A18,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8" s="514" t="b" cm="1">
        <f t="array" aca="1" ref="BM18" ca="1">IF(
    AND($A18 &gt; 0, AF18 &gt; 0,BM$2&lt;MiscFormulas!$A$5+1),
    ISNUMBER(
        MATCH($A18,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8" s="514" t="b" cm="1">
        <f t="array" aca="1" ref="BN18" ca="1">IF(
    AND($A18 &gt; 0, AG18 &gt; 0,BN$2&lt;MiscFormulas!$A$5+1),
    ISNUMBER(
        MATCH($A18,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8" s="514" t="b" cm="1">
        <f t="array" aca="1" ref="BO18" ca="1">IF(
    AND($A18 &gt; 0, AH18 &gt; 0,BO$2&lt;MiscFormulas!$A$5+1),
    ISNUMBER(
        MATCH($A18,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9" spans="1:67" x14ac:dyDescent="0.55000000000000004">
      <c r="A19" s="514" t="str">
        <v>EX18 Coont</v>
      </c>
      <c r="B19" s="502" t="str">
        <v>EX18 Coont, Number1</v>
      </c>
      <c r="C19" s="525"/>
      <c r="D19" s="375"/>
      <c r="E19" s="376"/>
      <c r="F19" s="376"/>
      <c r="G19" s="376"/>
      <c r="H19" s="376"/>
      <c r="I19" s="376"/>
      <c r="J19" s="376"/>
      <c r="K19" s="376"/>
      <c r="L19" s="376"/>
      <c r="M19" s="376"/>
      <c r="N19" s="376"/>
      <c r="O19" s="376"/>
      <c r="P19" s="376"/>
      <c r="Q19" s="376"/>
      <c r="R19" s="376"/>
      <c r="S19" s="376"/>
      <c r="T19" s="376"/>
      <c r="U19" s="376"/>
      <c r="V19" s="376"/>
      <c r="W19" s="376"/>
      <c r="X19" s="376"/>
      <c r="Y19" s="376"/>
      <c r="Z19" s="376"/>
      <c r="AA19" s="376"/>
      <c r="AB19" s="376"/>
      <c r="AC19" s="376"/>
      <c r="AD19" s="376"/>
      <c r="AE19" s="376"/>
      <c r="AF19" s="376"/>
      <c r="AG19" s="376"/>
      <c r="AH19" s="379"/>
      <c r="AJ19" s="514" t="str">
        <f t="shared" ca="1" si="0"/>
        <v/>
      </c>
      <c r="AK19" s="514" t="b" cm="1">
        <f t="array" aca="1" ref="AK19" ca="1">IF(
    AND($A19 &gt; 0, D19 &gt; 0,AK$2&lt;MiscFormulas!$A$5+1),
    ISNUMBER(
        MATCH($A19,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9" s="514" t="b" cm="1">
        <f t="array" aca="1" ref="AL19" ca="1">IF(
    AND($A19 &gt; 0, E19 &gt; 0,AL$2&lt;MiscFormulas!$A$5+1),
    ISNUMBER(
        MATCH($A19,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9" s="514" t="b" cm="1">
        <f t="array" aca="1" ref="AM19" ca="1">IF(
    AND($A19 &gt; 0, F19 &gt; 0,AM$2&lt;MiscFormulas!$A$5+1),
    ISNUMBER(
        MATCH($A19,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9" s="514" t="b" cm="1">
        <f t="array" aca="1" ref="AN19" ca="1">IF(
    AND($A19 &gt; 0, G19 &gt; 0,AN$2&lt;MiscFormulas!$A$5+1),
    ISNUMBER(
        MATCH($A19,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9" s="514" t="b" cm="1">
        <f t="array" aca="1" ref="AO19" ca="1">IF(
    AND($A19 &gt; 0, H19 &gt; 0,AO$2&lt;MiscFormulas!$A$5+1),
    ISNUMBER(
        MATCH($A19,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9" s="514" t="b" cm="1">
        <f t="array" aca="1" ref="AP19" ca="1">IF(
    AND($A19 &gt; 0, I19 &gt; 0,AP$2&lt;MiscFormulas!$A$5+1),
    ISNUMBER(
        MATCH($A19,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9" s="514" t="b" cm="1">
        <f t="array" aca="1" ref="AQ19" ca="1">IF(
    AND($A19 &gt; 0, J19 &gt; 0,AQ$2&lt;MiscFormulas!$A$5+1),
    ISNUMBER(
        MATCH($A19,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9" s="514" t="b" cm="1">
        <f t="array" aca="1" ref="AR19" ca="1">IF(
    AND($A19 &gt; 0, K19 &gt; 0,AR$2&lt;MiscFormulas!$A$5+1),
    ISNUMBER(
        MATCH($A19,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9" s="514" t="b" cm="1">
        <f t="array" aca="1" ref="AS19" ca="1">IF(
    AND($A19 &gt; 0, L19 &gt; 0,AS$2&lt;MiscFormulas!$A$5+1),
    ISNUMBER(
        MATCH($A19,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9" s="514" t="b" cm="1">
        <f t="array" aca="1" ref="AT19" ca="1">IF(
    AND($A19 &gt; 0, M19 &gt; 0,AT$2&lt;MiscFormulas!$A$5+1),
    ISNUMBER(
        MATCH($A19,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9" s="514" t="b" cm="1">
        <f t="array" aca="1" ref="AU19" ca="1">IF(
    AND($A19 &gt; 0, N19 &gt; 0,AU$2&lt;MiscFormulas!$A$5+1),
    ISNUMBER(
        MATCH($A19,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9" s="514" t="b" cm="1">
        <f t="array" aca="1" ref="AV19" ca="1">IF(
    AND($A19 &gt; 0, O19 &gt; 0,AV$2&lt;MiscFormulas!$A$5+1),
    ISNUMBER(
        MATCH($A19,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9" s="514" t="b" cm="1">
        <f t="array" aca="1" ref="AW19" ca="1">IF(
    AND($A19 &gt; 0, P19 &gt; 0,AW$2&lt;MiscFormulas!$A$5+1),
    ISNUMBER(
        MATCH($A19,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9" s="514" t="b" cm="1">
        <f t="array" aca="1" ref="AX19" ca="1">IF(
    AND($A19 &gt; 0, Q19 &gt; 0,AX$2&lt;MiscFormulas!$A$5+1),
    ISNUMBER(
        MATCH($A19,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9" s="514" t="b" cm="1">
        <f t="array" aca="1" ref="AY19" ca="1">IF(
    AND($A19 &gt; 0, R19 &gt; 0,AY$2&lt;MiscFormulas!$A$5+1),
    ISNUMBER(
        MATCH($A19,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9" s="514" t="b" cm="1">
        <f t="array" aca="1" ref="AZ19" ca="1">IF(
    AND($A19 &gt; 0, S19 &gt; 0,AZ$2&lt;MiscFormulas!$A$5+1),
    ISNUMBER(
        MATCH($A19,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9" s="514" t="b" cm="1">
        <f t="array" aca="1" ref="BA19" ca="1">IF(
    AND($A19 &gt; 0, T19 &gt; 0,BA$2&lt;MiscFormulas!$A$5+1),
    ISNUMBER(
        MATCH($A19,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9" s="514" t="b" cm="1">
        <f t="array" aca="1" ref="BB19" ca="1">IF(
    AND($A19 &gt; 0, U19 &gt; 0,BB$2&lt;MiscFormulas!$A$5+1),
    ISNUMBER(
        MATCH($A19,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9" s="514" t="b" cm="1">
        <f t="array" aca="1" ref="BC19" ca="1">IF(
    AND($A19 &gt; 0, V19 &gt; 0,BC$2&lt;MiscFormulas!$A$5+1),
    ISNUMBER(
        MATCH($A19,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9" s="514" t="b" cm="1">
        <f t="array" aca="1" ref="BD19" ca="1">IF(
    AND($A19 &gt; 0, W19 &gt; 0,BD$2&lt;MiscFormulas!$A$5+1),
    ISNUMBER(
        MATCH($A19,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9" s="514" t="b" cm="1">
        <f t="array" aca="1" ref="BE19" ca="1">IF(
    AND($A19 &gt; 0, X19 &gt; 0,BE$2&lt;MiscFormulas!$A$5+1),
    ISNUMBER(
        MATCH($A19,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9" s="514" t="b" cm="1">
        <f t="array" aca="1" ref="BF19" ca="1">IF(
    AND($A19 &gt; 0, Y19 &gt; 0,BF$2&lt;MiscFormulas!$A$5+1),
    ISNUMBER(
        MATCH($A19,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9" s="514" t="b" cm="1">
        <f t="array" aca="1" ref="BG19" ca="1">IF(
    AND($A19 &gt; 0, Z19 &gt; 0,BG$2&lt;MiscFormulas!$A$5+1),
    ISNUMBER(
        MATCH($A19,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9" s="514" t="b" cm="1">
        <f t="array" aca="1" ref="BH19" ca="1">IF(
    AND($A19 &gt; 0, AA19 &gt; 0,BH$2&lt;MiscFormulas!$A$5+1),
    ISNUMBER(
        MATCH($A19,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9" s="514" t="b" cm="1">
        <f t="array" aca="1" ref="BI19" ca="1">IF(
    AND($A19 &gt; 0, AB19 &gt; 0,BI$2&lt;MiscFormulas!$A$5+1),
    ISNUMBER(
        MATCH($A19,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9" s="514" t="b" cm="1">
        <f t="array" aca="1" ref="BJ19" ca="1">IF(
    AND($A19 &gt; 0, AC19 &gt; 0,BJ$2&lt;MiscFormulas!$A$5+1),
    ISNUMBER(
        MATCH($A19,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9" s="514" t="b" cm="1">
        <f t="array" aca="1" ref="BK19" ca="1">IF(
    AND($A19 &gt; 0, AD19 &gt; 0,BK$2&lt;MiscFormulas!$A$5+1),
    ISNUMBER(
        MATCH($A19,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9" s="514" t="b" cm="1">
        <f t="array" aca="1" ref="BL19" ca="1">IF(
    AND($A19 &gt; 0, AE19 &gt; 0,BL$2&lt;MiscFormulas!$A$5+1),
    ISNUMBER(
        MATCH($A19,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9" s="514" t="b" cm="1">
        <f t="array" aca="1" ref="BM19" ca="1">IF(
    AND($A19 &gt; 0, AF19 &gt; 0,BM$2&lt;MiscFormulas!$A$5+1),
    ISNUMBER(
        MATCH($A19,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9" s="514" t="b" cm="1">
        <f t="array" aca="1" ref="BN19" ca="1">IF(
    AND($A19 &gt; 0, AG19 &gt; 0,BN$2&lt;MiscFormulas!$A$5+1),
    ISNUMBER(
        MATCH($A19,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9" s="514" t="b" cm="1">
        <f t="array" aca="1" ref="BO19" ca="1">IF(
    AND($A19 &gt; 0, AH19 &gt; 0,BO$2&lt;MiscFormulas!$A$5+1),
    ISNUMBER(
        MATCH($A19,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0" spans="1:67" x14ac:dyDescent="0.55000000000000004">
      <c r="A20" s="514" t="str">
        <v>EX19 Cooter</v>
      </c>
      <c r="B20" s="502" t="str">
        <v>EX19 Cooter, Becky</v>
      </c>
      <c r="C20" s="525"/>
      <c r="D20" s="375"/>
      <c r="E20" s="377"/>
      <c r="F20" s="376"/>
      <c r="G20" s="377"/>
      <c r="H20" s="376"/>
      <c r="I20" s="377"/>
      <c r="J20" s="376"/>
      <c r="K20" s="377"/>
      <c r="L20" s="376"/>
      <c r="M20" s="377"/>
      <c r="N20" s="376"/>
      <c r="O20" s="377"/>
      <c r="P20" s="376"/>
      <c r="Q20" s="377"/>
      <c r="R20" s="376"/>
      <c r="S20" s="377"/>
      <c r="T20" s="376"/>
      <c r="U20" s="377"/>
      <c r="V20" s="376"/>
      <c r="W20" s="377"/>
      <c r="X20" s="376"/>
      <c r="Y20" s="377"/>
      <c r="Z20" s="376"/>
      <c r="AA20" s="377"/>
      <c r="AB20" s="376"/>
      <c r="AC20" s="377"/>
      <c r="AD20" s="376"/>
      <c r="AE20" s="377"/>
      <c r="AF20" s="376"/>
      <c r="AG20" s="377"/>
      <c r="AH20" s="379"/>
      <c r="AJ20" s="514" t="str">
        <f t="shared" ca="1" si="0"/>
        <v/>
      </c>
      <c r="AK20" s="514" t="b" cm="1">
        <f t="array" aca="1" ref="AK20" ca="1">IF(
    AND($A20 &gt; 0, D20 &gt; 0,AK$2&lt;MiscFormulas!$A$5+1),
    ISNUMBER(
        MATCH($A20,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0" s="514" t="b" cm="1">
        <f t="array" aca="1" ref="AL20" ca="1">IF(
    AND($A20 &gt; 0, E20 &gt; 0,AL$2&lt;MiscFormulas!$A$5+1),
    ISNUMBER(
        MATCH($A20,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0" s="514" t="b" cm="1">
        <f t="array" aca="1" ref="AM20" ca="1">IF(
    AND($A20 &gt; 0, F20 &gt; 0,AM$2&lt;MiscFormulas!$A$5+1),
    ISNUMBER(
        MATCH($A20,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0" s="514" t="b" cm="1">
        <f t="array" aca="1" ref="AN20" ca="1">IF(
    AND($A20 &gt; 0, G20 &gt; 0,AN$2&lt;MiscFormulas!$A$5+1),
    ISNUMBER(
        MATCH($A20,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0" s="514" t="b" cm="1">
        <f t="array" aca="1" ref="AO20" ca="1">IF(
    AND($A20 &gt; 0, H20 &gt; 0,AO$2&lt;MiscFormulas!$A$5+1),
    ISNUMBER(
        MATCH($A20,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0" s="514" t="b" cm="1">
        <f t="array" aca="1" ref="AP20" ca="1">IF(
    AND($A20 &gt; 0, I20 &gt; 0,AP$2&lt;MiscFormulas!$A$5+1),
    ISNUMBER(
        MATCH($A20,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0" s="514" t="b" cm="1">
        <f t="array" aca="1" ref="AQ20" ca="1">IF(
    AND($A20 &gt; 0, J20 &gt; 0,AQ$2&lt;MiscFormulas!$A$5+1),
    ISNUMBER(
        MATCH($A20,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0" s="514" t="b" cm="1">
        <f t="array" aca="1" ref="AR20" ca="1">IF(
    AND($A20 &gt; 0, K20 &gt; 0,AR$2&lt;MiscFormulas!$A$5+1),
    ISNUMBER(
        MATCH($A20,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0" s="514" t="b" cm="1">
        <f t="array" aca="1" ref="AS20" ca="1">IF(
    AND($A20 &gt; 0, L20 &gt; 0,AS$2&lt;MiscFormulas!$A$5+1),
    ISNUMBER(
        MATCH($A20,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0" s="514" t="b" cm="1">
        <f t="array" aca="1" ref="AT20" ca="1">IF(
    AND($A20 &gt; 0, M20 &gt; 0,AT$2&lt;MiscFormulas!$A$5+1),
    ISNUMBER(
        MATCH($A20,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0" s="514" t="b" cm="1">
        <f t="array" aca="1" ref="AU20" ca="1">IF(
    AND($A20 &gt; 0, N20 &gt; 0,AU$2&lt;MiscFormulas!$A$5+1),
    ISNUMBER(
        MATCH($A20,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0" s="514" t="b" cm="1">
        <f t="array" aca="1" ref="AV20" ca="1">IF(
    AND($A20 &gt; 0, O20 &gt; 0,AV$2&lt;MiscFormulas!$A$5+1),
    ISNUMBER(
        MATCH($A20,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0" s="514" t="b" cm="1">
        <f t="array" aca="1" ref="AW20" ca="1">IF(
    AND($A20 &gt; 0, P20 &gt; 0,AW$2&lt;MiscFormulas!$A$5+1),
    ISNUMBER(
        MATCH($A20,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0" s="514" t="b" cm="1">
        <f t="array" aca="1" ref="AX20" ca="1">IF(
    AND($A20 &gt; 0, Q20 &gt; 0,AX$2&lt;MiscFormulas!$A$5+1),
    ISNUMBER(
        MATCH($A20,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0" s="514" t="b" cm="1">
        <f t="array" aca="1" ref="AY20" ca="1">IF(
    AND($A20 &gt; 0, R20 &gt; 0,AY$2&lt;MiscFormulas!$A$5+1),
    ISNUMBER(
        MATCH($A20,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0" s="514" t="b" cm="1">
        <f t="array" aca="1" ref="AZ20" ca="1">IF(
    AND($A20 &gt; 0, S20 &gt; 0,AZ$2&lt;MiscFormulas!$A$5+1),
    ISNUMBER(
        MATCH($A20,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0" s="514" t="b" cm="1">
        <f t="array" aca="1" ref="BA20" ca="1">IF(
    AND($A20 &gt; 0, T20 &gt; 0,BA$2&lt;MiscFormulas!$A$5+1),
    ISNUMBER(
        MATCH($A20,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0" s="514" t="b" cm="1">
        <f t="array" aca="1" ref="BB20" ca="1">IF(
    AND($A20 &gt; 0, U20 &gt; 0,BB$2&lt;MiscFormulas!$A$5+1),
    ISNUMBER(
        MATCH($A20,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0" s="514" t="b" cm="1">
        <f t="array" aca="1" ref="BC20" ca="1">IF(
    AND($A20 &gt; 0, V20 &gt; 0,BC$2&lt;MiscFormulas!$A$5+1),
    ISNUMBER(
        MATCH($A20,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0" s="514" t="b" cm="1">
        <f t="array" aca="1" ref="BD20" ca="1">IF(
    AND($A20 &gt; 0, W20 &gt; 0,BD$2&lt;MiscFormulas!$A$5+1),
    ISNUMBER(
        MATCH($A20,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0" s="514" t="b" cm="1">
        <f t="array" aca="1" ref="BE20" ca="1">IF(
    AND($A20 &gt; 0, X20 &gt; 0,BE$2&lt;MiscFormulas!$A$5+1),
    ISNUMBER(
        MATCH($A20,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0" s="514" t="b" cm="1">
        <f t="array" aca="1" ref="BF20" ca="1">IF(
    AND($A20 &gt; 0, Y20 &gt; 0,BF$2&lt;MiscFormulas!$A$5+1),
    ISNUMBER(
        MATCH($A20,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0" s="514" t="b" cm="1">
        <f t="array" aca="1" ref="BG20" ca="1">IF(
    AND($A20 &gt; 0, Z20 &gt; 0,BG$2&lt;MiscFormulas!$A$5+1),
    ISNUMBER(
        MATCH($A20,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0" s="514" t="b" cm="1">
        <f t="array" aca="1" ref="BH20" ca="1">IF(
    AND($A20 &gt; 0, AA20 &gt; 0,BH$2&lt;MiscFormulas!$A$5+1),
    ISNUMBER(
        MATCH($A20,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0" s="514" t="b" cm="1">
        <f t="array" aca="1" ref="BI20" ca="1">IF(
    AND($A20 &gt; 0, AB20 &gt; 0,BI$2&lt;MiscFormulas!$A$5+1),
    ISNUMBER(
        MATCH($A20,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0" s="514" t="b" cm="1">
        <f t="array" aca="1" ref="BJ20" ca="1">IF(
    AND($A20 &gt; 0, AC20 &gt; 0,BJ$2&lt;MiscFormulas!$A$5+1),
    ISNUMBER(
        MATCH($A20,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0" s="514" t="b" cm="1">
        <f t="array" aca="1" ref="BK20" ca="1">IF(
    AND($A20 &gt; 0, AD20 &gt; 0,BK$2&lt;MiscFormulas!$A$5+1),
    ISNUMBER(
        MATCH($A20,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0" s="514" t="b" cm="1">
        <f t="array" aca="1" ref="BL20" ca="1">IF(
    AND($A20 &gt; 0, AE20 &gt; 0,BL$2&lt;MiscFormulas!$A$5+1),
    ISNUMBER(
        MATCH($A20,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0" s="514" t="b" cm="1">
        <f t="array" aca="1" ref="BM20" ca="1">IF(
    AND($A20 &gt; 0, AF20 &gt; 0,BM$2&lt;MiscFormulas!$A$5+1),
    ISNUMBER(
        MATCH($A20,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0" s="514" t="b" cm="1">
        <f t="array" aca="1" ref="BN20" ca="1">IF(
    AND($A20 &gt; 0, AG20 &gt; 0,BN$2&lt;MiscFormulas!$A$5+1),
    ISNUMBER(
        MATCH($A20,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0" s="514" t="b" cm="1">
        <f t="array" aca="1" ref="BO20" ca="1">IF(
    AND($A20 &gt; 0, AH20 &gt; 0,BO$2&lt;MiscFormulas!$A$5+1),
    ISNUMBER(
        MATCH($A20,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1" spans="1:67" x14ac:dyDescent="0.55000000000000004">
      <c r="A21" s="514" t="str">
        <v>EX20 Correy</v>
      </c>
      <c r="B21" s="502" t="str">
        <v>EX20 Correy, Dofus</v>
      </c>
      <c r="C21" s="525"/>
      <c r="D21" s="375"/>
      <c r="E21" s="376"/>
      <c r="F21" s="376"/>
      <c r="G21" s="376"/>
      <c r="H21" s="376"/>
      <c r="I21" s="376"/>
      <c r="J21" s="376"/>
      <c r="K21" s="376"/>
      <c r="L21" s="376"/>
      <c r="M21" s="376" t="s">
        <v>358</v>
      </c>
      <c r="N21" s="376"/>
      <c r="O21" s="376"/>
      <c r="P21" s="376"/>
      <c r="Q21" s="376"/>
      <c r="R21" s="376"/>
      <c r="S21" s="376"/>
      <c r="T21" s="376"/>
      <c r="U21" s="376"/>
      <c r="V21" s="376"/>
      <c r="W21" s="376"/>
      <c r="X21" s="376"/>
      <c r="Y21" s="376"/>
      <c r="Z21" s="376"/>
      <c r="AA21" s="376"/>
      <c r="AB21" s="376"/>
      <c r="AC21" s="376"/>
      <c r="AD21" s="376"/>
      <c r="AE21" s="376"/>
      <c r="AF21" s="376"/>
      <c r="AG21" s="376"/>
      <c r="AH21" s="379"/>
      <c r="AJ21" s="514" t="str">
        <f t="shared" ca="1" si="0"/>
        <v/>
      </c>
      <c r="AK21" s="514" t="b" cm="1">
        <f t="array" aca="1" ref="AK21" ca="1">IF(
    AND($A21 &gt; 0, D21 &gt; 0,AK$2&lt;MiscFormulas!$A$5+1),
    ISNUMBER(
        MATCH($A21,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1" s="514" t="b" cm="1">
        <f t="array" aca="1" ref="AL21" ca="1">IF(
    AND($A21 &gt; 0, E21 &gt; 0,AL$2&lt;MiscFormulas!$A$5+1),
    ISNUMBER(
        MATCH($A21,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1" s="514" t="b" cm="1">
        <f t="array" aca="1" ref="AM21" ca="1">IF(
    AND($A21 &gt; 0, F21 &gt; 0,AM$2&lt;MiscFormulas!$A$5+1),
    ISNUMBER(
        MATCH($A21,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1" s="514" t="b" cm="1">
        <f t="array" aca="1" ref="AN21" ca="1">IF(
    AND($A21 &gt; 0, G21 &gt; 0,AN$2&lt;MiscFormulas!$A$5+1),
    ISNUMBER(
        MATCH($A21,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1" s="514" t="b" cm="1">
        <f t="array" aca="1" ref="AO21" ca="1">IF(
    AND($A21 &gt; 0, H21 &gt; 0,AO$2&lt;MiscFormulas!$A$5+1),
    ISNUMBER(
        MATCH($A21,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1" s="514" t="b" cm="1">
        <f t="array" aca="1" ref="AP21" ca="1">IF(
    AND($A21 &gt; 0, I21 &gt; 0,AP$2&lt;MiscFormulas!$A$5+1),
    ISNUMBER(
        MATCH($A21,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1" s="514" t="b" cm="1">
        <f t="array" aca="1" ref="AQ21" ca="1">IF(
    AND($A21 &gt; 0, J21 &gt; 0,AQ$2&lt;MiscFormulas!$A$5+1),
    ISNUMBER(
        MATCH($A21,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1" s="514" t="b" cm="1">
        <f t="array" aca="1" ref="AR21" ca="1">IF(
    AND($A21 &gt; 0, K21 &gt; 0,AR$2&lt;MiscFormulas!$A$5+1),
    ISNUMBER(
        MATCH($A21,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1" s="514" t="b" cm="1">
        <f t="array" aca="1" ref="AS21" ca="1">IF(
    AND($A21 &gt; 0, L21 &gt; 0,AS$2&lt;MiscFormulas!$A$5+1),
    ISNUMBER(
        MATCH($A21,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1" s="514" t="b" cm="1">
        <f t="array" aca="1" ref="AT21" ca="1">IF(
    AND($A21 &gt; 0, M21 &gt; 0,AT$2&lt;MiscFormulas!$A$5+1),
    ISNUMBER(
        MATCH($A21,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1" s="514" t="b" cm="1">
        <f t="array" aca="1" ref="AU21" ca="1">IF(
    AND($A21 &gt; 0, N21 &gt; 0,AU$2&lt;MiscFormulas!$A$5+1),
    ISNUMBER(
        MATCH($A21,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1" s="514" t="b" cm="1">
        <f t="array" aca="1" ref="AV21" ca="1">IF(
    AND($A21 &gt; 0, O21 &gt; 0,AV$2&lt;MiscFormulas!$A$5+1),
    ISNUMBER(
        MATCH($A21,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1" s="514" t="b" cm="1">
        <f t="array" aca="1" ref="AW21" ca="1">IF(
    AND($A21 &gt; 0, P21 &gt; 0,AW$2&lt;MiscFormulas!$A$5+1),
    ISNUMBER(
        MATCH($A21,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1" s="514" t="b" cm="1">
        <f t="array" aca="1" ref="AX21" ca="1">IF(
    AND($A21 &gt; 0, Q21 &gt; 0,AX$2&lt;MiscFormulas!$A$5+1),
    ISNUMBER(
        MATCH($A21,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1" s="514" t="b" cm="1">
        <f t="array" aca="1" ref="AY21" ca="1">IF(
    AND($A21 &gt; 0, R21 &gt; 0,AY$2&lt;MiscFormulas!$A$5+1),
    ISNUMBER(
        MATCH($A21,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1" s="514" t="b" cm="1">
        <f t="array" aca="1" ref="AZ21" ca="1">IF(
    AND($A21 &gt; 0, S21 &gt; 0,AZ$2&lt;MiscFormulas!$A$5+1),
    ISNUMBER(
        MATCH($A21,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1" s="514" t="b" cm="1">
        <f t="array" aca="1" ref="BA21" ca="1">IF(
    AND($A21 &gt; 0, T21 &gt; 0,BA$2&lt;MiscFormulas!$A$5+1),
    ISNUMBER(
        MATCH($A21,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1" s="514" t="b" cm="1">
        <f t="array" aca="1" ref="BB21" ca="1">IF(
    AND($A21 &gt; 0, U21 &gt; 0,BB$2&lt;MiscFormulas!$A$5+1),
    ISNUMBER(
        MATCH($A21,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1" s="514" t="b" cm="1">
        <f t="array" aca="1" ref="BC21" ca="1">IF(
    AND($A21 &gt; 0, V21 &gt; 0,BC$2&lt;MiscFormulas!$A$5+1),
    ISNUMBER(
        MATCH($A21,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1" s="514" t="b" cm="1">
        <f t="array" aca="1" ref="BD21" ca="1">IF(
    AND($A21 &gt; 0, W21 &gt; 0,BD$2&lt;MiscFormulas!$A$5+1),
    ISNUMBER(
        MATCH($A21,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1" s="514" t="b" cm="1">
        <f t="array" aca="1" ref="BE21" ca="1">IF(
    AND($A21 &gt; 0, X21 &gt; 0,BE$2&lt;MiscFormulas!$A$5+1),
    ISNUMBER(
        MATCH($A21,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1" s="514" t="b" cm="1">
        <f t="array" aca="1" ref="BF21" ca="1">IF(
    AND($A21 &gt; 0, Y21 &gt; 0,BF$2&lt;MiscFormulas!$A$5+1),
    ISNUMBER(
        MATCH($A21,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1" s="514" t="b" cm="1">
        <f t="array" aca="1" ref="BG21" ca="1">IF(
    AND($A21 &gt; 0, Z21 &gt; 0,BG$2&lt;MiscFormulas!$A$5+1),
    ISNUMBER(
        MATCH($A21,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1" s="514" t="b" cm="1">
        <f t="array" aca="1" ref="BH21" ca="1">IF(
    AND($A21 &gt; 0, AA21 &gt; 0,BH$2&lt;MiscFormulas!$A$5+1),
    ISNUMBER(
        MATCH($A21,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1" s="514" t="b" cm="1">
        <f t="array" aca="1" ref="BI21" ca="1">IF(
    AND($A21 &gt; 0, AB21 &gt; 0,BI$2&lt;MiscFormulas!$A$5+1),
    ISNUMBER(
        MATCH($A21,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1" s="514" t="b" cm="1">
        <f t="array" aca="1" ref="BJ21" ca="1">IF(
    AND($A21 &gt; 0, AC21 &gt; 0,BJ$2&lt;MiscFormulas!$A$5+1),
    ISNUMBER(
        MATCH($A21,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1" s="514" t="b" cm="1">
        <f t="array" aca="1" ref="BK21" ca="1">IF(
    AND($A21 &gt; 0, AD21 &gt; 0,BK$2&lt;MiscFormulas!$A$5+1),
    ISNUMBER(
        MATCH($A21,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1" s="514" t="b" cm="1">
        <f t="array" aca="1" ref="BL21" ca="1">IF(
    AND($A21 &gt; 0, AE21 &gt; 0,BL$2&lt;MiscFormulas!$A$5+1),
    ISNUMBER(
        MATCH($A21,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1" s="514" t="b" cm="1">
        <f t="array" aca="1" ref="BM21" ca="1">IF(
    AND($A21 &gt; 0, AF21 &gt; 0,BM$2&lt;MiscFormulas!$A$5+1),
    ISNUMBER(
        MATCH($A21,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1" s="514" t="b" cm="1">
        <f t="array" aca="1" ref="BN21" ca="1">IF(
    AND($A21 &gt; 0, AG21 &gt; 0,BN$2&lt;MiscFormulas!$A$5+1),
    ISNUMBER(
        MATCH($A21,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1" s="514" t="b" cm="1">
        <f t="array" aca="1" ref="BO21" ca="1">IF(
    AND($A21 &gt; 0, AH21 &gt; 0,BO$2&lt;MiscFormulas!$A$5+1),
    ISNUMBER(
        MATCH($A21,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2" spans="1:67" x14ac:dyDescent="0.55000000000000004">
      <c r="A22" s="514" t="str">
        <v>EX1 Danvers</v>
      </c>
      <c r="B22" s="502" t="str">
        <v>EX1 Danvers, Carol</v>
      </c>
      <c r="C22" s="525"/>
      <c r="D22" s="375"/>
      <c r="E22" s="377"/>
      <c r="F22" s="376"/>
      <c r="G22" s="377"/>
      <c r="H22" s="376"/>
      <c r="I22" s="377"/>
      <c r="J22" s="376"/>
      <c r="K22" s="377"/>
      <c r="L22" s="376"/>
      <c r="M22" s="377"/>
      <c r="N22" s="376"/>
      <c r="O22" s="377"/>
      <c r="P22" s="376"/>
      <c r="Q22" s="377"/>
      <c r="R22" s="376"/>
      <c r="S22" s="377"/>
      <c r="T22" s="376"/>
      <c r="U22" s="377"/>
      <c r="V22" s="376"/>
      <c r="W22" s="377"/>
      <c r="X22" s="376"/>
      <c r="Y22" s="377"/>
      <c r="Z22" s="376"/>
      <c r="AA22" s="377"/>
      <c r="AB22" s="376"/>
      <c r="AC22" s="377"/>
      <c r="AD22" s="376"/>
      <c r="AE22" s="377"/>
      <c r="AF22" s="376"/>
      <c r="AG22" s="377"/>
      <c r="AH22" s="379"/>
      <c r="AJ22" s="514" t="str">
        <f t="shared" ca="1" si="0"/>
        <v/>
      </c>
      <c r="AK22" s="514" t="b" cm="1">
        <f t="array" aca="1" ref="AK22" ca="1">IF(
    AND($A22 &gt; 0, D22 &gt; 0,AK$2&lt;MiscFormulas!$A$5+1),
    ISNUMBER(
        MATCH($A22,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2" s="514" t="b" cm="1">
        <f t="array" aca="1" ref="AL22" ca="1">IF(
    AND($A22 &gt; 0, E22 &gt; 0,AL$2&lt;MiscFormulas!$A$5+1),
    ISNUMBER(
        MATCH($A22,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2" s="514" t="b" cm="1">
        <f t="array" aca="1" ref="AM22" ca="1">IF(
    AND($A22 &gt; 0, F22 &gt; 0,AM$2&lt;MiscFormulas!$A$5+1),
    ISNUMBER(
        MATCH($A22,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2" s="514" t="b" cm="1">
        <f t="array" aca="1" ref="AN22" ca="1">IF(
    AND($A22 &gt; 0, G22 &gt; 0,AN$2&lt;MiscFormulas!$A$5+1),
    ISNUMBER(
        MATCH($A22,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2" s="514" t="b" cm="1">
        <f t="array" aca="1" ref="AO22" ca="1">IF(
    AND($A22 &gt; 0, H22 &gt; 0,AO$2&lt;MiscFormulas!$A$5+1),
    ISNUMBER(
        MATCH($A22,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2" s="514" t="b" cm="1">
        <f t="array" aca="1" ref="AP22" ca="1">IF(
    AND($A22 &gt; 0, I22 &gt; 0,AP$2&lt;MiscFormulas!$A$5+1),
    ISNUMBER(
        MATCH($A22,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2" s="514" t="b" cm="1">
        <f t="array" aca="1" ref="AQ22" ca="1">IF(
    AND($A22 &gt; 0, J22 &gt; 0,AQ$2&lt;MiscFormulas!$A$5+1),
    ISNUMBER(
        MATCH($A22,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2" s="514" t="b" cm="1">
        <f t="array" aca="1" ref="AR22" ca="1">IF(
    AND($A22 &gt; 0, K22 &gt; 0,AR$2&lt;MiscFormulas!$A$5+1),
    ISNUMBER(
        MATCH($A22,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2" s="514" t="b" cm="1">
        <f t="array" aca="1" ref="AS22" ca="1">IF(
    AND($A22 &gt; 0, L22 &gt; 0,AS$2&lt;MiscFormulas!$A$5+1),
    ISNUMBER(
        MATCH($A22,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2" s="514" t="b" cm="1">
        <f t="array" aca="1" ref="AT22" ca="1">IF(
    AND($A22 &gt; 0, M22 &gt; 0,AT$2&lt;MiscFormulas!$A$5+1),
    ISNUMBER(
        MATCH($A22,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2" s="514" t="b" cm="1">
        <f t="array" aca="1" ref="AU22" ca="1">IF(
    AND($A22 &gt; 0, N22 &gt; 0,AU$2&lt;MiscFormulas!$A$5+1),
    ISNUMBER(
        MATCH($A22,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2" s="514" t="b" cm="1">
        <f t="array" aca="1" ref="AV22" ca="1">IF(
    AND($A22 &gt; 0, O22 &gt; 0,AV$2&lt;MiscFormulas!$A$5+1),
    ISNUMBER(
        MATCH($A22,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2" s="514" t="b" cm="1">
        <f t="array" aca="1" ref="AW22" ca="1">IF(
    AND($A22 &gt; 0, P22 &gt; 0,AW$2&lt;MiscFormulas!$A$5+1),
    ISNUMBER(
        MATCH($A22,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2" s="514" t="b" cm="1">
        <f t="array" aca="1" ref="AX22" ca="1">IF(
    AND($A22 &gt; 0, Q22 &gt; 0,AX$2&lt;MiscFormulas!$A$5+1),
    ISNUMBER(
        MATCH($A22,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2" s="514" t="b" cm="1">
        <f t="array" aca="1" ref="AY22" ca="1">IF(
    AND($A22 &gt; 0, R22 &gt; 0,AY$2&lt;MiscFormulas!$A$5+1),
    ISNUMBER(
        MATCH($A22,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2" s="514" t="b" cm="1">
        <f t="array" aca="1" ref="AZ22" ca="1">IF(
    AND($A22 &gt; 0, S22 &gt; 0,AZ$2&lt;MiscFormulas!$A$5+1),
    ISNUMBER(
        MATCH($A22,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2" s="514" t="b" cm="1">
        <f t="array" aca="1" ref="BA22" ca="1">IF(
    AND($A22 &gt; 0, T22 &gt; 0,BA$2&lt;MiscFormulas!$A$5+1),
    ISNUMBER(
        MATCH($A22,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2" s="514" t="b" cm="1">
        <f t="array" aca="1" ref="BB22" ca="1">IF(
    AND($A22 &gt; 0, U22 &gt; 0,BB$2&lt;MiscFormulas!$A$5+1),
    ISNUMBER(
        MATCH($A22,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2" s="514" t="b" cm="1">
        <f t="array" aca="1" ref="BC22" ca="1">IF(
    AND($A22 &gt; 0, V22 &gt; 0,BC$2&lt;MiscFormulas!$A$5+1),
    ISNUMBER(
        MATCH($A22,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2" s="514" t="b" cm="1">
        <f t="array" aca="1" ref="BD22" ca="1">IF(
    AND($A22 &gt; 0, W22 &gt; 0,BD$2&lt;MiscFormulas!$A$5+1),
    ISNUMBER(
        MATCH($A22,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2" s="514" t="b" cm="1">
        <f t="array" aca="1" ref="BE22" ca="1">IF(
    AND($A22 &gt; 0, X22 &gt; 0,BE$2&lt;MiscFormulas!$A$5+1),
    ISNUMBER(
        MATCH($A22,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2" s="514" t="b" cm="1">
        <f t="array" aca="1" ref="BF22" ca="1">IF(
    AND($A22 &gt; 0, Y22 &gt; 0,BF$2&lt;MiscFormulas!$A$5+1),
    ISNUMBER(
        MATCH($A22,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2" s="514" t="b" cm="1">
        <f t="array" aca="1" ref="BG22" ca="1">IF(
    AND($A22 &gt; 0, Z22 &gt; 0,BG$2&lt;MiscFormulas!$A$5+1),
    ISNUMBER(
        MATCH($A22,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2" s="514" t="b" cm="1">
        <f t="array" aca="1" ref="BH22" ca="1">IF(
    AND($A22 &gt; 0, AA22 &gt; 0,BH$2&lt;MiscFormulas!$A$5+1),
    ISNUMBER(
        MATCH($A22,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2" s="514" t="b" cm="1">
        <f t="array" aca="1" ref="BI22" ca="1">IF(
    AND($A22 &gt; 0, AB22 &gt; 0,BI$2&lt;MiscFormulas!$A$5+1),
    ISNUMBER(
        MATCH($A22,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2" s="514" t="b" cm="1">
        <f t="array" aca="1" ref="BJ22" ca="1">IF(
    AND($A22 &gt; 0, AC22 &gt; 0,BJ$2&lt;MiscFormulas!$A$5+1),
    ISNUMBER(
        MATCH($A22,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2" s="514" t="b" cm="1">
        <f t="array" aca="1" ref="BK22" ca="1">IF(
    AND($A22 &gt; 0, AD22 &gt; 0,BK$2&lt;MiscFormulas!$A$5+1),
    ISNUMBER(
        MATCH($A22,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2" s="514" t="b" cm="1">
        <f t="array" aca="1" ref="BL22" ca="1">IF(
    AND($A22 &gt; 0, AE22 &gt; 0,BL$2&lt;MiscFormulas!$A$5+1),
    ISNUMBER(
        MATCH($A22,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2" s="514" t="b" cm="1">
        <f t="array" aca="1" ref="BM22" ca="1">IF(
    AND($A22 &gt; 0, AF22 &gt; 0,BM$2&lt;MiscFormulas!$A$5+1),
    ISNUMBER(
        MATCH($A22,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2" s="514" t="b" cm="1">
        <f t="array" aca="1" ref="BN22" ca="1">IF(
    AND($A22 &gt; 0, AG22 &gt; 0,BN$2&lt;MiscFormulas!$A$5+1),
    ISNUMBER(
        MATCH($A22,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2" s="514" t="b" cm="1">
        <f t="array" aca="1" ref="BO22" ca="1">IF(
    AND($A22 &gt; 0, AH22 &gt; 0,BO$2&lt;MiscFormulas!$A$5+1),
    ISNUMBER(
        MATCH($A22,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3" spans="1:67" x14ac:dyDescent="0.55000000000000004">
      <c r="A23" s="514" t="str">
        <v>EX2 Douche</v>
      </c>
      <c r="B23" s="502" t="str">
        <v>EX2 Douche, Captain</v>
      </c>
      <c r="C23" s="525"/>
      <c r="D23" s="375"/>
      <c r="E23" s="376"/>
      <c r="F23" s="376"/>
      <c r="G23" s="376"/>
      <c r="H23" s="376"/>
      <c r="I23" s="376"/>
      <c r="J23" s="376"/>
      <c r="K23" s="376"/>
      <c r="L23" s="376"/>
      <c r="M23" s="376"/>
      <c r="N23" s="376"/>
      <c r="O23" s="376"/>
      <c r="P23" s="376"/>
      <c r="Q23" s="376"/>
      <c r="R23" s="376"/>
      <c r="S23" s="376"/>
      <c r="T23" s="376"/>
      <c r="U23" s="376"/>
      <c r="V23" s="376"/>
      <c r="W23" s="376"/>
      <c r="X23" s="376"/>
      <c r="Y23" s="376"/>
      <c r="Z23" s="376"/>
      <c r="AA23" s="376"/>
      <c r="AB23" s="376"/>
      <c r="AC23" s="376"/>
      <c r="AD23" s="376"/>
      <c r="AE23" s="376"/>
      <c r="AF23" s="376"/>
      <c r="AG23" s="376"/>
      <c r="AH23" s="379"/>
      <c r="AJ23" s="514" t="str">
        <f t="shared" ca="1" si="0"/>
        <v/>
      </c>
      <c r="AK23" s="514" t="b" cm="1">
        <f t="array" aca="1" ref="AK23" ca="1">IF(
    AND($A23 &gt; 0, D23 &gt; 0,AK$2&lt;MiscFormulas!$A$5+1),
    ISNUMBER(
        MATCH($A23,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3" s="514" t="b" cm="1">
        <f t="array" aca="1" ref="AL23" ca="1">IF(
    AND($A23 &gt; 0, E23 &gt; 0,AL$2&lt;MiscFormulas!$A$5+1),
    ISNUMBER(
        MATCH($A23,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3" s="514" t="b" cm="1">
        <f t="array" aca="1" ref="AM23" ca="1">IF(
    AND($A23 &gt; 0, F23 &gt; 0,AM$2&lt;MiscFormulas!$A$5+1),
    ISNUMBER(
        MATCH($A23,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3" s="514" t="b" cm="1">
        <f t="array" aca="1" ref="AN23" ca="1">IF(
    AND($A23 &gt; 0, G23 &gt; 0,AN$2&lt;MiscFormulas!$A$5+1),
    ISNUMBER(
        MATCH($A23,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3" s="514" t="b" cm="1">
        <f t="array" aca="1" ref="AO23" ca="1">IF(
    AND($A23 &gt; 0, H23 &gt; 0,AO$2&lt;MiscFormulas!$A$5+1),
    ISNUMBER(
        MATCH($A23,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3" s="514" t="b" cm="1">
        <f t="array" aca="1" ref="AP23" ca="1">IF(
    AND($A23 &gt; 0, I23 &gt; 0,AP$2&lt;MiscFormulas!$A$5+1),
    ISNUMBER(
        MATCH($A23,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3" s="514" t="b" cm="1">
        <f t="array" aca="1" ref="AQ23" ca="1">IF(
    AND($A23 &gt; 0, J23 &gt; 0,AQ$2&lt;MiscFormulas!$A$5+1),
    ISNUMBER(
        MATCH($A23,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3" s="514" t="b" cm="1">
        <f t="array" aca="1" ref="AR23" ca="1">IF(
    AND($A23 &gt; 0, K23 &gt; 0,AR$2&lt;MiscFormulas!$A$5+1),
    ISNUMBER(
        MATCH($A23,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3" s="514" t="b" cm="1">
        <f t="array" aca="1" ref="AS23" ca="1">IF(
    AND($A23 &gt; 0, L23 &gt; 0,AS$2&lt;MiscFormulas!$A$5+1),
    ISNUMBER(
        MATCH($A23,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3" s="514" t="b" cm="1">
        <f t="array" aca="1" ref="AT23" ca="1">IF(
    AND($A23 &gt; 0, M23 &gt; 0,AT$2&lt;MiscFormulas!$A$5+1),
    ISNUMBER(
        MATCH($A23,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3" s="514" t="b" cm="1">
        <f t="array" aca="1" ref="AU23" ca="1">IF(
    AND($A23 &gt; 0, N23 &gt; 0,AU$2&lt;MiscFormulas!$A$5+1),
    ISNUMBER(
        MATCH($A23,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3" s="514" t="b" cm="1">
        <f t="array" aca="1" ref="AV23" ca="1">IF(
    AND($A23 &gt; 0, O23 &gt; 0,AV$2&lt;MiscFormulas!$A$5+1),
    ISNUMBER(
        MATCH($A23,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3" s="514" t="b" cm="1">
        <f t="array" aca="1" ref="AW23" ca="1">IF(
    AND($A23 &gt; 0, P23 &gt; 0,AW$2&lt;MiscFormulas!$A$5+1),
    ISNUMBER(
        MATCH($A23,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3" s="514" t="b" cm="1">
        <f t="array" aca="1" ref="AX23" ca="1">IF(
    AND($A23 &gt; 0, Q23 &gt; 0,AX$2&lt;MiscFormulas!$A$5+1),
    ISNUMBER(
        MATCH($A23,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3" s="514" t="b" cm="1">
        <f t="array" aca="1" ref="AY23" ca="1">IF(
    AND($A23 &gt; 0, R23 &gt; 0,AY$2&lt;MiscFormulas!$A$5+1),
    ISNUMBER(
        MATCH($A23,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3" s="514" t="b" cm="1">
        <f t="array" aca="1" ref="AZ23" ca="1">IF(
    AND($A23 &gt; 0, S23 &gt; 0,AZ$2&lt;MiscFormulas!$A$5+1),
    ISNUMBER(
        MATCH($A23,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3" s="514" t="b" cm="1">
        <f t="array" aca="1" ref="BA23" ca="1">IF(
    AND($A23 &gt; 0, T23 &gt; 0,BA$2&lt;MiscFormulas!$A$5+1),
    ISNUMBER(
        MATCH($A23,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3" s="514" t="b" cm="1">
        <f t="array" aca="1" ref="BB23" ca="1">IF(
    AND($A23 &gt; 0, U23 &gt; 0,BB$2&lt;MiscFormulas!$A$5+1),
    ISNUMBER(
        MATCH($A23,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3" s="514" t="b" cm="1">
        <f t="array" aca="1" ref="BC23" ca="1">IF(
    AND($A23 &gt; 0, V23 &gt; 0,BC$2&lt;MiscFormulas!$A$5+1),
    ISNUMBER(
        MATCH($A23,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3" s="514" t="b" cm="1">
        <f t="array" aca="1" ref="BD23" ca="1">IF(
    AND($A23 &gt; 0, W23 &gt; 0,BD$2&lt;MiscFormulas!$A$5+1),
    ISNUMBER(
        MATCH($A23,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3" s="514" t="b" cm="1">
        <f t="array" aca="1" ref="BE23" ca="1">IF(
    AND($A23 &gt; 0, X23 &gt; 0,BE$2&lt;MiscFormulas!$A$5+1),
    ISNUMBER(
        MATCH($A23,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3" s="514" t="b" cm="1">
        <f t="array" aca="1" ref="BF23" ca="1">IF(
    AND($A23 &gt; 0, Y23 &gt; 0,BF$2&lt;MiscFormulas!$A$5+1),
    ISNUMBER(
        MATCH($A23,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3" s="514" t="b" cm="1">
        <f t="array" aca="1" ref="BG23" ca="1">IF(
    AND($A23 &gt; 0, Z23 &gt; 0,BG$2&lt;MiscFormulas!$A$5+1),
    ISNUMBER(
        MATCH($A23,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3" s="514" t="b" cm="1">
        <f t="array" aca="1" ref="BH23" ca="1">IF(
    AND($A23 &gt; 0, AA23 &gt; 0,BH$2&lt;MiscFormulas!$A$5+1),
    ISNUMBER(
        MATCH($A23,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3" s="514" t="b" cm="1">
        <f t="array" aca="1" ref="BI23" ca="1">IF(
    AND($A23 &gt; 0, AB23 &gt; 0,BI$2&lt;MiscFormulas!$A$5+1),
    ISNUMBER(
        MATCH($A23,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3" s="514" t="b" cm="1">
        <f t="array" aca="1" ref="BJ23" ca="1">IF(
    AND($A23 &gt; 0, AC23 &gt; 0,BJ$2&lt;MiscFormulas!$A$5+1),
    ISNUMBER(
        MATCH($A23,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3" s="514" t="b" cm="1">
        <f t="array" aca="1" ref="BK23" ca="1">IF(
    AND($A23 &gt; 0, AD23 &gt; 0,BK$2&lt;MiscFormulas!$A$5+1),
    ISNUMBER(
        MATCH($A23,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3" s="514" t="b" cm="1">
        <f t="array" aca="1" ref="BL23" ca="1">IF(
    AND($A23 &gt; 0, AE23 &gt; 0,BL$2&lt;MiscFormulas!$A$5+1),
    ISNUMBER(
        MATCH($A23,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3" s="514" t="b" cm="1">
        <f t="array" aca="1" ref="BM23" ca="1">IF(
    AND($A23 &gt; 0, AF23 &gt; 0,BM$2&lt;MiscFormulas!$A$5+1),
    ISNUMBER(
        MATCH($A23,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3" s="514" t="b" cm="1">
        <f t="array" aca="1" ref="BN23" ca="1">IF(
    AND($A23 &gt; 0, AG23 &gt; 0,BN$2&lt;MiscFormulas!$A$5+1),
    ISNUMBER(
        MATCH($A23,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3" s="514" t="b" cm="1">
        <f t="array" aca="1" ref="BO23" ca="1">IF(
    AND($A23 &gt; 0, AH23 &gt; 0,BO$2&lt;MiscFormulas!$A$5+1),
    ISNUMBER(
        MATCH($A23,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4" spans="1:67" x14ac:dyDescent="0.55000000000000004">
      <c r="A24" s="514" t="str">
        <v>EX3 Eve</v>
      </c>
      <c r="B24" s="502" t="str">
        <v>EX3 Eve, Hallow</v>
      </c>
      <c r="C24" s="525"/>
      <c r="D24" s="375"/>
      <c r="E24" s="377"/>
      <c r="F24" s="376"/>
      <c r="G24" s="377"/>
      <c r="H24" s="376"/>
      <c r="I24" s="377"/>
      <c r="J24" s="376"/>
      <c r="K24" s="377"/>
      <c r="L24" s="376"/>
      <c r="M24" s="377"/>
      <c r="N24" s="376"/>
      <c r="O24" s="377"/>
      <c r="P24" s="376"/>
      <c r="Q24" s="377"/>
      <c r="R24" s="376"/>
      <c r="S24" s="377"/>
      <c r="T24" s="376"/>
      <c r="U24" s="377"/>
      <c r="V24" s="376"/>
      <c r="W24" s="377"/>
      <c r="X24" s="376"/>
      <c r="Y24" s="377"/>
      <c r="Z24" s="376"/>
      <c r="AA24" s="377"/>
      <c r="AB24" s="376"/>
      <c r="AC24" s="377"/>
      <c r="AD24" s="376"/>
      <c r="AE24" s="377"/>
      <c r="AF24" s="376"/>
      <c r="AG24" s="377"/>
      <c r="AH24" s="379"/>
      <c r="AJ24" s="514" t="str">
        <f t="shared" ca="1" si="0"/>
        <v/>
      </c>
      <c r="AK24" s="514" t="b" cm="1">
        <f t="array" aca="1" ref="AK24" ca="1">IF(
    AND($A24 &gt; 0, D24 &gt; 0,AK$2&lt;MiscFormulas!$A$5+1),
    ISNUMBER(
        MATCH($A24,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4" s="514" t="b" cm="1">
        <f t="array" aca="1" ref="AL24" ca="1">IF(
    AND($A24 &gt; 0, E24 &gt; 0,AL$2&lt;MiscFormulas!$A$5+1),
    ISNUMBER(
        MATCH($A24,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4" s="514" t="b" cm="1">
        <f t="array" aca="1" ref="AM24" ca="1">IF(
    AND($A24 &gt; 0, F24 &gt; 0,AM$2&lt;MiscFormulas!$A$5+1),
    ISNUMBER(
        MATCH($A24,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4" s="514" t="b" cm="1">
        <f t="array" aca="1" ref="AN24" ca="1">IF(
    AND($A24 &gt; 0, G24 &gt; 0,AN$2&lt;MiscFormulas!$A$5+1),
    ISNUMBER(
        MATCH($A24,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4" s="514" t="b" cm="1">
        <f t="array" aca="1" ref="AO24" ca="1">IF(
    AND($A24 &gt; 0, H24 &gt; 0,AO$2&lt;MiscFormulas!$A$5+1),
    ISNUMBER(
        MATCH($A24,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4" s="514" t="b" cm="1">
        <f t="array" aca="1" ref="AP24" ca="1">IF(
    AND($A24 &gt; 0, I24 &gt; 0,AP$2&lt;MiscFormulas!$A$5+1),
    ISNUMBER(
        MATCH($A24,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4" s="514" t="b" cm="1">
        <f t="array" aca="1" ref="AQ24" ca="1">IF(
    AND($A24 &gt; 0, J24 &gt; 0,AQ$2&lt;MiscFormulas!$A$5+1),
    ISNUMBER(
        MATCH($A24,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4" s="514" t="b" cm="1">
        <f t="array" aca="1" ref="AR24" ca="1">IF(
    AND($A24 &gt; 0, K24 &gt; 0,AR$2&lt;MiscFormulas!$A$5+1),
    ISNUMBER(
        MATCH($A24,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4" s="514" t="b" cm="1">
        <f t="array" aca="1" ref="AS24" ca="1">IF(
    AND($A24 &gt; 0, L24 &gt; 0,AS$2&lt;MiscFormulas!$A$5+1),
    ISNUMBER(
        MATCH($A24,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4" s="514" t="b" cm="1">
        <f t="array" aca="1" ref="AT24" ca="1">IF(
    AND($A24 &gt; 0, M24 &gt; 0,AT$2&lt;MiscFormulas!$A$5+1),
    ISNUMBER(
        MATCH($A24,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4" s="514" t="b" cm="1">
        <f t="array" aca="1" ref="AU24" ca="1">IF(
    AND($A24 &gt; 0, N24 &gt; 0,AU$2&lt;MiscFormulas!$A$5+1),
    ISNUMBER(
        MATCH($A24,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4" s="514" t="b" cm="1">
        <f t="array" aca="1" ref="AV24" ca="1">IF(
    AND($A24 &gt; 0, O24 &gt; 0,AV$2&lt;MiscFormulas!$A$5+1),
    ISNUMBER(
        MATCH($A24,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4" s="514" t="b" cm="1">
        <f t="array" aca="1" ref="AW24" ca="1">IF(
    AND($A24 &gt; 0, P24 &gt; 0,AW$2&lt;MiscFormulas!$A$5+1),
    ISNUMBER(
        MATCH($A24,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4" s="514" t="b" cm="1">
        <f t="array" aca="1" ref="AX24" ca="1">IF(
    AND($A24 &gt; 0, Q24 &gt; 0,AX$2&lt;MiscFormulas!$A$5+1),
    ISNUMBER(
        MATCH($A24,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4" s="514" t="b" cm="1">
        <f t="array" aca="1" ref="AY24" ca="1">IF(
    AND($A24 &gt; 0, R24 &gt; 0,AY$2&lt;MiscFormulas!$A$5+1),
    ISNUMBER(
        MATCH($A24,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4" s="514" t="b" cm="1">
        <f t="array" aca="1" ref="AZ24" ca="1">IF(
    AND($A24 &gt; 0, S24 &gt; 0,AZ$2&lt;MiscFormulas!$A$5+1),
    ISNUMBER(
        MATCH($A24,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4" s="514" t="b" cm="1">
        <f t="array" aca="1" ref="BA24" ca="1">IF(
    AND($A24 &gt; 0, T24 &gt; 0,BA$2&lt;MiscFormulas!$A$5+1),
    ISNUMBER(
        MATCH($A24,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4" s="514" t="b" cm="1">
        <f t="array" aca="1" ref="BB24" ca="1">IF(
    AND($A24 &gt; 0, U24 &gt; 0,BB$2&lt;MiscFormulas!$A$5+1),
    ISNUMBER(
        MATCH($A24,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4" s="514" t="b" cm="1">
        <f t="array" aca="1" ref="BC24" ca="1">IF(
    AND($A24 &gt; 0, V24 &gt; 0,BC$2&lt;MiscFormulas!$A$5+1),
    ISNUMBER(
        MATCH($A24,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4" s="514" t="b" cm="1">
        <f t="array" aca="1" ref="BD24" ca="1">IF(
    AND($A24 &gt; 0, W24 &gt; 0,BD$2&lt;MiscFormulas!$A$5+1),
    ISNUMBER(
        MATCH($A24,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4" s="514" t="b" cm="1">
        <f t="array" aca="1" ref="BE24" ca="1">IF(
    AND($A24 &gt; 0, X24 &gt; 0,BE$2&lt;MiscFormulas!$A$5+1),
    ISNUMBER(
        MATCH($A24,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4" s="514" t="b" cm="1">
        <f t="array" aca="1" ref="BF24" ca="1">IF(
    AND($A24 &gt; 0, Y24 &gt; 0,BF$2&lt;MiscFormulas!$A$5+1),
    ISNUMBER(
        MATCH($A24,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4" s="514" t="b" cm="1">
        <f t="array" aca="1" ref="BG24" ca="1">IF(
    AND($A24 &gt; 0, Z24 &gt; 0,BG$2&lt;MiscFormulas!$A$5+1),
    ISNUMBER(
        MATCH($A24,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4" s="514" t="b" cm="1">
        <f t="array" aca="1" ref="BH24" ca="1">IF(
    AND($A24 &gt; 0, AA24 &gt; 0,BH$2&lt;MiscFormulas!$A$5+1),
    ISNUMBER(
        MATCH($A24,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4" s="514" t="b" cm="1">
        <f t="array" aca="1" ref="BI24" ca="1">IF(
    AND($A24 &gt; 0, AB24 &gt; 0,BI$2&lt;MiscFormulas!$A$5+1),
    ISNUMBER(
        MATCH($A24,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4" s="514" t="b" cm="1">
        <f t="array" aca="1" ref="BJ24" ca="1">IF(
    AND($A24 &gt; 0, AC24 &gt; 0,BJ$2&lt;MiscFormulas!$A$5+1),
    ISNUMBER(
        MATCH($A24,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4" s="514" t="b" cm="1">
        <f t="array" aca="1" ref="BK24" ca="1">IF(
    AND($A24 &gt; 0, AD24 &gt; 0,BK$2&lt;MiscFormulas!$A$5+1),
    ISNUMBER(
        MATCH($A24,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4" s="514" t="b" cm="1">
        <f t="array" aca="1" ref="BL24" ca="1">IF(
    AND($A24 &gt; 0, AE24 &gt; 0,BL$2&lt;MiscFormulas!$A$5+1),
    ISNUMBER(
        MATCH($A24,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4" s="514" t="b" cm="1">
        <f t="array" aca="1" ref="BM24" ca="1">IF(
    AND($A24 &gt; 0, AF24 &gt; 0,BM$2&lt;MiscFormulas!$A$5+1),
    ISNUMBER(
        MATCH($A24,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4" s="514" t="b" cm="1">
        <f t="array" aca="1" ref="BN24" ca="1">IF(
    AND($A24 &gt; 0, AG24 &gt; 0,BN$2&lt;MiscFormulas!$A$5+1),
    ISNUMBER(
        MATCH($A24,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4" s="514" t="b" cm="1">
        <f t="array" aca="1" ref="BO24" ca="1">IF(
    AND($A24 &gt; 0, AH24 &gt; 0,BO$2&lt;MiscFormulas!$A$5+1),
    ISNUMBER(
        MATCH($A24,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5" spans="1:67" x14ac:dyDescent="0.55000000000000004">
      <c r="A25" s="514" t="str">
        <v>EX4 Filipa</v>
      </c>
      <c r="B25" s="502" t="str">
        <v>EX4 Filipa, Georgio</v>
      </c>
      <c r="C25" s="525"/>
      <c r="D25" s="375"/>
      <c r="E25" s="376"/>
      <c r="F25" s="376"/>
      <c r="G25" s="376"/>
      <c r="H25" s="376"/>
      <c r="I25" s="376"/>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9"/>
      <c r="AJ25" s="514" t="str">
        <f t="shared" ca="1" si="0"/>
        <v/>
      </c>
      <c r="AK25" s="514" t="b" cm="1">
        <f t="array" aca="1" ref="AK25" ca="1">IF(
    AND($A25 &gt; 0, D25 &gt; 0,AK$2&lt;MiscFormulas!$A$5+1),
    ISNUMBER(
        MATCH($A25,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5" s="514" t="b" cm="1">
        <f t="array" aca="1" ref="AL25" ca="1">IF(
    AND($A25 &gt; 0, E25 &gt; 0,AL$2&lt;MiscFormulas!$A$5+1),
    ISNUMBER(
        MATCH($A25,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5" s="514" t="b" cm="1">
        <f t="array" aca="1" ref="AM25" ca="1">IF(
    AND($A25 &gt; 0, F25 &gt; 0,AM$2&lt;MiscFormulas!$A$5+1),
    ISNUMBER(
        MATCH($A25,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5" s="514" t="b" cm="1">
        <f t="array" aca="1" ref="AN25" ca="1">IF(
    AND($A25 &gt; 0, G25 &gt; 0,AN$2&lt;MiscFormulas!$A$5+1),
    ISNUMBER(
        MATCH($A25,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5" s="514" t="b" cm="1">
        <f t="array" aca="1" ref="AO25" ca="1">IF(
    AND($A25 &gt; 0, H25 &gt; 0,AO$2&lt;MiscFormulas!$A$5+1),
    ISNUMBER(
        MATCH($A25,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5" s="514" t="b" cm="1">
        <f t="array" aca="1" ref="AP25" ca="1">IF(
    AND($A25 &gt; 0, I25 &gt; 0,AP$2&lt;MiscFormulas!$A$5+1),
    ISNUMBER(
        MATCH($A25,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5" s="514" t="b" cm="1">
        <f t="array" aca="1" ref="AQ25" ca="1">IF(
    AND($A25 &gt; 0, J25 &gt; 0,AQ$2&lt;MiscFormulas!$A$5+1),
    ISNUMBER(
        MATCH($A25,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5" s="514" t="b" cm="1">
        <f t="array" aca="1" ref="AR25" ca="1">IF(
    AND($A25 &gt; 0, K25 &gt; 0,AR$2&lt;MiscFormulas!$A$5+1),
    ISNUMBER(
        MATCH($A25,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5" s="514" t="b" cm="1">
        <f t="array" aca="1" ref="AS25" ca="1">IF(
    AND($A25 &gt; 0, L25 &gt; 0,AS$2&lt;MiscFormulas!$A$5+1),
    ISNUMBER(
        MATCH($A25,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5" s="514" t="b" cm="1">
        <f t="array" aca="1" ref="AT25" ca="1">IF(
    AND($A25 &gt; 0, M25 &gt; 0,AT$2&lt;MiscFormulas!$A$5+1),
    ISNUMBER(
        MATCH($A25,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5" s="514" t="b" cm="1">
        <f t="array" aca="1" ref="AU25" ca="1">IF(
    AND($A25 &gt; 0, N25 &gt; 0,AU$2&lt;MiscFormulas!$A$5+1),
    ISNUMBER(
        MATCH($A25,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5" s="514" t="b" cm="1">
        <f t="array" aca="1" ref="AV25" ca="1">IF(
    AND($A25 &gt; 0, O25 &gt; 0,AV$2&lt;MiscFormulas!$A$5+1),
    ISNUMBER(
        MATCH($A25,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5" s="514" t="b" cm="1">
        <f t="array" aca="1" ref="AW25" ca="1">IF(
    AND($A25 &gt; 0, P25 &gt; 0,AW$2&lt;MiscFormulas!$A$5+1),
    ISNUMBER(
        MATCH($A25,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5" s="514" t="b" cm="1">
        <f t="array" aca="1" ref="AX25" ca="1">IF(
    AND($A25 &gt; 0, Q25 &gt; 0,AX$2&lt;MiscFormulas!$A$5+1),
    ISNUMBER(
        MATCH($A25,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5" s="514" t="b" cm="1">
        <f t="array" aca="1" ref="AY25" ca="1">IF(
    AND($A25 &gt; 0, R25 &gt; 0,AY$2&lt;MiscFormulas!$A$5+1),
    ISNUMBER(
        MATCH($A25,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5" s="514" t="b" cm="1">
        <f t="array" aca="1" ref="AZ25" ca="1">IF(
    AND($A25 &gt; 0, S25 &gt; 0,AZ$2&lt;MiscFormulas!$A$5+1),
    ISNUMBER(
        MATCH($A25,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5" s="514" t="b" cm="1">
        <f t="array" aca="1" ref="BA25" ca="1">IF(
    AND($A25 &gt; 0, T25 &gt; 0,BA$2&lt;MiscFormulas!$A$5+1),
    ISNUMBER(
        MATCH($A25,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5" s="514" t="b" cm="1">
        <f t="array" aca="1" ref="BB25" ca="1">IF(
    AND($A25 &gt; 0, U25 &gt; 0,BB$2&lt;MiscFormulas!$A$5+1),
    ISNUMBER(
        MATCH($A25,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5" s="514" t="b" cm="1">
        <f t="array" aca="1" ref="BC25" ca="1">IF(
    AND($A25 &gt; 0, V25 &gt; 0,BC$2&lt;MiscFormulas!$A$5+1),
    ISNUMBER(
        MATCH($A25,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5" s="514" t="b" cm="1">
        <f t="array" aca="1" ref="BD25" ca="1">IF(
    AND($A25 &gt; 0, W25 &gt; 0,BD$2&lt;MiscFormulas!$A$5+1),
    ISNUMBER(
        MATCH($A25,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5" s="514" t="b" cm="1">
        <f t="array" aca="1" ref="BE25" ca="1">IF(
    AND($A25 &gt; 0, X25 &gt; 0,BE$2&lt;MiscFormulas!$A$5+1),
    ISNUMBER(
        MATCH($A25,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5" s="514" t="b" cm="1">
        <f t="array" aca="1" ref="BF25" ca="1">IF(
    AND($A25 &gt; 0, Y25 &gt; 0,BF$2&lt;MiscFormulas!$A$5+1),
    ISNUMBER(
        MATCH($A25,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5" s="514" t="b" cm="1">
        <f t="array" aca="1" ref="BG25" ca="1">IF(
    AND($A25 &gt; 0, Z25 &gt; 0,BG$2&lt;MiscFormulas!$A$5+1),
    ISNUMBER(
        MATCH($A25,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5" s="514" t="b" cm="1">
        <f t="array" aca="1" ref="BH25" ca="1">IF(
    AND($A25 &gt; 0, AA25 &gt; 0,BH$2&lt;MiscFormulas!$A$5+1),
    ISNUMBER(
        MATCH($A25,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5" s="514" t="b" cm="1">
        <f t="array" aca="1" ref="BI25" ca="1">IF(
    AND($A25 &gt; 0, AB25 &gt; 0,BI$2&lt;MiscFormulas!$A$5+1),
    ISNUMBER(
        MATCH($A25,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5" s="514" t="b" cm="1">
        <f t="array" aca="1" ref="BJ25" ca="1">IF(
    AND($A25 &gt; 0, AC25 &gt; 0,BJ$2&lt;MiscFormulas!$A$5+1),
    ISNUMBER(
        MATCH($A25,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5" s="514" t="b" cm="1">
        <f t="array" aca="1" ref="BK25" ca="1">IF(
    AND($A25 &gt; 0, AD25 &gt; 0,BK$2&lt;MiscFormulas!$A$5+1),
    ISNUMBER(
        MATCH($A25,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5" s="514" t="b" cm="1">
        <f t="array" aca="1" ref="BL25" ca="1">IF(
    AND($A25 &gt; 0, AE25 &gt; 0,BL$2&lt;MiscFormulas!$A$5+1),
    ISNUMBER(
        MATCH($A25,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5" s="514" t="b" cm="1">
        <f t="array" aca="1" ref="BM25" ca="1">IF(
    AND($A25 &gt; 0, AF25 &gt; 0,BM$2&lt;MiscFormulas!$A$5+1),
    ISNUMBER(
        MATCH($A25,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5" s="514" t="b" cm="1">
        <f t="array" aca="1" ref="BN25" ca="1">IF(
    AND($A25 &gt; 0, AG25 &gt; 0,BN$2&lt;MiscFormulas!$A$5+1),
    ISNUMBER(
        MATCH($A25,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5" s="514" t="b" cm="1">
        <f t="array" aca="1" ref="BO25" ca="1">IF(
    AND($A25 &gt; 0, AH25 &gt; 0,BO$2&lt;MiscFormulas!$A$5+1),
    ISNUMBER(
        MATCH($A25,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6" spans="1:67" x14ac:dyDescent="0.55000000000000004">
      <c r="A26" s="514" t="str">
        <v>EX5 Ghost</v>
      </c>
      <c r="B26" s="502" t="str">
        <v>EX5 Ghost, Shitter</v>
      </c>
      <c r="C26" s="525"/>
      <c r="D26" s="375"/>
      <c r="E26" s="377"/>
      <c r="F26" s="376"/>
      <c r="G26" s="377"/>
      <c r="H26" s="376"/>
      <c r="I26" s="377"/>
      <c r="J26" s="376"/>
      <c r="K26" s="377"/>
      <c r="L26" s="376"/>
      <c r="M26" s="377"/>
      <c r="N26" s="376"/>
      <c r="O26" s="377"/>
      <c r="P26" s="376"/>
      <c r="Q26" s="377"/>
      <c r="R26" s="376"/>
      <c r="S26" s="377"/>
      <c r="T26" s="376"/>
      <c r="U26" s="377"/>
      <c r="V26" s="376"/>
      <c r="W26" s="377"/>
      <c r="X26" s="376"/>
      <c r="Y26" s="377"/>
      <c r="Z26" s="376"/>
      <c r="AA26" s="377"/>
      <c r="AB26" s="376"/>
      <c r="AC26" s="377"/>
      <c r="AD26" s="376"/>
      <c r="AE26" s="377"/>
      <c r="AF26" s="376"/>
      <c r="AG26" s="377"/>
      <c r="AH26" s="379"/>
      <c r="AJ26" s="514" t="str">
        <f t="shared" ca="1" si="0"/>
        <v/>
      </c>
      <c r="AK26" s="514" t="b" cm="1">
        <f t="array" aca="1" ref="AK26" ca="1">IF(
    AND($A26 &gt; 0, D26 &gt; 0,AK$2&lt;MiscFormulas!$A$5+1),
    ISNUMBER(
        MATCH($A26,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6" s="514" t="b" cm="1">
        <f t="array" aca="1" ref="AL26" ca="1">IF(
    AND($A26 &gt; 0, E26 &gt; 0,AL$2&lt;MiscFormulas!$A$5+1),
    ISNUMBER(
        MATCH($A26,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6" s="514" t="b" cm="1">
        <f t="array" aca="1" ref="AM26" ca="1">IF(
    AND($A26 &gt; 0, F26 &gt; 0,AM$2&lt;MiscFormulas!$A$5+1),
    ISNUMBER(
        MATCH($A26,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6" s="514" t="b" cm="1">
        <f t="array" aca="1" ref="AN26" ca="1">IF(
    AND($A26 &gt; 0, G26 &gt; 0,AN$2&lt;MiscFormulas!$A$5+1),
    ISNUMBER(
        MATCH($A26,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6" s="514" t="b" cm="1">
        <f t="array" aca="1" ref="AO26" ca="1">IF(
    AND($A26 &gt; 0, H26 &gt; 0,AO$2&lt;MiscFormulas!$A$5+1),
    ISNUMBER(
        MATCH($A26,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6" s="514" t="b" cm="1">
        <f t="array" aca="1" ref="AP26" ca="1">IF(
    AND($A26 &gt; 0, I26 &gt; 0,AP$2&lt;MiscFormulas!$A$5+1),
    ISNUMBER(
        MATCH($A26,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6" s="514" t="b" cm="1">
        <f t="array" aca="1" ref="AQ26" ca="1">IF(
    AND($A26 &gt; 0, J26 &gt; 0,AQ$2&lt;MiscFormulas!$A$5+1),
    ISNUMBER(
        MATCH($A26,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6" s="514" t="b" cm="1">
        <f t="array" aca="1" ref="AR26" ca="1">IF(
    AND($A26 &gt; 0, K26 &gt; 0,AR$2&lt;MiscFormulas!$A$5+1),
    ISNUMBER(
        MATCH($A26,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6" s="514" t="b" cm="1">
        <f t="array" aca="1" ref="AS26" ca="1">IF(
    AND($A26 &gt; 0, L26 &gt; 0,AS$2&lt;MiscFormulas!$A$5+1),
    ISNUMBER(
        MATCH($A26,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6" s="514" t="b" cm="1">
        <f t="array" aca="1" ref="AT26" ca="1">IF(
    AND($A26 &gt; 0, M26 &gt; 0,AT$2&lt;MiscFormulas!$A$5+1),
    ISNUMBER(
        MATCH($A26,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6" s="514" t="b" cm="1">
        <f t="array" aca="1" ref="AU26" ca="1">IF(
    AND($A26 &gt; 0, N26 &gt; 0,AU$2&lt;MiscFormulas!$A$5+1),
    ISNUMBER(
        MATCH($A26,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6" s="514" t="b" cm="1">
        <f t="array" aca="1" ref="AV26" ca="1">IF(
    AND($A26 &gt; 0, O26 &gt; 0,AV$2&lt;MiscFormulas!$A$5+1),
    ISNUMBER(
        MATCH($A26,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6" s="514" t="b" cm="1">
        <f t="array" aca="1" ref="AW26" ca="1">IF(
    AND($A26 &gt; 0, P26 &gt; 0,AW$2&lt;MiscFormulas!$A$5+1),
    ISNUMBER(
        MATCH($A26,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6" s="514" t="b" cm="1">
        <f t="array" aca="1" ref="AX26" ca="1">IF(
    AND($A26 &gt; 0, Q26 &gt; 0,AX$2&lt;MiscFormulas!$A$5+1),
    ISNUMBER(
        MATCH($A26,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6" s="514" t="b" cm="1">
        <f t="array" aca="1" ref="AY26" ca="1">IF(
    AND($A26 &gt; 0, R26 &gt; 0,AY$2&lt;MiscFormulas!$A$5+1),
    ISNUMBER(
        MATCH($A26,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6" s="514" t="b" cm="1">
        <f t="array" aca="1" ref="AZ26" ca="1">IF(
    AND($A26 &gt; 0, S26 &gt; 0,AZ$2&lt;MiscFormulas!$A$5+1),
    ISNUMBER(
        MATCH($A26,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6" s="514" t="b" cm="1">
        <f t="array" aca="1" ref="BA26" ca="1">IF(
    AND($A26 &gt; 0, T26 &gt; 0,BA$2&lt;MiscFormulas!$A$5+1),
    ISNUMBER(
        MATCH($A26,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6" s="514" t="b" cm="1">
        <f t="array" aca="1" ref="BB26" ca="1">IF(
    AND($A26 &gt; 0, U26 &gt; 0,BB$2&lt;MiscFormulas!$A$5+1),
    ISNUMBER(
        MATCH($A26,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6" s="514" t="b" cm="1">
        <f t="array" aca="1" ref="BC26" ca="1">IF(
    AND($A26 &gt; 0, V26 &gt; 0,BC$2&lt;MiscFormulas!$A$5+1),
    ISNUMBER(
        MATCH($A26,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6" s="514" t="b" cm="1">
        <f t="array" aca="1" ref="BD26" ca="1">IF(
    AND($A26 &gt; 0, W26 &gt; 0,BD$2&lt;MiscFormulas!$A$5+1),
    ISNUMBER(
        MATCH($A26,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6" s="514" t="b" cm="1">
        <f t="array" aca="1" ref="BE26" ca="1">IF(
    AND($A26 &gt; 0, X26 &gt; 0,BE$2&lt;MiscFormulas!$A$5+1),
    ISNUMBER(
        MATCH($A26,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6" s="514" t="b" cm="1">
        <f t="array" aca="1" ref="BF26" ca="1">IF(
    AND($A26 &gt; 0, Y26 &gt; 0,BF$2&lt;MiscFormulas!$A$5+1),
    ISNUMBER(
        MATCH($A26,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6" s="514" t="b" cm="1">
        <f t="array" aca="1" ref="BG26" ca="1">IF(
    AND($A26 &gt; 0, Z26 &gt; 0,BG$2&lt;MiscFormulas!$A$5+1),
    ISNUMBER(
        MATCH($A26,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6" s="514" t="b" cm="1">
        <f t="array" aca="1" ref="BH26" ca="1">IF(
    AND($A26 &gt; 0, AA26 &gt; 0,BH$2&lt;MiscFormulas!$A$5+1),
    ISNUMBER(
        MATCH($A26,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6" s="514" t="b" cm="1">
        <f t="array" aca="1" ref="BI26" ca="1">IF(
    AND($A26 &gt; 0, AB26 &gt; 0,BI$2&lt;MiscFormulas!$A$5+1),
    ISNUMBER(
        MATCH($A26,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6" s="514" t="b" cm="1">
        <f t="array" aca="1" ref="BJ26" ca="1">IF(
    AND($A26 &gt; 0, AC26 &gt; 0,BJ$2&lt;MiscFormulas!$A$5+1),
    ISNUMBER(
        MATCH($A26,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6" s="514" t="b" cm="1">
        <f t="array" aca="1" ref="BK26" ca="1">IF(
    AND($A26 &gt; 0, AD26 &gt; 0,BK$2&lt;MiscFormulas!$A$5+1),
    ISNUMBER(
        MATCH($A26,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6" s="514" t="b" cm="1">
        <f t="array" aca="1" ref="BL26" ca="1">IF(
    AND($A26 &gt; 0, AE26 &gt; 0,BL$2&lt;MiscFormulas!$A$5+1),
    ISNUMBER(
        MATCH($A26,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6" s="514" t="b" cm="1">
        <f t="array" aca="1" ref="BM26" ca="1">IF(
    AND($A26 &gt; 0, AF26 &gt; 0,BM$2&lt;MiscFormulas!$A$5+1),
    ISNUMBER(
        MATCH($A26,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6" s="514" t="b" cm="1">
        <f t="array" aca="1" ref="BN26" ca="1">IF(
    AND($A26 &gt; 0, AG26 &gt; 0,BN$2&lt;MiscFormulas!$A$5+1),
    ISNUMBER(
        MATCH($A26,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6" s="514" t="b" cm="1">
        <f t="array" aca="1" ref="BO26" ca="1">IF(
    AND($A26 &gt; 0, AH26 &gt; 0,BO$2&lt;MiscFormulas!$A$5+1),
    ISNUMBER(
        MATCH($A26,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7" spans="1:67" x14ac:dyDescent="0.55000000000000004">
      <c r="A27" s="514" t="str">
        <v>EX6 Griffin</v>
      </c>
      <c r="B27" s="502" t="str">
        <v>EX6 Griffin, Pete</v>
      </c>
      <c r="C27" s="525"/>
      <c r="D27" s="375"/>
      <c r="E27" s="376"/>
      <c r="F27" s="376"/>
      <c r="G27" s="376"/>
      <c r="H27" s="376"/>
      <c r="I27" s="376"/>
      <c r="J27" s="376"/>
      <c r="K27" s="376"/>
      <c r="L27" s="376"/>
      <c r="M27" s="376"/>
      <c r="N27" s="376"/>
      <c r="O27" s="376"/>
      <c r="P27" s="376"/>
      <c r="Q27" s="376"/>
      <c r="R27" s="376"/>
      <c r="S27" s="376"/>
      <c r="T27" s="376"/>
      <c r="U27" s="376"/>
      <c r="V27" s="376"/>
      <c r="W27" s="376"/>
      <c r="X27" s="376"/>
      <c r="Y27" s="376"/>
      <c r="Z27" s="376"/>
      <c r="AA27" s="376"/>
      <c r="AB27" s="376"/>
      <c r="AC27" s="376"/>
      <c r="AD27" s="376"/>
      <c r="AE27" s="376"/>
      <c r="AF27" s="376"/>
      <c r="AG27" s="376"/>
      <c r="AH27" s="379"/>
      <c r="AJ27" s="514" t="str">
        <f t="shared" ca="1" si="0"/>
        <v/>
      </c>
      <c r="AK27" s="514" t="b" cm="1">
        <f t="array" aca="1" ref="AK27" ca="1">IF(
    AND($A27 &gt; 0, D27 &gt; 0,AK$2&lt;MiscFormulas!$A$5+1),
    ISNUMBER(
        MATCH($A27,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7" s="514" t="b" cm="1">
        <f t="array" aca="1" ref="AL27" ca="1">IF(
    AND($A27 &gt; 0, E27 &gt; 0,AL$2&lt;MiscFormulas!$A$5+1),
    ISNUMBER(
        MATCH($A27,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7" s="514" t="b" cm="1">
        <f t="array" aca="1" ref="AM27" ca="1">IF(
    AND($A27 &gt; 0, F27 &gt; 0,AM$2&lt;MiscFormulas!$A$5+1),
    ISNUMBER(
        MATCH($A27,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7" s="514" t="b" cm="1">
        <f t="array" aca="1" ref="AN27" ca="1">IF(
    AND($A27 &gt; 0, G27 &gt; 0,AN$2&lt;MiscFormulas!$A$5+1),
    ISNUMBER(
        MATCH($A27,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7" s="514" t="b" cm="1">
        <f t="array" aca="1" ref="AO27" ca="1">IF(
    AND($A27 &gt; 0, H27 &gt; 0,AO$2&lt;MiscFormulas!$A$5+1),
    ISNUMBER(
        MATCH($A27,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7" s="514" t="b" cm="1">
        <f t="array" aca="1" ref="AP27" ca="1">IF(
    AND($A27 &gt; 0, I27 &gt; 0,AP$2&lt;MiscFormulas!$A$5+1),
    ISNUMBER(
        MATCH($A27,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7" s="514" t="b" cm="1">
        <f t="array" aca="1" ref="AQ27" ca="1">IF(
    AND($A27 &gt; 0, J27 &gt; 0,AQ$2&lt;MiscFormulas!$A$5+1),
    ISNUMBER(
        MATCH($A27,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7" s="514" t="b" cm="1">
        <f t="array" aca="1" ref="AR27" ca="1">IF(
    AND($A27 &gt; 0, K27 &gt; 0,AR$2&lt;MiscFormulas!$A$5+1),
    ISNUMBER(
        MATCH($A27,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7" s="514" t="b" cm="1">
        <f t="array" aca="1" ref="AS27" ca="1">IF(
    AND($A27 &gt; 0, L27 &gt; 0,AS$2&lt;MiscFormulas!$A$5+1),
    ISNUMBER(
        MATCH($A27,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7" s="514" t="b" cm="1">
        <f t="array" aca="1" ref="AT27" ca="1">IF(
    AND($A27 &gt; 0, M27 &gt; 0,AT$2&lt;MiscFormulas!$A$5+1),
    ISNUMBER(
        MATCH($A27,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7" s="514" t="b" cm="1">
        <f t="array" aca="1" ref="AU27" ca="1">IF(
    AND($A27 &gt; 0, N27 &gt; 0,AU$2&lt;MiscFormulas!$A$5+1),
    ISNUMBER(
        MATCH($A27,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7" s="514" t="b" cm="1">
        <f t="array" aca="1" ref="AV27" ca="1">IF(
    AND($A27 &gt; 0, O27 &gt; 0,AV$2&lt;MiscFormulas!$A$5+1),
    ISNUMBER(
        MATCH($A27,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7" s="514" t="b" cm="1">
        <f t="array" aca="1" ref="AW27" ca="1">IF(
    AND($A27 &gt; 0, P27 &gt; 0,AW$2&lt;MiscFormulas!$A$5+1),
    ISNUMBER(
        MATCH($A27,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7" s="514" t="b" cm="1">
        <f t="array" aca="1" ref="AX27" ca="1">IF(
    AND($A27 &gt; 0, Q27 &gt; 0,AX$2&lt;MiscFormulas!$A$5+1),
    ISNUMBER(
        MATCH($A27,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7" s="514" t="b" cm="1">
        <f t="array" aca="1" ref="AY27" ca="1">IF(
    AND($A27 &gt; 0, R27 &gt; 0,AY$2&lt;MiscFormulas!$A$5+1),
    ISNUMBER(
        MATCH($A27,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7" s="514" t="b" cm="1">
        <f t="array" aca="1" ref="AZ27" ca="1">IF(
    AND($A27 &gt; 0, S27 &gt; 0,AZ$2&lt;MiscFormulas!$A$5+1),
    ISNUMBER(
        MATCH($A27,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7" s="514" t="b" cm="1">
        <f t="array" aca="1" ref="BA27" ca="1">IF(
    AND($A27 &gt; 0, T27 &gt; 0,BA$2&lt;MiscFormulas!$A$5+1),
    ISNUMBER(
        MATCH($A27,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7" s="514" t="b" cm="1">
        <f t="array" aca="1" ref="BB27" ca="1">IF(
    AND($A27 &gt; 0, U27 &gt; 0,BB$2&lt;MiscFormulas!$A$5+1),
    ISNUMBER(
        MATCH($A27,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7" s="514" t="b" cm="1">
        <f t="array" aca="1" ref="BC27" ca="1">IF(
    AND($A27 &gt; 0, V27 &gt; 0,BC$2&lt;MiscFormulas!$A$5+1),
    ISNUMBER(
        MATCH($A27,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7" s="514" t="b" cm="1">
        <f t="array" aca="1" ref="BD27" ca="1">IF(
    AND($A27 &gt; 0, W27 &gt; 0,BD$2&lt;MiscFormulas!$A$5+1),
    ISNUMBER(
        MATCH($A27,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7" s="514" t="b" cm="1">
        <f t="array" aca="1" ref="BE27" ca="1">IF(
    AND($A27 &gt; 0, X27 &gt; 0,BE$2&lt;MiscFormulas!$A$5+1),
    ISNUMBER(
        MATCH($A27,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7" s="514" t="b" cm="1">
        <f t="array" aca="1" ref="BF27" ca="1">IF(
    AND($A27 &gt; 0, Y27 &gt; 0,BF$2&lt;MiscFormulas!$A$5+1),
    ISNUMBER(
        MATCH($A27,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7" s="514" t="b" cm="1">
        <f t="array" aca="1" ref="BG27" ca="1">IF(
    AND($A27 &gt; 0, Z27 &gt; 0,BG$2&lt;MiscFormulas!$A$5+1),
    ISNUMBER(
        MATCH($A27,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7" s="514" t="b" cm="1">
        <f t="array" aca="1" ref="BH27" ca="1">IF(
    AND($A27 &gt; 0, AA27 &gt; 0,BH$2&lt;MiscFormulas!$A$5+1),
    ISNUMBER(
        MATCH($A27,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7" s="514" t="b" cm="1">
        <f t="array" aca="1" ref="BI27" ca="1">IF(
    AND($A27 &gt; 0, AB27 &gt; 0,BI$2&lt;MiscFormulas!$A$5+1),
    ISNUMBER(
        MATCH($A27,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7" s="514" t="b" cm="1">
        <f t="array" aca="1" ref="BJ27" ca="1">IF(
    AND($A27 &gt; 0, AC27 &gt; 0,BJ$2&lt;MiscFormulas!$A$5+1),
    ISNUMBER(
        MATCH($A27,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7" s="514" t="b" cm="1">
        <f t="array" aca="1" ref="BK27" ca="1">IF(
    AND($A27 &gt; 0, AD27 &gt; 0,BK$2&lt;MiscFormulas!$A$5+1),
    ISNUMBER(
        MATCH($A27,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7" s="514" t="b" cm="1">
        <f t="array" aca="1" ref="BL27" ca="1">IF(
    AND($A27 &gt; 0, AE27 &gt; 0,BL$2&lt;MiscFormulas!$A$5+1),
    ISNUMBER(
        MATCH($A27,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7" s="514" t="b" cm="1">
        <f t="array" aca="1" ref="BM27" ca="1">IF(
    AND($A27 &gt; 0, AF27 &gt; 0,BM$2&lt;MiscFormulas!$A$5+1),
    ISNUMBER(
        MATCH($A27,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7" s="514" t="b" cm="1">
        <f t="array" aca="1" ref="BN27" ca="1">IF(
    AND($A27 &gt; 0, AG27 &gt; 0,BN$2&lt;MiscFormulas!$A$5+1),
    ISNUMBER(
        MATCH($A27,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7" s="514" t="b" cm="1">
        <f t="array" aca="1" ref="BO27" ca="1">IF(
    AND($A27 &gt; 0, AH27 &gt; 0,BO$2&lt;MiscFormulas!$A$5+1),
    ISNUMBER(
        MATCH($A27,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8" spans="1:67" x14ac:dyDescent="0.55000000000000004">
      <c r="A28" s="514" t="str">
        <v>EX7 Gump</v>
      </c>
      <c r="B28" s="502" t="str">
        <v>EX7 Gump, Forrest</v>
      </c>
      <c r="C28" s="525"/>
      <c r="D28" s="375"/>
      <c r="E28" s="377"/>
      <c r="F28" s="376"/>
      <c r="G28" s="377"/>
      <c r="H28" s="376"/>
      <c r="I28" s="377"/>
      <c r="J28" s="376"/>
      <c r="K28" s="377"/>
      <c r="L28" s="376"/>
      <c r="M28" s="377"/>
      <c r="N28" s="376"/>
      <c r="O28" s="377"/>
      <c r="P28" s="376"/>
      <c r="Q28" s="377"/>
      <c r="R28" s="376"/>
      <c r="S28" s="377"/>
      <c r="T28" s="376"/>
      <c r="U28" s="377"/>
      <c r="V28" s="376"/>
      <c r="W28" s="377"/>
      <c r="X28" s="376"/>
      <c r="Y28" s="377"/>
      <c r="Z28" s="376"/>
      <c r="AA28" s="377"/>
      <c r="AB28" s="376"/>
      <c r="AC28" s="377"/>
      <c r="AD28" s="376"/>
      <c r="AE28" s="377"/>
      <c r="AF28" s="376"/>
      <c r="AG28" s="377"/>
      <c r="AH28" s="379"/>
      <c r="AJ28" s="514" t="str">
        <f t="shared" ca="1" si="0"/>
        <v/>
      </c>
      <c r="AK28" s="514" t="b" cm="1">
        <f t="array" aca="1" ref="AK28" ca="1">IF(
    AND($A28 &gt; 0, D28 &gt; 0,AK$2&lt;MiscFormulas!$A$5+1),
    ISNUMBER(
        MATCH($A28,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8" s="514" t="b" cm="1">
        <f t="array" aca="1" ref="AL28" ca="1">IF(
    AND($A28 &gt; 0, E28 &gt; 0,AL$2&lt;MiscFormulas!$A$5+1),
    ISNUMBER(
        MATCH($A28,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8" s="514" t="b" cm="1">
        <f t="array" aca="1" ref="AM28" ca="1">IF(
    AND($A28 &gt; 0, F28 &gt; 0,AM$2&lt;MiscFormulas!$A$5+1),
    ISNUMBER(
        MATCH($A28,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8" s="514" t="b" cm="1">
        <f t="array" aca="1" ref="AN28" ca="1">IF(
    AND($A28 &gt; 0, G28 &gt; 0,AN$2&lt;MiscFormulas!$A$5+1),
    ISNUMBER(
        MATCH($A28,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8" s="514" t="b" cm="1">
        <f t="array" aca="1" ref="AO28" ca="1">IF(
    AND($A28 &gt; 0, H28 &gt; 0,AO$2&lt;MiscFormulas!$A$5+1),
    ISNUMBER(
        MATCH($A28,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8" s="514" t="b" cm="1">
        <f t="array" aca="1" ref="AP28" ca="1">IF(
    AND($A28 &gt; 0, I28 &gt; 0,AP$2&lt;MiscFormulas!$A$5+1),
    ISNUMBER(
        MATCH($A28,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8" s="514" t="b" cm="1">
        <f t="array" aca="1" ref="AQ28" ca="1">IF(
    AND($A28 &gt; 0, J28 &gt; 0,AQ$2&lt;MiscFormulas!$A$5+1),
    ISNUMBER(
        MATCH($A28,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8" s="514" t="b" cm="1">
        <f t="array" aca="1" ref="AR28" ca="1">IF(
    AND($A28 &gt; 0, K28 &gt; 0,AR$2&lt;MiscFormulas!$A$5+1),
    ISNUMBER(
        MATCH($A28,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8" s="514" t="b" cm="1">
        <f t="array" aca="1" ref="AS28" ca="1">IF(
    AND($A28 &gt; 0, L28 &gt; 0,AS$2&lt;MiscFormulas!$A$5+1),
    ISNUMBER(
        MATCH($A28,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8" s="514" t="b" cm="1">
        <f t="array" aca="1" ref="AT28" ca="1">IF(
    AND($A28 &gt; 0, M28 &gt; 0,AT$2&lt;MiscFormulas!$A$5+1),
    ISNUMBER(
        MATCH($A28,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8" s="514" t="b" cm="1">
        <f t="array" aca="1" ref="AU28" ca="1">IF(
    AND($A28 &gt; 0, N28 &gt; 0,AU$2&lt;MiscFormulas!$A$5+1),
    ISNUMBER(
        MATCH($A28,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8" s="514" t="b" cm="1">
        <f t="array" aca="1" ref="AV28" ca="1">IF(
    AND($A28 &gt; 0, O28 &gt; 0,AV$2&lt;MiscFormulas!$A$5+1),
    ISNUMBER(
        MATCH($A28,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8" s="514" t="b" cm="1">
        <f t="array" aca="1" ref="AW28" ca="1">IF(
    AND($A28 &gt; 0, P28 &gt; 0,AW$2&lt;MiscFormulas!$A$5+1),
    ISNUMBER(
        MATCH($A28,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8" s="514" t="b" cm="1">
        <f t="array" aca="1" ref="AX28" ca="1">IF(
    AND($A28 &gt; 0, Q28 &gt; 0,AX$2&lt;MiscFormulas!$A$5+1),
    ISNUMBER(
        MATCH($A28,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8" s="514" t="b" cm="1">
        <f t="array" aca="1" ref="AY28" ca="1">IF(
    AND($A28 &gt; 0, R28 &gt; 0,AY$2&lt;MiscFormulas!$A$5+1),
    ISNUMBER(
        MATCH($A28,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8" s="514" t="b" cm="1">
        <f t="array" aca="1" ref="AZ28" ca="1">IF(
    AND($A28 &gt; 0, S28 &gt; 0,AZ$2&lt;MiscFormulas!$A$5+1),
    ISNUMBER(
        MATCH($A28,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8" s="514" t="b" cm="1">
        <f t="array" aca="1" ref="BA28" ca="1">IF(
    AND($A28 &gt; 0, T28 &gt; 0,BA$2&lt;MiscFormulas!$A$5+1),
    ISNUMBER(
        MATCH($A28,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8" s="514" t="b" cm="1">
        <f t="array" aca="1" ref="BB28" ca="1">IF(
    AND($A28 &gt; 0, U28 &gt; 0,BB$2&lt;MiscFormulas!$A$5+1),
    ISNUMBER(
        MATCH($A28,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8" s="514" t="b" cm="1">
        <f t="array" aca="1" ref="BC28" ca="1">IF(
    AND($A28 &gt; 0, V28 &gt; 0,BC$2&lt;MiscFormulas!$A$5+1),
    ISNUMBER(
        MATCH($A28,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8" s="514" t="b" cm="1">
        <f t="array" aca="1" ref="BD28" ca="1">IF(
    AND($A28 &gt; 0, W28 &gt; 0,BD$2&lt;MiscFormulas!$A$5+1),
    ISNUMBER(
        MATCH($A28,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8" s="514" t="b" cm="1">
        <f t="array" aca="1" ref="BE28" ca="1">IF(
    AND($A28 &gt; 0, X28 &gt; 0,BE$2&lt;MiscFormulas!$A$5+1),
    ISNUMBER(
        MATCH($A28,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8" s="514" t="b" cm="1">
        <f t="array" aca="1" ref="BF28" ca="1">IF(
    AND($A28 &gt; 0, Y28 &gt; 0,BF$2&lt;MiscFormulas!$A$5+1),
    ISNUMBER(
        MATCH($A28,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8" s="514" t="b" cm="1">
        <f t="array" aca="1" ref="BG28" ca="1">IF(
    AND($A28 &gt; 0, Z28 &gt; 0,BG$2&lt;MiscFormulas!$A$5+1),
    ISNUMBER(
        MATCH($A28,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8" s="514" t="b" cm="1">
        <f t="array" aca="1" ref="BH28" ca="1">IF(
    AND($A28 &gt; 0, AA28 &gt; 0,BH$2&lt;MiscFormulas!$A$5+1),
    ISNUMBER(
        MATCH($A28,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8" s="514" t="b" cm="1">
        <f t="array" aca="1" ref="BI28" ca="1">IF(
    AND($A28 &gt; 0, AB28 &gt; 0,BI$2&lt;MiscFormulas!$A$5+1),
    ISNUMBER(
        MATCH($A28,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8" s="514" t="b" cm="1">
        <f t="array" aca="1" ref="BJ28" ca="1">IF(
    AND($A28 &gt; 0, AC28 &gt; 0,BJ$2&lt;MiscFormulas!$A$5+1),
    ISNUMBER(
        MATCH($A28,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8" s="514" t="b" cm="1">
        <f t="array" aca="1" ref="BK28" ca="1">IF(
    AND($A28 &gt; 0, AD28 &gt; 0,BK$2&lt;MiscFormulas!$A$5+1),
    ISNUMBER(
        MATCH($A28,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8" s="514" t="b" cm="1">
        <f t="array" aca="1" ref="BL28" ca="1">IF(
    AND($A28 &gt; 0, AE28 &gt; 0,BL$2&lt;MiscFormulas!$A$5+1),
    ISNUMBER(
        MATCH($A28,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8" s="514" t="b" cm="1">
        <f t="array" aca="1" ref="BM28" ca="1">IF(
    AND($A28 &gt; 0, AF28 &gt; 0,BM$2&lt;MiscFormulas!$A$5+1),
    ISNUMBER(
        MATCH($A28,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8" s="514" t="b" cm="1">
        <f t="array" aca="1" ref="BN28" ca="1">IF(
    AND($A28 &gt; 0, AG28 &gt; 0,BN$2&lt;MiscFormulas!$A$5+1),
    ISNUMBER(
        MATCH($A28,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8" s="514" t="b" cm="1">
        <f t="array" aca="1" ref="BO28" ca="1">IF(
    AND($A28 &gt; 0, AH28 &gt; 0,BO$2&lt;MiscFormulas!$A$5+1),
    ISNUMBER(
        MATCH($A28,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9" spans="1:67" x14ac:dyDescent="0.55000000000000004">
      <c r="A29" s="514" t="str">
        <v>EX8 Hardworker</v>
      </c>
      <c r="B29" s="502" t="str">
        <v>EX8 Hardworker, Peval</v>
      </c>
      <c r="C29" s="525"/>
      <c r="D29" s="375"/>
      <c r="E29" s="376"/>
      <c r="F29" s="376"/>
      <c r="G29" s="376"/>
      <c r="H29" s="376"/>
      <c r="I29" s="376"/>
      <c r="J29" s="376"/>
      <c r="K29" s="376"/>
      <c r="L29" s="376"/>
      <c r="M29" s="376"/>
      <c r="N29" s="376"/>
      <c r="O29" s="376"/>
      <c r="P29" s="376"/>
      <c r="Q29" s="376"/>
      <c r="R29" s="376"/>
      <c r="S29" s="376"/>
      <c r="T29" s="376"/>
      <c r="U29" s="376"/>
      <c r="V29" s="376"/>
      <c r="W29" s="376"/>
      <c r="X29" s="376"/>
      <c r="Y29" s="376"/>
      <c r="Z29" s="376"/>
      <c r="AA29" s="376"/>
      <c r="AB29" s="376"/>
      <c r="AC29" s="376"/>
      <c r="AD29" s="376"/>
      <c r="AE29" s="376"/>
      <c r="AF29" s="376"/>
      <c r="AG29" s="376"/>
      <c r="AH29" s="379"/>
      <c r="AJ29" s="514" t="str">
        <f t="shared" ca="1" si="0"/>
        <v/>
      </c>
      <c r="AK29" s="514" t="b" cm="1">
        <f t="array" aca="1" ref="AK29" ca="1">IF(
    AND($A29 &gt; 0, D29 &gt; 0,AK$2&lt;MiscFormulas!$A$5+1),
    ISNUMBER(
        MATCH($A29,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9" s="514" t="b" cm="1">
        <f t="array" aca="1" ref="AL29" ca="1">IF(
    AND($A29 &gt; 0, E29 &gt; 0,AL$2&lt;MiscFormulas!$A$5+1),
    ISNUMBER(
        MATCH($A29,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9" s="514" t="b" cm="1">
        <f t="array" aca="1" ref="AM29" ca="1">IF(
    AND($A29 &gt; 0, F29 &gt; 0,AM$2&lt;MiscFormulas!$A$5+1),
    ISNUMBER(
        MATCH($A29,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9" s="514" t="b" cm="1">
        <f t="array" aca="1" ref="AN29" ca="1">IF(
    AND($A29 &gt; 0, G29 &gt; 0,AN$2&lt;MiscFormulas!$A$5+1),
    ISNUMBER(
        MATCH($A29,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9" s="514" t="b" cm="1">
        <f t="array" aca="1" ref="AO29" ca="1">IF(
    AND($A29 &gt; 0, H29 &gt; 0,AO$2&lt;MiscFormulas!$A$5+1),
    ISNUMBER(
        MATCH($A29,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9" s="514" t="b" cm="1">
        <f t="array" aca="1" ref="AP29" ca="1">IF(
    AND($A29 &gt; 0, I29 &gt; 0,AP$2&lt;MiscFormulas!$A$5+1),
    ISNUMBER(
        MATCH($A29,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9" s="514" t="b" cm="1">
        <f t="array" aca="1" ref="AQ29" ca="1">IF(
    AND($A29 &gt; 0, J29 &gt; 0,AQ$2&lt;MiscFormulas!$A$5+1),
    ISNUMBER(
        MATCH($A29,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9" s="514" t="b" cm="1">
        <f t="array" aca="1" ref="AR29" ca="1">IF(
    AND($A29 &gt; 0, K29 &gt; 0,AR$2&lt;MiscFormulas!$A$5+1),
    ISNUMBER(
        MATCH($A29,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9" s="514" t="b" cm="1">
        <f t="array" aca="1" ref="AS29" ca="1">IF(
    AND($A29 &gt; 0, L29 &gt; 0,AS$2&lt;MiscFormulas!$A$5+1),
    ISNUMBER(
        MATCH($A29,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9" s="514" t="b" cm="1">
        <f t="array" aca="1" ref="AT29" ca="1">IF(
    AND($A29 &gt; 0, M29 &gt; 0,AT$2&lt;MiscFormulas!$A$5+1),
    ISNUMBER(
        MATCH($A29,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9" s="514" t="b" cm="1">
        <f t="array" aca="1" ref="AU29" ca="1">IF(
    AND($A29 &gt; 0, N29 &gt; 0,AU$2&lt;MiscFormulas!$A$5+1),
    ISNUMBER(
        MATCH($A29,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9" s="514" t="b" cm="1">
        <f t="array" aca="1" ref="AV29" ca="1">IF(
    AND($A29 &gt; 0, O29 &gt; 0,AV$2&lt;MiscFormulas!$A$5+1),
    ISNUMBER(
        MATCH($A29,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9" s="514" t="b" cm="1">
        <f t="array" aca="1" ref="AW29" ca="1">IF(
    AND($A29 &gt; 0, P29 &gt; 0,AW$2&lt;MiscFormulas!$A$5+1),
    ISNUMBER(
        MATCH($A29,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9" s="514" t="b" cm="1">
        <f t="array" aca="1" ref="AX29" ca="1">IF(
    AND($A29 &gt; 0, Q29 &gt; 0,AX$2&lt;MiscFormulas!$A$5+1),
    ISNUMBER(
        MATCH($A29,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9" s="514" t="b" cm="1">
        <f t="array" aca="1" ref="AY29" ca="1">IF(
    AND($A29 &gt; 0, R29 &gt; 0,AY$2&lt;MiscFormulas!$A$5+1),
    ISNUMBER(
        MATCH($A29,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9" s="514" t="b" cm="1">
        <f t="array" aca="1" ref="AZ29" ca="1">IF(
    AND($A29 &gt; 0, S29 &gt; 0,AZ$2&lt;MiscFormulas!$A$5+1),
    ISNUMBER(
        MATCH($A29,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9" s="514" t="b" cm="1">
        <f t="array" aca="1" ref="BA29" ca="1">IF(
    AND($A29 &gt; 0, T29 &gt; 0,BA$2&lt;MiscFormulas!$A$5+1),
    ISNUMBER(
        MATCH($A29,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9" s="514" t="b" cm="1">
        <f t="array" aca="1" ref="BB29" ca="1">IF(
    AND($A29 &gt; 0, U29 &gt; 0,BB$2&lt;MiscFormulas!$A$5+1),
    ISNUMBER(
        MATCH($A29,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9" s="514" t="b" cm="1">
        <f t="array" aca="1" ref="BC29" ca="1">IF(
    AND($A29 &gt; 0, V29 &gt; 0,BC$2&lt;MiscFormulas!$A$5+1),
    ISNUMBER(
        MATCH($A29,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9" s="514" t="b" cm="1">
        <f t="array" aca="1" ref="BD29" ca="1">IF(
    AND($A29 &gt; 0, W29 &gt; 0,BD$2&lt;MiscFormulas!$A$5+1),
    ISNUMBER(
        MATCH($A29,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9" s="514" t="b" cm="1">
        <f t="array" aca="1" ref="BE29" ca="1">IF(
    AND($A29 &gt; 0, X29 &gt; 0,BE$2&lt;MiscFormulas!$A$5+1),
    ISNUMBER(
        MATCH($A29,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9" s="514" t="b" cm="1">
        <f t="array" aca="1" ref="BF29" ca="1">IF(
    AND($A29 &gt; 0, Y29 &gt; 0,BF$2&lt;MiscFormulas!$A$5+1),
    ISNUMBER(
        MATCH($A29,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9" s="514" t="b" cm="1">
        <f t="array" aca="1" ref="BG29" ca="1">IF(
    AND($A29 &gt; 0, Z29 &gt; 0,BG$2&lt;MiscFormulas!$A$5+1),
    ISNUMBER(
        MATCH($A29,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9" s="514" t="b" cm="1">
        <f t="array" aca="1" ref="BH29" ca="1">IF(
    AND($A29 &gt; 0, AA29 &gt; 0,BH$2&lt;MiscFormulas!$A$5+1),
    ISNUMBER(
        MATCH($A29,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9" s="514" t="b" cm="1">
        <f t="array" aca="1" ref="BI29" ca="1">IF(
    AND($A29 &gt; 0, AB29 &gt; 0,BI$2&lt;MiscFormulas!$A$5+1),
    ISNUMBER(
        MATCH($A29,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9" s="514" t="b" cm="1">
        <f t="array" aca="1" ref="BJ29" ca="1">IF(
    AND($A29 &gt; 0, AC29 &gt; 0,BJ$2&lt;MiscFormulas!$A$5+1),
    ISNUMBER(
        MATCH($A29,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9" s="514" t="b" cm="1">
        <f t="array" aca="1" ref="BK29" ca="1">IF(
    AND($A29 &gt; 0, AD29 &gt; 0,BK$2&lt;MiscFormulas!$A$5+1),
    ISNUMBER(
        MATCH($A29,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9" s="514" t="b" cm="1">
        <f t="array" aca="1" ref="BL29" ca="1">IF(
    AND($A29 &gt; 0, AE29 &gt; 0,BL$2&lt;MiscFormulas!$A$5+1),
    ISNUMBER(
        MATCH($A29,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9" s="514" t="b" cm="1">
        <f t="array" aca="1" ref="BM29" ca="1">IF(
    AND($A29 &gt; 0, AF29 &gt; 0,BM$2&lt;MiscFormulas!$A$5+1),
    ISNUMBER(
        MATCH($A29,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9" s="514" t="b" cm="1">
        <f t="array" aca="1" ref="BN29" ca="1">IF(
    AND($A29 &gt; 0, AG29 &gt; 0,BN$2&lt;MiscFormulas!$A$5+1),
    ISNUMBER(
        MATCH($A29,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9" s="514" t="b" cm="1">
        <f t="array" aca="1" ref="BO29" ca="1">IF(
    AND($A29 &gt; 0, AH29 &gt; 0,BO$2&lt;MiscFormulas!$A$5+1),
    ISNUMBER(
        MATCH($A29,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0" spans="1:67" x14ac:dyDescent="0.55000000000000004">
      <c r="A30" s="514" t="str">
        <v>EX9 Hustler</v>
      </c>
      <c r="B30" s="502" t="str">
        <v>EX9 Hustler, Arnold</v>
      </c>
      <c r="C30" s="525"/>
      <c r="D30" s="375"/>
      <c r="E30" s="377"/>
      <c r="F30" s="376"/>
      <c r="G30" s="377"/>
      <c r="H30" s="376"/>
      <c r="I30" s="377"/>
      <c r="J30" s="376"/>
      <c r="K30" s="377"/>
      <c r="L30" s="376"/>
      <c r="M30" s="377"/>
      <c r="N30" s="376"/>
      <c r="O30" s="377"/>
      <c r="P30" s="376"/>
      <c r="Q30" s="377"/>
      <c r="R30" s="376"/>
      <c r="S30" s="377"/>
      <c r="T30" s="376"/>
      <c r="U30" s="377"/>
      <c r="V30" s="376"/>
      <c r="W30" s="377"/>
      <c r="X30" s="376"/>
      <c r="Y30" s="377"/>
      <c r="Z30" s="376"/>
      <c r="AA30" s="377"/>
      <c r="AB30" s="376"/>
      <c r="AC30" s="377"/>
      <c r="AD30" s="376"/>
      <c r="AE30" s="377"/>
      <c r="AF30" s="376"/>
      <c r="AG30" s="377"/>
      <c r="AH30" s="379"/>
      <c r="AJ30" s="514" t="str">
        <f t="shared" ca="1" si="0"/>
        <v/>
      </c>
      <c r="AK30" s="514" t="b" cm="1">
        <f t="array" aca="1" ref="AK30" ca="1">IF(
    AND($A30 &gt; 0, D30 &gt; 0,AK$2&lt;MiscFormulas!$A$5+1),
    ISNUMBER(
        MATCH($A30,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0" s="514" t="b" cm="1">
        <f t="array" aca="1" ref="AL30" ca="1">IF(
    AND($A30 &gt; 0, E30 &gt; 0,AL$2&lt;MiscFormulas!$A$5+1),
    ISNUMBER(
        MATCH($A30,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0" s="514" t="b" cm="1">
        <f t="array" aca="1" ref="AM30" ca="1">IF(
    AND($A30 &gt; 0, F30 &gt; 0,AM$2&lt;MiscFormulas!$A$5+1),
    ISNUMBER(
        MATCH($A30,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0" s="514" t="b" cm="1">
        <f t="array" aca="1" ref="AN30" ca="1">IF(
    AND($A30 &gt; 0, G30 &gt; 0,AN$2&lt;MiscFormulas!$A$5+1),
    ISNUMBER(
        MATCH($A30,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0" s="514" t="b" cm="1">
        <f t="array" aca="1" ref="AO30" ca="1">IF(
    AND($A30 &gt; 0, H30 &gt; 0,AO$2&lt;MiscFormulas!$A$5+1),
    ISNUMBER(
        MATCH($A30,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0" s="514" t="b" cm="1">
        <f t="array" aca="1" ref="AP30" ca="1">IF(
    AND($A30 &gt; 0, I30 &gt; 0,AP$2&lt;MiscFormulas!$A$5+1),
    ISNUMBER(
        MATCH($A30,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0" s="514" t="b" cm="1">
        <f t="array" aca="1" ref="AQ30" ca="1">IF(
    AND($A30 &gt; 0, J30 &gt; 0,AQ$2&lt;MiscFormulas!$A$5+1),
    ISNUMBER(
        MATCH($A30,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0" s="514" t="b" cm="1">
        <f t="array" aca="1" ref="AR30" ca="1">IF(
    AND($A30 &gt; 0, K30 &gt; 0,AR$2&lt;MiscFormulas!$A$5+1),
    ISNUMBER(
        MATCH($A30,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0" s="514" t="b" cm="1">
        <f t="array" aca="1" ref="AS30" ca="1">IF(
    AND($A30 &gt; 0, L30 &gt; 0,AS$2&lt;MiscFormulas!$A$5+1),
    ISNUMBER(
        MATCH($A30,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0" s="514" t="b" cm="1">
        <f t="array" aca="1" ref="AT30" ca="1">IF(
    AND($A30 &gt; 0, M30 &gt; 0,AT$2&lt;MiscFormulas!$A$5+1),
    ISNUMBER(
        MATCH($A30,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0" s="514" t="b" cm="1">
        <f t="array" aca="1" ref="AU30" ca="1">IF(
    AND($A30 &gt; 0, N30 &gt; 0,AU$2&lt;MiscFormulas!$A$5+1),
    ISNUMBER(
        MATCH($A30,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0" s="514" t="b" cm="1">
        <f t="array" aca="1" ref="AV30" ca="1">IF(
    AND($A30 &gt; 0, O30 &gt; 0,AV$2&lt;MiscFormulas!$A$5+1),
    ISNUMBER(
        MATCH($A30,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0" s="514" t="b" cm="1">
        <f t="array" aca="1" ref="AW30" ca="1">IF(
    AND($A30 &gt; 0, P30 &gt; 0,AW$2&lt;MiscFormulas!$A$5+1),
    ISNUMBER(
        MATCH($A30,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0" s="514" t="b" cm="1">
        <f t="array" aca="1" ref="AX30" ca="1">IF(
    AND($A30 &gt; 0, Q30 &gt; 0,AX$2&lt;MiscFormulas!$A$5+1),
    ISNUMBER(
        MATCH($A30,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0" s="514" t="b" cm="1">
        <f t="array" aca="1" ref="AY30" ca="1">IF(
    AND($A30 &gt; 0, R30 &gt; 0,AY$2&lt;MiscFormulas!$A$5+1),
    ISNUMBER(
        MATCH($A30,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0" s="514" t="b" cm="1">
        <f t="array" aca="1" ref="AZ30" ca="1">IF(
    AND($A30 &gt; 0, S30 &gt; 0,AZ$2&lt;MiscFormulas!$A$5+1),
    ISNUMBER(
        MATCH($A30,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0" s="514" t="b" cm="1">
        <f t="array" aca="1" ref="BA30" ca="1">IF(
    AND($A30 &gt; 0, T30 &gt; 0,BA$2&lt;MiscFormulas!$A$5+1),
    ISNUMBER(
        MATCH($A30,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0" s="514" t="b" cm="1">
        <f t="array" aca="1" ref="BB30" ca="1">IF(
    AND($A30 &gt; 0, U30 &gt; 0,BB$2&lt;MiscFormulas!$A$5+1),
    ISNUMBER(
        MATCH($A30,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0" s="514" t="b" cm="1">
        <f t="array" aca="1" ref="BC30" ca="1">IF(
    AND($A30 &gt; 0, V30 &gt; 0,BC$2&lt;MiscFormulas!$A$5+1),
    ISNUMBER(
        MATCH($A30,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0" s="514" t="b" cm="1">
        <f t="array" aca="1" ref="BD30" ca="1">IF(
    AND($A30 &gt; 0, W30 &gt; 0,BD$2&lt;MiscFormulas!$A$5+1),
    ISNUMBER(
        MATCH($A30,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0" s="514" t="b" cm="1">
        <f t="array" aca="1" ref="BE30" ca="1">IF(
    AND($A30 &gt; 0, X30 &gt; 0,BE$2&lt;MiscFormulas!$A$5+1),
    ISNUMBER(
        MATCH($A30,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0" s="514" t="b" cm="1">
        <f t="array" aca="1" ref="BF30" ca="1">IF(
    AND($A30 &gt; 0, Y30 &gt; 0,BF$2&lt;MiscFormulas!$A$5+1),
    ISNUMBER(
        MATCH($A30,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0" s="514" t="b" cm="1">
        <f t="array" aca="1" ref="BG30" ca="1">IF(
    AND($A30 &gt; 0, Z30 &gt; 0,BG$2&lt;MiscFormulas!$A$5+1),
    ISNUMBER(
        MATCH($A30,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0" s="514" t="b" cm="1">
        <f t="array" aca="1" ref="BH30" ca="1">IF(
    AND($A30 &gt; 0, AA30 &gt; 0,BH$2&lt;MiscFormulas!$A$5+1),
    ISNUMBER(
        MATCH($A30,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0" s="514" t="b" cm="1">
        <f t="array" aca="1" ref="BI30" ca="1">IF(
    AND($A30 &gt; 0, AB30 &gt; 0,BI$2&lt;MiscFormulas!$A$5+1),
    ISNUMBER(
        MATCH($A30,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0" s="514" t="b" cm="1">
        <f t="array" aca="1" ref="BJ30" ca="1">IF(
    AND($A30 &gt; 0, AC30 &gt; 0,BJ$2&lt;MiscFormulas!$A$5+1),
    ISNUMBER(
        MATCH($A30,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0" s="514" t="b" cm="1">
        <f t="array" aca="1" ref="BK30" ca="1">IF(
    AND($A30 &gt; 0, AD30 &gt; 0,BK$2&lt;MiscFormulas!$A$5+1),
    ISNUMBER(
        MATCH($A30,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0" s="514" t="b" cm="1">
        <f t="array" aca="1" ref="BL30" ca="1">IF(
    AND($A30 &gt; 0, AE30 &gt; 0,BL$2&lt;MiscFormulas!$A$5+1),
    ISNUMBER(
        MATCH($A30,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0" s="514" t="b" cm="1">
        <f t="array" aca="1" ref="BM30" ca="1">IF(
    AND($A30 &gt; 0, AF30 &gt; 0,BM$2&lt;MiscFormulas!$A$5+1),
    ISNUMBER(
        MATCH($A30,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0" s="514" t="b" cm="1">
        <f t="array" aca="1" ref="BN30" ca="1">IF(
    AND($A30 &gt; 0, AG30 &gt; 0,BN$2&lt;MiscFormulas!$A$5+1),
    ISNUMBER(
        MATCH($A30,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0" s="514" t="b" cm="1">
        <f t="array" aca="1" ref="BO30" ca="1">IF(
    AND($A30 &gt; 0, AH30 &gt; 0,BO$2&lt;MiscFormulas!$A$5+1),
    ISNUMBER(
        MATCH($A30,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1" spans="1:67" x14ac:dyDescent="0.55000000000000004">
      <c r="A31" s="514" t="str">
        <v>EX10 Hut</v>
      </c>
      <c r="B31" s="502" t="str">
        <v>EX10 Hut, Jaba</v>
      </c>
      <c r="C31" s="525"/>
      <c r="D31" s="375"/>
      <c r="E31" s="376"/>
      <c r="F31" s="376"/>
      <c r="G31" s="376"/>
      <c r="H31" s="376"/>
      <c r="I31" s="376"/>
      <c r="J31" s="376"/>
      <c r="K31" s="376"/>
      <c r="L31" s="376"/>
      <c r="M31" s="376"/>
      <c r="N31" s="376"/>
      <c r="O31" s="376"/>
      <c r="P31" s="376"/>
      <c r="Q31" s="376"/>
      <c r="R31" s="376"/>
      <c r="S31" s="376"/>
      <c r="T31" s="376"/>
      <c r="U31" s="376"/>
      <c r="V31" s="376"/>
      <c r="W31" s="376"/>
      <c r="X31" s="376"/>
      <c r="Y31" s="376"/>
      <c r="Z31" s="376"/>
      <c r="AA31" s="376"/>
      <c r="AB31" s="376"/>
      <c r="AC31" s="376"/>
      <c r="AD31" s="376"/>
      <c r="AE31" s="376"/>
      <c r="AF31" s="376"/>
      <c r="AG31" s="376"/>
      <c r="AH31" s="379"/>
      <c r="AJ31" s="514" t="str">
        <f t="shared" ca="1" si="0"/>
        <v/>
      </c>
      <c r="AK31" s="514" t="b" cm="1">
        <f t="array" aca="1" ref="AK31" ca="1">IF(
    AND($A31 &gt; 0, D31 &gt; 0,AK$2&lt;MiscFormulas!$A$5+1),
    ISNUMBER(
        MATCH($A31,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1" s="514" t="b" cm="1">
        <f t="array" aca="1" ref="AL31" ca="1">IF(
    AND($A31 &gt; 0, E31 &gt; 0,AL$2&lt;MiscFormulas!$A$5+1),
    ISNUMBER(
        MATCH($A31,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1" s="514" t="b" cm="1">
        <f t="array" aca="1" ref="AM31" ca="1">IF(
    AND($A31 &gt; 0, F31 &gt; 0,AM$2&lt;MiscFormulas!$A$5+1),
    ISNUMBER(
        MATCH($A31,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1" s="514" t="b" cm="1">
        <f t="array" aca="1" ref="AN31" ca="1">IF(
    AND($A31 &gt; 0, G31 &gt; 0,AN$2&lt;MiscFormulas!$A$5+1),
    ISNUMBER(
        MATCH($A31,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1" s="514" t="b" cm="1">
        <f t="array" aca="1" ref="AO31" ca="1">IF(
    AND($A31 &gt; 0, H31 &gt; 0,AO$2&lt;MiscFormulas!$A$5+1),
    ISNUMBER(
        MATCH($A31,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1" s="514" t="b" cm="1">
        <f t="array" aca="1" ref="AP31" ca="1">IF(
    AND($A31 &gt; 0, I31 &gt; 0,AP$2&lt;MiscFormulas!$A$5+1),
    ISNUMBER(
        MATCH($A31,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1" s="514" t="b" cm="1">
        <f t="array" aca="1" ref="AQ31" ca="1">IF(
    AND($A31 &gt; 0, J31 &gt; 0,AQ$2&lt;MiscFormulas!$A$5+1),
    ISNUMBER(
        MATCH($A31,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1" s="514" t="b" cm="1">
        <f t="array" aca="1" ref="AR31" ca="1">IF(
    AND($A31 &gt; 0, K31 &gt; 0,AR$2&lt;MiscFormulas!$A$5+1),
    ISNUMBER(
        MATCH($A31,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1" s="514" t="b" cm="1">
        <f t="array" aca="1" ref="AS31" ca="1">IF(
    AND($A31 &gt; 0, L31 &gt; 0,AS$2&lt;MiscFormulas!$A$5+1),
    ISNUMBER(
        MATCH($A31,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1" s="514" t="b" cm="1">
        <f t="array" aca="1" ref="AT31" ca="1">IF(
    AND($A31 &gt; 0, M31 &gt; 0,AT$2&lt;MiscFormulas!$A$5+1),
    ISNUMBER(
        MATCH($A31,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1" s="514" t="b" cm="1">
        <f t="array" aca="1" ref="AU31" ca="1">IF(
    AND($A31 &gt; 0, N31 &gt; 0,AU$2&lt;MiscFormulas!$A$5+1),
    ISNUMBER(
        MATCH($A31,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1" s="514" t="b" cm="1">
        <f t="array" aca="1" ref="AV31" ca="1">IF(
    AND($A31 &gt; 0, O31 &gt; 0,AV$2&lt;MiscFormulas!$A$5+1),
    ISNUMBER(
        MATCH($A31,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1" s="514" t="b" cm="1">
        <f t="array" aca="1" ref="AW31" ca="1">IF(
    AND($A31 &gt; 0, P31 &gt; 0,AW$2&lt;MiscFormulas!$A$5+1),
    ISNUMBER(
        MATCH($A31,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1" s="514" t="b" cm="1">
        <f t="array" aca="1" ref="AX31" ca="1">IF(
    AND($A31 &gt; 0, Q31 &gt; 0,AX$2&lt;MiscFormulas!$A$5+1),
    ISNUMBER(
        MATCH($A31,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1" s="514" t="b" cm="1">
        <f t="array" aca="1" ref="AY31" ca="1">IF(
    AND($A31 &gt; 0, R31 &gt; 0,AY$2&lt;MiscFormulas!$A$5+1),
    ISNUMBER(
        MATCH($A31,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1" s="514" t="b" cm="1">
        <f t="array" aca="1" ref="AZ31" ca="1">IF(
    AND($A31 &gt; 0, S31 &gt; 0,AZ$2&lt;MiscFormulas!$A$5+1),
    ISNUMBER(
        MATCH($A31,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1" s="514" t="b" cm="1">
        <f t="array" aca="1" ref="BA31" ca="1">IF(
    AND($A31 &gt; 0, T31 &gt; 0,BA$2&lt;MiscFormulas!$A$5+1),
    ISNUMBER(
        MATCH($A31,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1" s="514" t="b" cm="1">
        <f t="array" aca="1" ref="BB31" ca="1">IF(
    AND($A31 &gt; 0, U31 &gt; 0,BB$2&lt;MiscFormulas!$A$5+1),
    ISNUMBER(
        MATCH($A31,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1" s="514" t="b" cm="1">
        <f t="array" aca="1" ref="BC31" ca="1">IF(
    AND($A31 &gt; 0, V31 &gt; 0,BC$2&lt;MiscFormulas!$A$5+1),
    ISNUMBER(
        MATCH($A31,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1" s="514" t="b" cm="1">
        <f t="array" aca="1" ref="BD31" ca="1">IF(
    AND($A31 &gt; 0, W31 &gt; 0,BD$2&lt;MiscFormulas!$A$5+1),
    ISNUMBER(
        MATCH($A31,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1" s="514" t="b" cm="1">
        <f t="array" aca="1" ref="BE31" ca="1">IF(
    AND($A31 &gt; 0, X31 &gt; 0,BE$2&lt;MiscFormulas!$A$5+1),
    ISNUMBER(
        MATCH($A31,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1" s="514" t="b" cm="1">
        <f t="array" aca="1" ref="BF31" ca="1">IF(
    AND($A31 &gt; 0, Y31 &gt; 0,BF$2&lt;MiscFormulas!$A$5+1),
    ISNUMBER(
        MATCH($A31,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1" s="514" t="b" cm="1">
        <f t="array" aca="1" ref="BG31" ca="1">IF(
    AND($A31 &gt; 0, Z31 &gt; 0,BG$2&lt;MiscFormulas!$A$5+1),
    ISNUMBER(
        MATCH($A31,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1" s="514" t="b" cm="1">
        <f t="array" aca="1" ref="BH31" ca="1">IF(
    AND($A31 &gt; 0, AA31 &gt; 0,BH$2&lt;MiscFormulas!$A$5+1),
    ISNUMBER(
        MATCH($A31,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1" s="514" t="b" cm="1">
        <f t="array" aca="1" ref="BI31" ca="1">IF(
    AND($A31 &gt; 0, AB31 &gt; 0,BI$2&lt;MiscFormulas!$A$5+1),
    ISNUMBER(
        MATCH($A31,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1" s="514" t="b" cm="1">
        <f t="array" aca="1" ref="BJ31" ca="1">IF(
    AND($A31 &gt; 0, AC31 &gt; 0,BJ$2&lt;MiscFormulas!$A$5+1),
    ISNUMBER(
        MATCH($A31,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1" s="514" t="b" cm="1">
        <f t="array" aca="1" ref="BK31" ca="1">IF(
    AND($A31 &gt; 0, AD31 &gt; 0,BK$2&lt;MiscFormulas!$A$5+1),
    ISNUMBER(
        MATCH($A31,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1" s="514" t="b" cm="1">
        <f t="array" aca="1" ref="BL31" ca="1">IF(
    AND($A31 &gt; 0, AE31 &gt; 0,BL$2&lt;MiscFormulas!$A$5+1),
    ISNUMBER(
        MATCH($A31,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1" s="514" t="b" cm="1">
        <f t="array" aca="1" ref="BM31" ca="1">IF(
    AND($A31 &gt; 0, AF31 &gt; 0,BM$2&lt;MiscFormulas!$A$5+1),
    ISNUMBER(
        MATCH($A31,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1" s="514" t="b" cm="1">
        <f t="array" aca="1" ref="BN31" ca="1">IF(
    AND($A31 &gt; 0, AG31 &gt; 0,BN$2&lt;MiscFormulas!$A$5+1),
    ISNUMBER(
        MATCH($A31,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1" s="514" t="b" cm="1">
        <f t="array" aca="1" ref="BO31" ca="1">IF(
    AND($A31 &gt; 0, AH31 &gt; 0,BO$2&lt;MiscFormulas!$A$5+1),
    ISNUMBER(
        MATCH($A31,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2" spans="1:67" x14ac:dyDescent="0.55000000000000004">
      <c r="A32" s="514" t="str">
        <v>EX11 Jody</v>
      </c>
      <c r="B32" s="502" t="str">
        <v>EX11 Jody, Private</v>
      </c>
      <c r="C32" s="525"/>
      <c r="D32" s="375"/>
      <c r="E32" s="377"/>
      <c r="F32" s="376"/>
      <c r="G32" s="377"/>
      <c r="H32" s="376"/>
      <c r="I32" s="377"/>
      <c r="J32" s="376"/>
      <c r="K32" s="377"/>
      <c r="L32" s="376"/>
      <c r="M32" s="377"/>
      <c r="N32" s="376"/>
      <c r="O32" s="377"/>
      <c r="P32" s="376"/>
      <c r="Q32" s="377"/>
      <c r="R32" s="376"/>
      <c r="S32" s="377"/>
      <c r="T32" s="376"/>
      <c r="U32" s="377"/>
      <c r="V32" s="376"/>
      <c r="W32" s="377"/>
      <c r="X32" s="376"/>
      <c r="Y32" s="377"/>
      <c r="Z32" s="376"/>
      <c r="AA32" s="377"/>
      <c r="AB32" s="376"/>
      <c r="AC32" s="377"/>
      <c r="AD32" s="376"/>
      <c r="AE32" s="377"/>
      <c r="AF32" s="376"/>
      <c r="AG32" s="377"/>
      <c r="AH32" s="379"/>
      <c r="AJ32" s="514" t="str">
        <f t="shared" ca="1" si="0"/>
        <v/>
      </c>
      <c r="AK32" s="514" t="b" cm="1">
        <f t="array" aca="1" ref="AK32" ca="1">IF(
    AND($A32 &gt; 0, D32 &gt; 0,AK$2&lt;MiscFormulas!$A$5+1),
    ISNUMBER(
        MATCH($A32,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2" s="514" t="b" cm="1">
        <f t="array" aca="1" ref="AL32" ca="1">IF(
    AND($A32 &gt; 0, E32 &gt; 0,AL$2&lt;MiscFormulas!$A$5+1),
    ISNUMBER(
        MATCH($A32,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2" s="514" t="b" cm="1">
        <f t="array" aca="1" ref="AM32" ca="1">IF(
    AND($A32 &gt; 0, F32 &gt; 0,AM$2&lt;MiscFormulas!$A$5+1),
    ISNUMBER(
        MATCH($A32,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2" s="514" t="b" cm="1">
        <f t="array" aca="1" ref="AN32" ca="1">IF(
    AND($A32 &gt; 0, G32 &gt; 0,AN$2&lt;MiscFormulas!$A$5+1),
    ISNUMBER(
        MATCH($A32,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2" s="514" t="b" cm="1">
        <f t="array" aca="1" ref="AO32" ca="1">IF(
    AND($A32 &gt; 0, H32 &gt; 0,AO$2&lt;MiscFormulas!$A$5+1),
    ISNUMBER(
        MATCH($A32,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2" s="514" t="b" cm="1">
        <f t="array" aca="1" ref="AP32" ca="1">IF(
    AND($A32 &gt; 0, I32 &gt; 0,AP$2&lt;MiscFormulas!$A$5+1),
    ISNUMBER(
        MATCH($A32,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2" s="514" t="b" cm="1">
        <f t="array" aca="1" ref="AQ32" ca="1">IF(
    AND($A32 &gt; 0, J32 &gt; 0,AQ$2&lt;MiscFormulas!$A$5+1),
    ISNUMBER(
        MATCH($A32,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2" s="514" t="b" cm="1">
        <f t="array" aca="1" ref="AR32" ca="1">IF(
    AND($A32 &gt; 0, K32 &gt; 0,AR$2&lt;MiscFormulas!$A$5+1),
    ISNUMBER(
        MATCH($A32,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2" s="514" t="b" cm="1">
        <f t="array" aca="1" ref="AS32" ca="1">IF(
    AND($A32 &gt; 0, L32 &gt; 0,AS$2&lt;MiscFormulas!$A$5+1),
    ISNUMBER(
        MATCH($A32,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2" s="514" t="b" cm="1">
        <f t="array" aca="1" ref="AT32" ca="1">IF(
    AND($A32 &gt; 0, M32 &gt; 0,AT$2&lt;MiscFormulas!$A$5+1),
    ISNUMBER(
        MATCH($A32,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2" s="514" t="b" cm="1">
        <f t="array" aca="1" ref="AU32" ca="1">IF(
    AND($A32 &gt; 0, N32 &gt; 0,AU$2&lt;MiscFormulas!$A$5+1),
    ISNUMBER(
        MATCH($A32,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2" s="514" t="b" cm="1">
        <f t="array" aca="1" ref="AV32" ca="1">IF(
    AND($A32 &gt; 0, O32 &gt; 0,AV$2&lt;MiscFormulas!$A$5+1),
    ISNUMBER(
        MATCH($A32,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2" s="514" t="b" cm="1">
        <f t="array" aca="1" ref="AW32" ca="1">IF(
    AND($A32 &gt; 0, P32 &gt; 0,AW$2&lt;MiscFormulas!$A$5+1),
    ISNUMBER(
        MATCH($A32,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2" s="514" t="b" cm="1">
        <f t="array" aca="1" ref="AX32" ca="1">IF(
    AND($A32 &gt; 0, Q32 &gt; 0,AX$2&lt;MiscFormulas!$A$5+1),
    ISNUMBER(
        MATCH($A32,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2" s="514" t="b" cm="1">
        <f t="array" aca="1" ref="AY32" ca="1">IF(
    AND($A32 &gt; 0, R32 &gt; 0,AY$2&lt;MiscFormulas!$A$5+1),
    ISNUMBER(
        MATCH($A32,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2" s="514" t="b" cm="1">
        <f t="array" aca="1" ref="AZ32" ca="1">IF(
    AND($A32 &gt; 0, S32 &gt; 0,AZ$2&lt;MiscFormulas!$A$5+1),
    ISNUMBER(
        MATCH($A32,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2" s="514" t="b" cm="1">
        <f t="array" aca="1" ref="BA32" ca="1">IF(
    AND($A32 &gt; 0, T32 &gt; 0,BA$2&lt;MiscFormulas!$A$5+1),
    ISNUMBER(
        MATCH($A32,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2" s="514" t="b" cm="1">
        <f t="array" aca="1" ref="BB32" ca="1">IF(
    AND($A32 &gt; 0, U32 &gt; 0,BB$2&lt;MiscFormulas!$A$5+1),
    ISNUMBER(
        MATCH($A32,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2" s="514" t="b" cm="1">
        <f t="array" aca="1" ref="BC32" ca="1">IF(
    AND($A32 &gt; 0, V32 &gt; 0,BC$2&lt;MiscFormulas!$A$5+1),
    ISNUMBER(
        MATCH($A32,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2" s="514" t="b" cm="1">
        <f t="array" aca="1" ref="BD32" ca="1">IF(
    AND($A32 &gt; 0, W32 &gt; 0,BD$2&lt;MiscFormulas!$A$5+1),
    ISNUMBER(
        MATCH($A32,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2" s="514" t="b" cm="1">
        <f t="array" aca="1" ref="BE32" ca="1">IF(
    AND($A32 &gt; 0, X32 &gt; 0,BE$2&lt;MiscFormulas!$A$5+1),
    ISNUMBER(
        MATCH($A32,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2" s="514" t="b" cm="1">
        <f t="array" aca="1" ref="BF32" ca="1">IF(
    AND($A32 &gt; 0, Y32 &gt; 0,BF$2&lt;MiscFormulas!$A$5+1),
    ISNUMBER(
        MATCH($A32,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2" s="514" t="b" cm="1">
        <f t="array" aca="1" ref="BG32" ca="1">IF(
    AND($A32 &gt; 0, Z32 &gt; 0,BG$2&lt;MiscFormulas!$A$5+1),
    ISNUMBER(
        MATCH($A32,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2" s="514" t="b" cm="1">
        <f t="array" aca="1" ref="BH32" ca="1">IF(
    AND($A32 &gt; 0, AA32 &gt; 0,BH$2&lt;MiscFormulas!$A$5+1),
    ISNUMBER(
        MATCH($A32,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2" s="514" t="b" cm="1">
        <f t="array" aca="1" ref="BI32" ca="1">IF(
    AND($A32 &gt; 0, AB32 &gt; 0,BI$2&lt;MiscFormulas!$A$5+1),
    ISNUMBER(
        MATCH($A32,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2" s="514" t="b" cm="1">
        <f t="array" aca="1" ref="BJ32" ca="1">IF(
    AND($A32 &gt; 0, AC32 &gt; 0,BJ$2&lt;MiscFormulas!$A$5+1),
    ISNUMBER(
        MATCH($A32,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2" s="514" t="b" cm="1">
        <f t="array" aca="1" ref="BK32" ca="1">IF(
    AND($A32 &gt; 0, AD32 &gt; 0,BK$2&lt;MiscFormulas!$A$5+1),
    ISNUMBER(
        MATCH($A32,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2" s="514" t="b" cm="1">
        <f t="array" aca="1" ref="BL32" ca="1">IF(
    AND($A32 &gt; 0, AE32 &gt; 0,BL$2&lt;MiscFormulas!$A$5+1),
    ISNUMBER(
        MATCH($A32,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2" s="514" t="b" cm="1">
        <f t="array" aca="1" ref="BM32" ca="1">IF(
    AND($A32 &gt; 0, AF32 &gt; 0,BM$2&lt;MiscFormulas!$A$5+1),
    ISNUMBER(
        MATCH($A32,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2" s="514" t="b" cm="1">
        <f t="array" aca="1" ref="BN32" ca="1">IF(
    AND($A32 &gt; 0, AG32 &gt; 0,BN$2&lt;MiscFormulas!$A$5+1),
    ISNUMBER(
        MATCH($A32,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2" s="514" t="b" cm="1">
        <f t="array" aca="1" ref="BO32" ca="1">IF(
    AND($A32 &gt; 0, AH32 &gt; 0,BO$2&lt;MiscFormulas!$A$5+1),
    ISNUMBER(
        MATCH($A32,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3" spans="1:67" x14ac:dyDescent="0.55000000000000004">
      <c r="A33" s="514" t="str">
        <v>EX12 Kruger</v>
      </c>
      <c r="B33" s="502" t="str">
        <v>EX12 Kruger, Fred</v>
      </c>
      <c r="C33" s="525"/>
      <c r="D33" s="375"/>
      <c r="E33" s="376"/>
      <c r="F33" s="376"/>
      <c r="G33" s="376"/>
      <c r="H33" s="376"/>
      <c r="I33" s="376"/>
      <c r="J33" s="376"/>
      <c r="K33" s="376"/>
      <c r="L33" s="376"/>
      <c r="M33" s="376"/>
      <c r="N33" s="376"/>
      <c r="O33" s="376"/>
      <c r="P33" s="376"/>
      <c r="Q33" s="376"/>
      <c r="R33" s="376"/>
      <c r="S33" s="376"/>
      <c r="T33" s="376"/>
      <c r="U33" s="376"/>
      <c r="V33" s="376"/>
      <c r="W33" s="376"/>
      <c r="X33" s="376"/>
      <c r="Y33" s="376"/>
      <c r="Z33" s="376"/>
      <c r="AA33" s="376"/>
      <c r="AB33" s="376"/>
      <c r="AC33" s="376"/>
      <c r="AD33" s="376"/>
      <c r="AE33" s="376"/>
      <c r="AF33" s="376"/>
      <c r="AG33" s="376"/>
      <c r="AH33" s="379"/>
      <c r="AJ33" s="514" t="str">
        <f t="shared" ca="1" si="0"/>
        <v/>
      </c>
      <c r="AK33" s="514" t="b" cm="1">
        <f t="array" aca="1" ref="AK33" ca="1">IF(
    AND($A33 &gt; 0, D33 &gt; 0,AK$2&lt;MiscFormulas!$A$5+1),
    ISNUMBER(
        MATCH($A33,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3" s="514" t="b" cm="1">
        <f t="array" aca="1" ref="AL33" ca="1">IF(
    AND($A33 &gt; 0, E33 &gt; 0,AL$2&lt;MiscFormulas!$A$5+1),
    ISNUMBER(
        MATCH($A33,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3" s="514" t="b" cm="1">
        <f t="array" aca="1" ref="AM33" ca="1">IF(
    AND($A33 &gt; 0, F33 &gt; 0,AM$2&lt;MiscFormulas!$A$5+1),
    ISNUMBER(
        MATCH($A33,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3" s="514" t="b" cm="1">
        <f t="array" aca="1" ref="AN33" ca="1">IF(
    AND($A33 &gt; 0, G33 &gt; 0,AN$2&lt;MiscFormulas!$A$5+1),
    ISNUMBER(
        MATCH($A33,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3" s="514" t="b" cm="1">
        <f t="array" aca="1" ref="AO33" ca="1">IF(
    AND($A33 &gt; 0, H33 &gt; 0,AO$2&lt;MiscFormulas!$A$5+1),
    ISNUMBER(
        MATCH($A33,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3" s="514" t="b" cm="1">
        <f t="array" aca="1" ref="AP33" ca="1">IF(
    AND($A33 &gt; 0, I33 &gt; 0,AP$2&lt;MiscFormulas!$A$5+1),
    ISNUMBER(
        MATCH($A33,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3" s="514" t="b" cm="1">
        <f t="array" aca="1" ref="AQ33" ca="1">IF(
    AND($A33 &gt; 0, J33 &gt; 0,AQ$2&lt;MiscFormulas!$A$5+1),
    ISNUMBER(
        MATCH($A33,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3" s="514" t="b" cm="1">
        <f t="array" aca="1" ref="AR33" ca="1">IF(
    AND($A33 &gt; 0, K33 &gt; 0,AR$2&lt;MiscFormulas!$A$5+1),
    ISNUMBER(
        MATCH($A33,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3" s="514" t="b" cm="1">
        <f t="array" aca="1" ref="AS33" ca="1">IF(
    AND($A33 &gt; 0, L33 &gt; 0,AS$2&lt;MiscFormulas!$A$5+1),
    ISNUMBER(
        MATCH($A33,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3" s="514" t="b" cm="1">
        <f t="array" aca="1" ref="AT33" ca="1">IF(
    AND($A33 &gt; 0, M33 &gt; 0,AT$2&lt;MiscFormulas!$A$5+1),
    ISNUMBER(
        MATCH($A33,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3" s="514" t="b" cm="1">
        <f t="array" aca="1" ref="AU33" ca="1">IF(
    AND($A33 &gt; 0, N33 &gt; 0,AU$2&lt;MiscFormulas!$A$5+1),
    ISNUMBER(
        MATCH($A33,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3" s="514" t="b" cm="1">
        <f t="array" aca="1" ref="AV33" ca="1">IF(
    AND($A33 &gt; 0, O33 &gt; 0,AV$2&lt;MiscFormulas!$A$5+1),
    ISNUMBER(
        MATCH($A33,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3" s="514" t="b" cm="1">
        <f t="array" aca="1" ref="AW33" ca="1">IF(
    AND($A33 &gt; 0, P33 &gt; 0,AW$2&lt;MiscFormulas!$A$5+1),
    ISNUMBER(
        MATCH($A33,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3" s="514" t="b" cm="1">
        <f t="array" aca="1" ref="AX33" ca="1">IF(
    AND($A33 &gt; 0, Q33 &gt; 0,AX$2&lt;MiscFormulas!$A$5+1),
    ISNUMBER(
        MATCH($A33,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3" s="514" t="b" cm="1">
        <f t="array" aca="1" ref="AY33" ca="1">IF(
    AND($A33 &gt; 0, R33 &gt; 0,AY$2&lt;MiscFormulas!$A$5+1),
    ISNUMBER(
        MATCH($A33,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3" s="514" t="b" cm="1">
        <f t="array" aca="1" ref="AZ33" ca="1">IF(
    AND($A33 &gt; 0, S33 &gt; 0,AZ$2&lt;MiscFormulas!$A$5+1),
    ISNUMBER(
        MATCH($A33,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3" s="514" t="b" cm="1">
        <f t="array" aca="1" ref="BA33" ca="1">IF(
    AND($A33 &gt; 0, T33 &gt; 0,BA$2&lt;MiscFormulas!$A$5+1),
    ISNUMBER(
        MATCH($A33,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3" s="514" t="b" cm="1">
        <f t="array" aca="1" ref="BB33" ca="1">IF(
    AND($A33 &gt; 0, U33 &gt; 0,BB$2&lt;MiscFormulas!$A$5+1),
    ISNUMBER(
        MATCH($A33,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3" s="514" t="b" cm="1">
        <f t="array" aca="1" ref="BC33" ca="1">IF(
    AND($A33 &gt; 0, V33 &gt; 0,BC$2&lt;MiscFormulas!$A$5+1),
    ISNUMBER(
        MATCH($A33,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3" s="514" t="b" cm="1">
        <f t="array" aca="1" ref="BD33" ca="1">IF(
    AND($A33 &gt; 0, W33 &gt; 0,BD$2&lt;MiscFormulas!$A$5+1),
    ISNUMBER(
        MATCH($A33,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3" s="514" t="b" cm="1">
        <f t="array" aca="1" ref="BE33" ca="1">IF(
    AND($A33 &gt; 0, X33 &gt; 0,BE$2&lt;MiscFormulas!$A$5+1),
    ISNUMBER(
        MATCH($A33,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3" s="514" t="b" cm="1">
        <f t="array" aca="1" ref="BF33" ca="1">IF(
    AND($A33 &gt; 0, Y33 &gt; 0,BF$2&lt;MiscFormulas!$A$5+1),
    ISNUMBER(
        MATCH($A33,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3" s="514" t="b" cm="1">
        <f t="array" aca="1" ref="BG33" ca="1">IF(
    AND($A33 &gt; 0, Z33 &gt; 0,BG$2&lt;MiscFormulas!$A$5+1),
    ISNUMBER(
        MATCH($A33,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3" s="514" t="b" cm="1">
        <f t="array" aca="1" ref="BH33" ca="1">IF(
    AND($A33 &gt; 0, AA33 &gt; 0,BH$2&lt;MiscFormulas!$A$5+1),
    ISNUMBER(
        MATCH($A33,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3" s="514" t="b" cm="1">
        <f t="array" aca="1" ref="BI33" ca="1">IF(
    AND($A33 &gt; 0, AB33 &gt; 0,BI$2&lt;MiscFormulas!$A$5+1),
    ISNUMBER(
        MATCH($A33,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3" s="514" t="b" cm="1">
        <f t="array" aca="1" ref="BJ33" ca="1">IF(
    AND($A33 &gt; 0, AC33 &gt; 0,BJ$2&lt;MiscFormulas!$A$5+1),
    ISNUMBER(
        MATCH($A33,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3" s="514" t="b" cm="1">
        <f t="array" aca="1" ref="BK33" ca="1">IF(
    AND($A33 &gt; 0, AD33 &gt; 0,BK$2&lt;MiscFormulas!$A$5+1),
    ISNUMBER(
        MATCH($A33,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3" s="514" t="b" cm="1">
        <f t="array" aca="1" ref="BL33" ca="1">IF(
    AND($A33 &gt; 0, AE33 &gt; 0,BL$2&lt;MiscFormulas!$A$5+1),
    ISNUMBER(
        MATCH($A33,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3" s="514" t="b" cm="1">
        <f t="array" aca="1" ref="BM33" ca="1">IF(
    AND($A33 &gt; 0, AF33 &gt; 0,BM$2&lt;MiscFormulas!$A$5+1),
    ISNUMBER(
        MATCH($A33,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3" s="514" t="b" cm="1">
        <f t="array" aca="1" ref="BN33" ca="1">IF(
    AND($A33 &gt; 0, AG33 &gt; 0,BN$2&lt;MiscFormulas!$A$5+1),
    ISNUMBER(
        MATCH($A33,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3" s="514" t="b" cm="1">
        <f t="array" aca="1" ref="BO33" ca="1">IF(
    AND($A33 &gt; 0, AH33 &gt; 0,BO$2&lt;MiscFormulas!$A$5+1),
    ISNUMBER(
        MATCH($A33,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4" spans="1:67" x14ac:dyDescent="0.55000000000000004">
      <c r="A34" s="514" t="str">
        <v>EX13 Llorona</v>
      </c>
      <c r="B34" s="502" t="str">
        <v>EX13 Llorona, La</v>
      </c>
      <c r="C34" s="525"/>
      <c r="D34" s="375"/>
      <c r="E34" s="377"/>
      <c r="F34" s="376"/>
      <c r="G34" s="377"/>
      <c r="H34" s="376"/>
      <c r="I34" s="377"/>
      <c r="J34" s="376"/>
      <c r="K34" s="377"/>
      <c r="L34" s="376"/>
      <c r="M34" s="377"/>
      <c r="N34" s="376"/>
      <c r="O34" s="377"/>
      <c r="P34" s="376"/>
      <c r="Q34" s="377"/>
      <c r="R34" s="376"/>
      <c r="S34" s="377"/>
      <c r="T34" s="376"/>
      <c r="U34" s="377"/>
      <c r="V34" s="376"/>
      <c r="W34" s="377"/>
      <c r="X34" s="376"/>
      <c r="Y34" s="377"/>
      <c r="Z34" s="376"/>
      <c r="AA34" s="377"/>
      <c r="AB34" s="376"/>
      <c r="AC34" s="377"/>
      <c r="AD34" s="376"/>
      <c r="AE34" s="377"/>
      <c r="AF34" s="376"/>
      <c r="AG34" s="377"/>
      <c r="AH34" s="379"/>
      <c r="AJ34" s="514" t="str">
        <f t="shared" ca="1" si="0"/>
        <v/>
      </c>
      <c r="AK34" s="514" t="b" cm="1">
        <f t="array" aca="1" ref="AK34" ca="1">IF(
    AND($A34 &gt; 0, D34 &gt; 0,AK$2&lt;MiscFormulas!$A$5+1),
    ISNUMBER(
        MATCH($A34,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4" s="514" t="b" cm="1">
        <f t="array" aca="1" ref="AL34" ca="1">IF(
    AND($A34 &gt; 0, E34 &gt; 0,AL$2&lt;MiscFormulas!$A$5+1),
    ISNUMBER(
        MATCH($A34,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4" s="514" t="b" cm="1">
        <f t="array" aca="1" ref="AM34" ca="1">IF(
    AND($A34 &gt; 0, F34 &gt; 0,AM$2&lt;MiscFormulas!$A$5+1),
    ISNUMBER(
        MATCH($A34,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4" s="514" t="b" cm="1">
        <f t="array" aca="1" ref="AN34" ca="1">IF(
    AND($A34 &gt; 0, G34 &gt; 0,AN$2&lt;MiscFormulas!$A$5+1),
    ISNUMBER(
        MATCH($A34,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4" s="514" t="b" cm="1">
        <f t="array" aca="1" ref="AO34" ca="1">IF(
    AND($A34 &gt; 0, H34 &gt; 0,AO$2&lt;MiscFormulas!$A$5+1),
    ISNUMBER(
        MATCH($A34,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4" s="514" t="b" cm="1">
        <f t="array" aca="1" ref="AP34" ca="1">IF(
    AND($A34 &gt; 0, I34 &gt; 0,AP$2&lt;MiscFormulas!$A$5+1),
    ISNUMBER(
        MATCH($A34,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4" s="514" t="b" cm="1">
        <f t="array" aca="1" ref="AQ34" ca="1">IF(
    AND($A34 &gt; 0, J34 &gt; 0,AQ$2&lt;MiscFormulas!$A$5+1),
    ISNUMBER(
        MATCH($A34,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4" s="514" t="b" cm="1">
        <f t="array" aca="1" ref="AR34" ca="1">IF(
    AND($A34 &gt; 0, K34 &gt; 0,AR$2&lt;MiscFormulas!$A$5+1),
    ISNUMBER(
        MATCH($A34,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4" s="514" t="b" cm="1">
        <f t="array" aca="1" ref="AS34" ca="1">IF(
    AND($A34 &gt; 0, L34 &gt; 0,AS$2&lt;MiscFormulas!$A$5+1),
    ISNUMBER(
        MATCH($A34,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4" s="514" t="b" cm="1">
        <f t="array" aca="1" ref="AT34" ca="1">IF(
    AND($A34 &gt; 0, M34 &gt; 0,AT$2&lt;MiscFormulas!$A$5+1),
    ISNUMBER(
        MATCH($A34,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4" s="514" t="b" cm="1">
        <f t="array" aca="1" ref="AU34" ca="1">IF(
    AND($A34 &gt; 0, N34 &gt; 0,AU$2&lt;MiscFormulas!$A$5+1),
    ISNUMBER(
        MATCH($A34,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4" s="514" t="b" cm="1">
        <f t="array" aca="1" ref="AV34" ca="1">IF(
    AND($A34 &gt; 0, O34 &gt; 0,AV$2&lt;MiscFormulas!$A$5+1),
    ISNUMBER(
        MATCH($A34,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4" s="514" t="b" cm="1">
        <f t="array" aca="1" ref="AW34" ca="1">IF(
    AND($A34 &gt; 0, P34 &gt; 0,AW$2&lt;MiscFormulas!$A$5+1),
    ISNUMBER(
        MATCH($A34,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4" s="514" t="b" cm="1">
        <f t="array" aca="1" ref="AX34" ca="1">IF(
    AND($A34 &gt; 0, Q34 &gt; 0,AX$2&lt;MiscFormulas!$A$5+1),
    ISNUMBER(
        MATCH($A34,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4" s="514" t="b" cm="1">
        <f t="array" aca="1" ref="AY34" ca="1">IF(
    AND($A34 &gt; 0, R34 &gt; 0,AY$2&lt;MiscFormulas!$A$5+1),
    ISNUMBER(
        MATCH($A34,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4" s="514" t="b" cm="1">
        <f t="array" aca="1" ref="AZ34" ca="1">IF(
    AND($A34 &gt; 0, S34 &gt; 0,AZ$2&lt;MiscFormulas!$A$5+1),
    ISNUMBER(
        MATCH($A34,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4" s="514" t="b" cm="1">
        <f t="array" aca="1" ref="BA34" ca="1">IF(
    AND($A34 &gt; 0, T34 &gt; 0,BA$2&lt;MiscFormulas!$A$5+1),
    ISNUMBER(
        MATCH($A34,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4" s="514" t="b" cm="1">
        <f t="array" aca="1" ref="BB34" ca="1">IF(
    AND($A34 &gt; 0, U34 &gt; 0,BB$2&lt;MiscFormulas!$A$5+1),
    ISNUMBER(
        MATCH($A34,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4" s="514" t="b" cm="1">
        <f t="array" aca="1" ref="BC34" ca="1">IF(
    AND($A34 &gt; 0, V34 &gt; 0,BC$2&lt;MiscFormulas!$A$5+1),
    ISNUMBER(
        MATCH($A34,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4" s="514" t="b" cm="1">
        <f t="array" aca="1" ref="BD34" ca="1">IF(
    AND($A34 &gt; 0, W34 &gt; 0,BD$2&lt;MiscFormulas!$A$5+1),
    ISNUMBER(
        MATCH($A34,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4" s="514" t="b" cm="1">
        <f t="array" aca="1" ref="BE34" ca="1">IF(
    AND($A34 &gt; 0, X34 &gt; 0,BE$2&lt;MiscFormulas!$A$5+1),
    ISNUMBER(
        MATCH($A34,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4" s="514" t="b" cm="1">
        <f t="array" aca="1" ref="BF34" ca="1">IF(
    AND($A34 &gt; 0, Y34 &gt; 0,BF$2&lt;MiscFormulas!$A$5+1),
    ISNUMBER(
        MATCH($A34,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4" s="514" t="b" cm="1">
        <f t="array" aca="1" ref="BG34" ca="1">IF(
    AND($A34 &gt; 0, Z34 &gt; 0,BG$2&lt;MiscFormulas!$A$5+1),
    ISNUMBER(
        MATCH($A34,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4" s="514" t="b" cm="1">
        <f t="array" aca="1" ref="BH34" ca="1">IF(
    AND($A34 &gt; 0, AA34 &gt; 0,BH$2&lt;MiscFormulas!$A$5+1),
    ISNUMBER(
        MATCH($A34,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4" s="514" t="b" cm="1">
        <f t="array" aca="1" ref="BI34" ca="1">IF(
    AND($A34 &gt; 0, AB34 &gt; 0,BI$2&lt;MiscFormulas!$A$5+1),
    ISNUMBER(
        MATCH($A34,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4" s="514" t="b" cm="1">
        <f t="array" aca="1" ref="BJ34" ca="1">IF(
    AND($A34 &gt; 0, AC34 &gt; 0,BJ$2&lt;MiscFormulas!$A$5+1),
    ISNUMBER(
        MATCH($A34,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4" s="514" t="b" cm="1">
        <f t="array" aca="1" ref="BK34" ca="1">IF(
    AND($A34 &gt; 0, AD34 &gt; 0,BK$2&lt;MiscFormulas!$A$5+1),
    ISNUMBER(
        MATCH($A34,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4" s="514" t="b" cm="1">
        <f t="array" aca="1" ref="BL34" ca="1">IF(
    AND($A34 &gt; 0, AE34 &gt; 0,BL$2&lt;MiscFormulas!$A$5+1),
    ISNUMBER(
        MATCH($A34,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4" s="514" t="b" cm="1">
        <f t="array" aca="1" ref="BM34" ca="1">IF(
    AND($A34 &gt; 0, AF34 &gt; 0,BM$2&lt;MiscFormulas!$A$5+1),
    ISNUMBER(
        MATCH($A34,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4" s="514" t="b" cm="1">
        <f t="array" aca="1" ref="BN34" ca="1">IF(
    AND($A34 &gt; 0, AG34 &gt; 0,BN$2&lt;MiscFormulas!$A$5+1),
    ISNUMBER(
        MATCH($A34,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4" s="514" t="b" cm="1">
        <f t="array" aca="1" ref="BO34" ca="1">IF(
    AND($A34 &gt; 0, AH34 &gt; 0,BO$2&lt;MiscFormulas!$A$5+1),
    ISNUMBER(
        MATCH($A34,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5" spans="1:67" x14ac:dyDescent="0.55000000000000004">
      <c r="A35" s="514" t="str">
        <v>EX14 Luke</v>
      </c>
      <c r="B35" s="502" t="str">
        <v>EX14 Luke, Logan</v>
      </c>
      <c r="C35" s="525"/>
      <c r="D35" s="375"/>
      <c r="E35" s="376"/>
      <c r="F35" s="376"/>
      <c r="G35" s="376"/>
      <c r="H35" s="376"/>
      <c r="I35" s="376"/>
      <c r="J35" s="376"/>
      <c r="K35" s="376"/>
      <c r="L35" s="376"/>
      <c r="M35" s="376"/>
      <c r="N35" s="376"/>
      <c r="O35" s="376"/>
      <c r="P35" s="376"/>
      <c r="Q35" s="376"/>
      <c r="R35" s="376"/>
      <c r="S35" s="376"/>
      <c r="T35" s="376"/>
      <c r="U35" s="376"/>
      <c r="V35" s="376"/>
      <c r="W35" s="376"/>
      <c r="X35" s="376"/>
      <c r="Y35" s="376"/>
      <c r="Z35" s="376"/>
      <c r="AA35" s="376"/>
      <c r="AB35" s="376"/>
      <c r="AC35" s="376"/>
      <c r="AD35" s="376"/>
      <c r="AE35" s="376"/>
      <c r="AF35" s="376"/>
      <c r="AG35" s="376"/>
      <c r="AH35" s="379"/>
      <c r="AJ35" s="514" t="str">
        <f t="shared" ca="1" si="0"/>
        <v/>
      </c>
      <c r="AK35" s="514" t="b" cm="1">
        <f t="array" aca="1" ref="AK35" ca="1">IF(
    AND($A35 &gt; 0, D35 &gt; 0,AK$2&lt;MiscFormulas!$A$5+1),
    ISNUMBER(
        MATCH($A35,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5" s="514" t="b" cm="1">
        <f t="array" aca="1" ref="AL35" ca="1">IF(
    AND($A35 &gt; 0, E35 &gt; 0,AL$2&lt;MiscFormulas!$A$5+1),
    ISNUMBER(
        MATCH($A35,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5" s="514" t="b" cm="1">
        <f t="array" aca="1" ref="AM35" ca="1">IF(
    AND($A35 &gt; 0, F35 &gt; 0,AM$2&lt;MiscFormulas!$A$5+1),
    ISNUMBER(
        MATCH($A35,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5" s="514" t="b" cm="1">
        <f t="array" aca="1" ref="AN35" ca="1">IF(
    AND($A35 &gt; 0, G35 &gt; 0,AN$2&lt;MiscFormulas!$A$5+1),
    ISNUMBER(
        MATCH($A35,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5" s="514" t="b" cm="1">
        <f t="array" aca="1" ref="AO35" ca="1">IF(
    AND($A35 &gt; 0, H35 &gt; 0,AO$2&lt;MiscFormulas!$A$5+1),
    ISNUMBER(
        MATCH($A35,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5" s="514" t="b" cm="1">
        <f t="array" aca="1" ref="AP35" ca="1">IF(
    AND($A35 &gt; 0, I35 &gt; 0,AP$2&lt;MiscFormulas!$A$5+1),
    ISNUMBER(
        MATCH($A35,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5" s="514" t="b" cm="1">
        <f t="array" aca="1" ref="AQ35" ca="1">IF(
    AND($A35 &gt; 0, J35 &gt; 0,AQ$2&lt;MiscFormulas!$A$5+1),
    ISNUMBER(
        MATCH($A35,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5" s="514" t="b" cm="1">
        <f t="array" aca="1" ref="AR35" ca="1">IF(
    AND($A35 &gt; 0, K35 &gt; 0,AR$2&lt;MiscFormulas!$A$5+1),
    ISNUMBER(
        MATCH($A35,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5" s="514" t="b" cm="1">
        <f t="array" aca="1" ref="AS35" ca="1">IF(
    AND($A35 &gt; 0, L35 &gt; 0,AS$2&lt;MiscFormulas!$A$5+1),
    ISNUMBER(
        MATCH($A35,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5" s="514" t="b" cm="1">
        <f t="array" aca="1" ref="AT35" ca="1">IF(
    AND($A35 &gt; 0, M35 &gt; 0,AT$2&lt;MiscFormulas!$A$5+1),
    ISNUMBER(
        MATCH($A35,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5" s="514" t="b" cm="1">
        <f t="array" aca="1" ref="AU35" ca="1">IF(
    AND($A35 &gt; 0, N35 &gt; 0,AU$2&lt;MiscFormulas!$A$5+1),
    ISNUMBER(
        MATCH($A35,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5" s="514" t="b" cm="1">
        <f t="array" aca="1" ref="AV35" ca="1">IF(
    AND($A35 &gt; 0, O35 &gt; 0,AV$2&lt;MiscFormulas!$A$5+1),
    ISNUMBER(
        MATCH($A35,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5" s="514" t="b" cm="1">
        <f t="array" aca="1" ref="AW35" ca="1">IF(
    AND($A35 &gt; 0, P35 &gt; 0,AW$2&lt;MiscFormulas!$A$5+1),
    ISNUMBER(
        MATCH($A35,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5" s="514" t="b" cm="1">
        <f t="array" aca="1" ref="AX35" ca="1">IF(
    AND($A35 &gt; 0, Q35 &gt; 0,AX$2&lt;MiscFormulas!$A$5+1),
    ISNUMBER(
        MATCH($A35,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5" s="514" t="b" cm="1">
        <f t="array" aca="1" ref="AY35" ca="1">IF(
    AND($A35 &gt; 0, R35 &gt; 0,AY$2&lt;MiscFormulas!$A$5+1),
    ISNUMBER(
        MATCH($A35,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5" s="514" t="b" cm="1">
        <f t="array" aca="1" ref="AZ35" ca="1">IF(
    AND($A35 &gt; 0, S35 &gt; 0,AZ$2&lt;MiscFormulas!$A$5+1),
    ISNUMBER(
        MATCH($A35,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5" s="514" t="b" cm="1">
        <f t="array" aca="1" ref="BA35" ca="1">IF(
    AND($A35 &gt; 0, T35 &gt; 0,BA$2&lt;MiscFormulas!$A$5+1),
    ISNUMBER(
        MATCH($A35,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5" s="514" t="b" cm="1">
        <f t="array" aca="1" ref="BB35" ca="1">IF(
    AND($A35 &gt; 0, U35 &gt; 0,BB$2&lt;MiscFormulas!$A$5+1),
    ISNUMBER(
        MATCH($A35,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5" s="514" t="b" cm="1">
        <f t="array" aca="1" ref="BC35" ca="1">IF(
    AND($A35 &gt; 0, V35 &gt; 0,BC$2&lt;MiscFormulas!$A$5+1),
    ISNUMBER(
        MATCH($A35,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5" s="514" t="b" cm="1">
        <f t="array" aca="1" ref="BD35" ca="1">IF(
    AND($A35 &gt; 0, W35 &gt; 0,BD$2&lt;MiscFormulas!$A$5+1),
    ISNUMBER(
        MATCH($A35,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5" s="514" t="b" cm="1">
        <f t="array" aca="1" ref="BE35" ca="1">IF(
    AND($A35 &gt; 0, X35 &gt; 0,BE$2&lt;MiscFormulas!$A$5+1),
    ISNUMBER(
        MATCH($A35,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5" s="514" t="b" cm="1">
        <f t="array" aca="1" ref="BF35" ca="1">IF(
    AND($A35 &gt; 0, Y35 &gt; 0,BF$2&lt;MiscFormulas!$A$5+1),
    ISNUMBER(
        MATCH($A35,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5" s="514" t="b" cm="1">
        <f t="array" aca="1" ref="BG35" ca="1">IF(
    AND($A35 &gt; 0, Z35 &gt; 0,BG$2&lt;MiscFormulas!$A$5+1),
    ISNUMBER(
        MATCH($A35,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5" s="514" t="b" cm="1">
        <f t="array" aca="1" ref="BH35" ca="1">IF(
    AND($A35 &gt; 0, AA35 &gt; 0,BH$2&lt;MiscFormulas!$A$5+1),
    ISNUMBER(
        MATCH($A35,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5" s="514" t="b" cm="1">
        <f t="array" aca="1" ref="BI35" ca="1">IF(
    AND($A35 &gt; 0, AB35 &gt; 0,BI$2&lt;MiscFormulas!$A$5+1),
    ISNUMBER(
        MATCH($A35,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5" s="514" t="b" cm="1">
        <f t="array" aca="1" ref="BJ35" ca="1">IF(
    AND($A35 &gt; 0, AC35 &gt; 0,BJ$2&lt;MiscFormulas!$A$5+1),
    ISNUMBER(
        MATCH($A35,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5" s="514" t="b" cm="1">
        <f t="array" aca="1" ref="BK35" ca="1">IF(
    AND($A35 &gt; 0, AD35 &gt; 0,BK$2&lt;MiscFormulas!$A$5+1),
    ISNUMBER(
        MATCH($A35,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5" s="514" t="b" cm="1">
        <f t="array" aca="1" ref="BL35" ca="1">IF(
    AND($A35 &gt; 0, AE35 &gt; 0,BL$2&lt;MiscFormulas!$A$5+1),
    ISNUMBER(
        MATCH($A35,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5" s="514" t="b" cm="1">
        <f t="array" aca="1" ref="BM35" ca="1">IF(
    AND($A35 &gt; 0, AF35 &gt; 0,BM$2&lt;MiscFormulas!$A$5+1),
    ISNUMBER(
        MATCH($A35,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5" s="514" t="b" cm="1">
        <f t="array" aca="1" ref="BN35" ca="1">IF(
    AND($A35 &gt; 0, AG35 &gt; 0,BN$2&lt;MiscFormulas!$A$5+1),
    ISNUMBER(
        MATCH($A35,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5" s="514" t="b" cm="1">
        <f t="array" aca="1" ref="BO35" ca="1">IF(
    AND($A35 &gt; 0, AH35 &gt; 0,BO$2&lt;MiscFormulas!$A$5+1),
    ISNUMBER(
        MATCH($A35,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6" spans="1:67" x14ac:dyDescent="0.55000000000000004">
      <c r="A36" s="514" t="str">
        <v>EX15 Mae</v>
      </c>
      <c r="B36" s="502" t="str">
        <v>EX15 Mae, Sallie</v>
      </c>
      <c r="C36" s="525"/>
      <c r="D36" s="375"/>
      <c r="E36" s="377"/>
      <c r="F36" s="376"/>
      <c r="G36" s="377"/>
      <c r="H36" s="376"/>
      <c r="I36" s="377"/>
      <c r="J36" s="376"/>
      <c r="K36" s="377"/>
      <c r="L36" s="376"/>
      <c r="M36" s="377"/>
      <c r="N36" s="376"/>
      <c r="O36" s="377"/>
      <c r="P36" s="376"/>
      <c r="Q36" s="377"/>
      <c r="R36" s="376"/>
      <c r="S36" s="377"/>
      <c r="T36" s="376"/>
      <c r="U36" s="377"/>
      <c r="V36" s="376"/>
      <c r="W36" s="377"/>
      <c r="X36" s="376"/>
      <c r="Y36" s="377"/>
      <c r="Z36" s="376"/>
      <c r="AA36" s="377"/>
      <c r="AB36" s="376"/>
      <c r="AC36" s="377"/>
      <c r="AD36" s="376"/>
      <c r="AE36" s="377"/>
      <c r="AF36" s="376"/>
      <c r="AG36" s="377"/>
      <c r="AH36" s="379"/>
      <c r="AJ36" s="514" t="str">
        <f t="shared" ca="1" si="0"/>
        <v/>
      </c>
      <c r="AK36" s="514" t="b" cm="1">
        <f t="array" aca="1" ref="AK36" ca="1">IF(
    AND($A36 &gt; 0, D36 &gt; 0,AK$2&lt;MiscFormulas!$A$5+1),
    ISNUMBER(
        MATCH($A36,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6" s="514" t="b" cm="1">
        <f t="array" aca="1" ref="AL36" ca="1">IF(
    AND($A36 &gt; 0, E36 &gt; 0,AL$2&lt;MiscFormulas!$A$5+1),
    ISNUMBER(
        MATCH($A36,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6" s="514" t="b" cm="1">
        <f t="array" aca="1" ref="AM36" ca="1">IF(
    AND($A36 &gt; 0, F36 &gt; 0,AM$2&lt;MiscFormulas!$A$5+1),
    ISNUMBER(
        MATCH($A36,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6" s="514" t="b" cm="1">
        <f t="array" aca="1" ref="AN36" ca="1">IF(
    AND($A36 &gt; 0, G36 &gt; 0,AN$2&lt;MiscFormulas!$A$5+1),
    ISNUMBER(
        MATCH($A36,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6" s="514" t="b" cm="1">
        <f t="array" aca="1" ref="AO36" ca="1">IF(
    AND($A36 &gt; 0, H36 &gt; 0,AO$2&lt;MiscFormulas!$A$5+1),
    ISNUMBER(
        MATCH($A36,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6" s="514" t="b" cm="1">
        <f t="array" aca="1" ref="AP36" ca="1">IF(
    AND($A36 &gt; 0, I36 &gt; 0,AP$2&lt;MiscFormulas!$A$5+1),
    ISNUMBER(
        MATCH($A36,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6" s="514" t="b" cm="1">
        <f t="array" aca="1" ref="AQ36" ca="1">IF(
    AND($A36 &gt; 0, J36 &gt; 0,AQ$2&lt;MiscFormulas!$A$5+1),
    ISNUMBER(
        MATCH($A36,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6" s="514" t="b" cm="1">
        <f t="array" aca="1" ref="AR36" ca="1">IF(
    AND($A36 &gt; 0, K36 &gt; 0,AR$2&lt;MiscFormulas!$A$5+1),
    ISNUMBER(
        MATCH($A36,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6" s="514" t="b" cm="1">
        <f t="array" aca="1" ref="AS36" ca="1">IF(
    AND($A36 &gt; 0, L36 &gt; 0,AS$2&lt;MiscFormulas!$A$5+1),
    ISNUMBER(
        MATCH($A36,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6" s="514" t="b" cm="1">
        <f t="array" aca="1" ref="AT36" ca="1">IF(
    AND($A36 &gt; 0, M36 &gt; 0,AT$2&lt;MiscFormulas!$A$5+1),
    ISNUMBER(
        MATCH($A36,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6" s="514" t="b" cm="1">
        <f t="array" aca="1" ref="AU36" ca="1">IF(
    AND($A36 &gt; 0, N36 &gt; 0,AU$2&lt;MiscFormulas!$A$5+1),
    ISNUMBER(
        MATCH($A36,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6" s="514" t="b" cm="1">
        <f t="array" aca="1" ref="AV36" ca="1">IF(
    AND($A36 &gt; 0, O36 &gt; 0,AV$2&lt;MiscFormulas!$A$5+1),
    ISNUMBER(
        MATCH($A36,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6" s="514" t="b" cm="1">
        <f t="array" aca="1" ref="AW36" ca="1">IF(
    AND($A36 &gt; 0, P36 &gt; 0,AW$2&lt;MiscFormulas!$A$5+1),
    ISNUMBER(
        MATCH($A36,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6" s="514" t="b" cm="1">
        <f t="array" aca="1" ref="AX36" ca="1">IF(
    AND($A36 &gt; 0, Q36 &gt; 0,AX$2&lt;MiscFormulas!$A$5+1),
    ISNUMBER(
        MATCH($A36,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6" s="514" t="b" cm="1">
        <f t="array" aca="1" ref="AY36" ca="1">IF(
    AND($A36 &gt; 0, R36 &gt; 0,AY$2&lt;MiscFormulas!$A$5+1),
    ISNUMBER(
        MATCH($A36,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6" s="514" t="b" cm="1">
        <f t="array" aca="1" ref="AZ36" ca="1">IF(
    AND($A36 &gt; 0, S36 &gt; 0,AZ$2&lt;MiscFormulas!$A$5+1),
    ISNUMBER(
        MATCH($A36,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6" s="514" t="b" cm="1">
        <f t="array" aca="1" ref="BA36" ca="1">IF(
    AND($A36 &gt; 0, T36 &gt; 0,BA$2&lt;MiscFormulas!$A$5+1),
    ISNUMBER(
        MATCH($A36,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6" s="514" t="b" cm="1">
        <f t="array" aca="1" ref="BB36" ca="1">IF(
    AND($A36 &gt; 0, U36 &gt; 0,BB$2&lt;MiscFormulas!$A$5+1),
    ISNUMBER(
        MATCH($A36,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6" s="514" t="b" cm="1">
        <f t="array" aca="1" ref="BC36" ca="1">IF(
    AND($A36 &gt; 0, V36 &gt; 0,BC$2&lt;MiscFormulas!$A$5+1),
    ISNUMBER(
        MATCH($A36,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6" s="514" t="b" cm="1">
        <f t="array" aca="1" ref="BD36" ca="1">IF(
    AND($A36 &gt; 0, W36 &gt; 0,BD$2&lt;MiscFormulas!$A$5+1),
    ISNUMBER(
        MATCH($A36,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6" s="514" t="b" cm="1">
        <f t="array" aca="1" ref="BE36" ca="1">IF(
    AND($A36 &gt; 0, X36 &gt; 0,BE$2&lt;MiscFormulas!$A$5+1),
    ISNUMBER(
        MATCH($A36,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6" s="514" t="b" cm="1">
        <f t="array" aca="1" ref="BF36" ca="1">IF(
    AND($A36 &gt; 0, Y36 &gt; 0,BF$2&lt;MiscFormulas!$A$5+1),
    ISNUMBER(
        MATCH($A36,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6" s="514" t="b" cm="1">
        <f t="array" aca="1" ref="BG36" ca="1">IF(
    AND($A36 &gt; 0, Z36 &gt; 0,BG$2&lt;MiscFormulas!$A$5+1),
    ISNUMBER(
        MATCH($A36,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6" s="514" t="b" cm="1">
        <f t="array" aca="1" ref="BH36" ca="1">IF(
    AND($A36 &gt; 0, AA36 &gt; 0,BH$2&lt;MiscFormulas!$A$5+1),
    ISNUMBER(
        MATCH($A36,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6" s="514" t="b" cm="1">
        <f t="array" aca="1" ref="BI36" ca="1">IF(
    AND($A36 &gt; 0, AB36 &gt; 0,BI$2&lt;MiscFormulas!$A$5+1),
    ISNUMBER(
        MATCH($A36,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6" s="514" t="b" cm="1">
        <f t="array" aca="1" ref="BJ36" ca="1">IF(
    AND($A36 &gt; 0, AC36 &gt; 0,BJ$2&lt;MiscFormulas!$A$5+1),
    ISNUMBER(
        MATCH($A36,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6" s="514" t="b" cm="1">
        <f t="array" aca="1" ref="BK36" ca="1">IF(
    AND($A36 &gt; 0, AD36 &gt; 0,BK$2&lt;MiscFormulas!$A$5+1),
    ISNUMBER(
        MATCH($A36,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6" s="514" t="b" cm="1">
        <f t="array" aca="1" ref="BL36" ca="1">IF(
    AND($A36 &gt; 0, AE36 &gt; 0,BL$2&lt;MiscFormulas!$A$5+1),
    ISNUMBER(
        MATCH($A36,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6" s="514" t="b" cm="1">
        <f t="array" aca="1" ref="BM36" ca="1">IF(
    AND($A36 &gt; 0, AF36 &gt; 0,BM$2&lt;MiscFormulas!$A$5+1),
    ISNUMBER(
        MATCH($A36,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6" s="514" t="b" cm="1">
        <f t="array" aca="1" ref="BN36" ca="1">IF(
    AND($A36 &gt; 0, AG36 &gt; 0,BN$2&lt;MiscFormulas!$A$5+1),
    ISNUMBER(
        MATCH($A36,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6" s="514" t="b" cm="1">
        <f t="array" aca="1" ref="BO36" ca="1">IF(
    AND($A36 &gt; 0, AH36 &gt; 0,BO$2&lt;MiscFormulas!$A$5+1),
    ISNUMBER(
        MATCH($A36,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7" spans="1:67" x14ac:dyDescent="0.55000000000000004">
      <c r="A37" s="514" t="str">
        <v>EX16 Maker</v>
      </c>
      <c r="B37" s="502" t="str">
        <v>EX16 Maker, Trouble</v>
      </c>
      <c r="C37" s="525"/>
      <c r="D37" s="375"/>
      <c r="E37" s="376"/>
      <c r="F37" s="376"/>
      <c r="G37" s="376"/>
      <c r="H37" s="376"/>
      <c r="I37" s="376"/>
      <c r="J37" s="376"/>
      <c r="K37" s="376"/>
      <c r="L37" s="376"/>
      <c r="M37" s="376"/>
      <c r="N37" s="376"/>
      <c r="O37" s="376"/>
      <c r="P37" s="376"/>
      <c r="Q37" s="376"/>
      <c r="R37" s="376"/>
      <c r="S37" s="376"/>
      <c r="T37" s="376"/>
      <c r="U37" s="376"/>
      <c r="V37" s="376"/>
      <c r="W37" s="376"/>
      <c r="X37" s="376"/>
      <c r="Y37" s="376"/>
      <c r="Z37" s="376"/>
      <c r="AA37" s="376"/>
      <c r="AB37" s="376"/>
      <c r="AC37" s="376"/>
      <c r="AD37" s="376"/>
      <c r="AE37" s="376"/>
      <c r="AF37" s="376"/>
      <c r="AG37" s="376"/>
      <c r="AH37" s="379"/>
      <c r="AJ37" s="514" t="str">
        <f t="shared" ca="1" si="0"/>
        <v/>
      </c>
      <c r="AK37" s="514" t="b" cm="1">
        <f t="array" aca="1" ref="AK37" ca="1">IF(
    AND($A37 &gt; 0, D37 &gt; 0,AK$2&lt;MiscFormulas!$A$5+1),
    ISNUMBER(
        MATCH($A37,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7" s="514" t="b" cm="1">
        <f t="array" aca="1" ref="AL37" ca="1">IF(
    AND($A37 &gt; 0, E37 &gt; 0,AL$2&lt;MiscFormulas!$A$5+1),
    ISNUMBER(
        MATCH($A37,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7" s="514" t="b" cm="1">
        <f t="array" aca="1" ref="AM37" ca="1">IF(
    AND($A37 &gt; 0, F37 &gt; 0,AM$2&lt;MiscFormulas!$A$5+1),
    ISNUMBER(
        MATCH($A37,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7" s="514" t="b" cm="1">
        <f t="array" aca="1" ref="AN37" ca="1">IF(
    AND($A37 &gt; 0, G37 &gt; 0,AN$2&lt;MiscFormulas!$A$5+1),
    ISNUMBER(
        MATCH($A37,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7" s="514" t="b" cm="1">
        <f t="array" aca="1" ref="AO37" ca="1">IF(
    AND($A37 &gt; 0, H37 &gt; 0,AO$2&lt;MiscFormulas!$A$5+1),
    ISNUMBER(
        MATCH($A37,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7" s="514" t="b" cm="1">
        <f t="array" aca="1" ref="AP37" ca="1">IF(
    AND($A37 &gt; 0, I37 &gt; 0,AP$2&lt;MiscFormulas!$A$5+1),
    ISNUMBER(
        MATCH($A37,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7" s="514" t="b" cm="1">
        <f t="array" aca="1" ref="AQ37" ca="1">IF(
    AND($A37 &gt; 0, J37 &gt; 0,AQ$2&lt;MiscFormulas!$A$5+1),
    ISNUMBER(
        MATCH($A37,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7" s="514" t="b" cm="1">
        <f t="array" aca="1" ref="AR37" ca="1">IF(
    AND($A37 &gt; 0, K37 &gt; 0,AR$2&lt;MiscFormulas!$A$5+1),
    ISNUMBER(
        MATCH($A37,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7" s="514" t="b" cm="1">
        <f t="array" aca="1" ref="AS37" ca="1">IF(
    AND($A37 &gt; 0, L37 &gt; 0,AS$2&lt;MiscFormulas!$A$5+1),
    ISNUMBER(
        MATCH($A37,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7" s="514" t="b" cm="1">
        <f t="array" aca="1" ref="AT37" ca="1">IF(
    AND($A37 &gt; 0, M37 &gt; 0,AT$2&lt;MiscFormulas!$A$5+1),
    ISNUMBER(
        MATCH($A37,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7" s="514" t="b" cm="1">
        <f t="array" aca="1" ref="AU37" ca="1">IF(
    AND($A37 &gt; 0, N37 &gt; 0,AU$2&lt;MiscFormulas!$A$5+1),
    ISNUMBER(
        MATCH($A37,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7" s="514" t="b" cm="1">
        <f t="array" aca="1" ref="AV37" ca="1">IF(
    AND($A37 &gt; 0, O37 &gt; 0,AV$2&lt;MiscFormulas!$A$5+1),
    ISNUMBER(
        MATCH($A37,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7" s="514" t="b" cm="1">
        <f t="array" aca="1" ref="AW37" ca="1">IF(
    AND($A37 &gt; 0, P37 &gt; 0,AW$2&lt;MiscFormulas!$A$5+1),
    ISNUMBER(
        MATCH($A37,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7" s="514" t="b" cm="1">
        <f t="array" aca="1" ref="AX37" ca="1">IF(
    AND($A37 &gt; 0, Q37 &gt; 0,AX$2&lt;MiscFormulas!$A$5+1),
    ISNUMBER(
        MATCH($A37,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7" s="514" t="b" cm="1">
        <f t="array" aca="1" ref="AY37" ca="1">IF(
    AND($A37 &gt; 0, R37 &gt; 0,AY$2&lt;MiscFormulas!$A$5+1),
    ISNUMBER(
        MATCH($A37,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7" s="514" t="b" cm="1">
        <f t="array" aca="1" ref="AZ37" ca="1">IF(
    AND($A37 &gt; 0, S37 &gt; 0,AZ$2&lt;MiscFormulas!$A$5+1),
    ISNUMBER(
        MATCH($A37,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7" s="514" t="b" cm="1">
        <f t="array" aca="1" ref="BA37" ca="1">IF(
    AND($A37 &gt; 0, T37 &gt; 0,BA$2&lt;MiscFormulas!$A$5+1),
    ISNUMBER(
        MATCH($A37,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7" s="514" t="b" cm="1">
        <f t="array" aca="1" ref="BB37" ca="1">IF(
    AND($A37 &gt; 0, U37 &gt; 0,BB$2&lt;MiscFormulas!$A$5+1),
    ISNUMBER(
        MATCH($A37,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7" s="514" t="b" cm="1">
        <f t="array" aca="1" ref="BC37" ca="1">IF(
    AND($A37 &gt; 0, V37 &gt; 0,BC$2&lt;MiscFormulas!$A$5+1),
    ISNUMBER(
        MATCH($A37,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7" s="514" t="b" cm="1">
        <f t="array" aca="1" ref="BD37" ca="1">IF(
    AND($A37 &gt; 0, W37 &gt; 0,BD$2&lt;MiscFormulas!$A$5+1),
    ISNUMBER(
        MATCH($A37,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7" s="514" t="b" cm="1">
        <f t="array" aca="1" ref="BE37" ca="1">IF(
    AND($A37 &gt; 0, X37 &gt; 0,BE$2&lt;MiscFormulas!$A$5+1),
    ISNUMBER(
        MATCH($A37,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7" s="514" t="b" cm="1">
        <f t="array" aca="1" ref="BF37" ca="1">IF(
    AND($A37 &gt; 0, Y37 &gt; 0,BF$2&lt;MiscFormulas!$A$5+1),
    ISNUMBER(
        MATCH($A37,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7" s="514" t="b" cm="1">
        <f t="array" aca="1" ref="BG37" ca="1">IF(
    AND($A37 &gt; 0, Z37 &gt; 0,BG$2&lt;MiscFormulas!$A$5+1),
    ISNUMBER(
        MATCH($A37,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7" s="514" t="b" cm="1">
        <f t="array" aca="1" ref="BH37" ca="1">IF(
    AND($A37 &gt; 0, AA37 &gt; 0,BH$2&lt;MiscFormulas!$A$5+1),
    ISNUMBER(
        MATCH($A37,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7" s="514" t="b" cm="1">
        <f t="array" aca="1" ref="BI37" ca="1">IF(
    AND($A37 &gt; 0, AB37 &gt; 0,BI$2&lt;MiscFormulas!$A$5+1),
    ISNUMBER(
        MATCH($A37,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7" s="514" t="b" cm="1">
        <f t="array" aca="1" ref="BJ37" ca="1">IF(
    AND($A37 &gt; 0, AC37 &gt; 0,BJ$2&lt;MiscFormulas!$A$5+1),
    ISNUMBER(
        MATCH($A37,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7" s="514" t="b" cm="1">
        <f t="array" aca="1" ref="BK37" ca="1">IF(
    AND($A37 &gt; 0, AD37 &gt; 0,BK$2&lt;MiscFormulas!$A$5+1),
    ISNUMBER(
        MATCH($A37,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7" s="514" t="b" cm="1">
        <f t="array" aca="1" ref="BL37" ca="1">IF(
    AND($A37 &gt; 0, AE37 &gt; 0,BL$2&lt;MiscFormulas!$A$5+1),
    ISNUMBER(
        MATCH($A37,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7" s="514" t="b" cm="1">
        <f t="array" aca="1" ref="BM37" ca="1">IF(
    AND($A37 &gt; 0, AF37 &gt; 0,BM$2&lt;MiscFormulas!$A$5+1),
    ISNUMBER(
        MATCH($A37,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7" s="514" t="b" cm="1">
        <f t="array" aca="1" ref="BN37" ca="1">IF(
    AND($A37 &gt; 0, AG37 &gt; 0,BN$2&lt;MiscFormulas!$A$5+1),
    ISNUMBER(
        MATCH($A37,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7" s="514" t="b" cm="1">
        <f t="array" aca="1" ref="BO37" ca="1">IF(
    AND($A37 &gt; 0, AH37 &gt; 0,BO$2&lt;MiscFormulas!$A$5+1),
    ISNUMBER(
        MATCH($A37,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8" spans="1:67" x14ac:dyDescent="0.55000000000000004">
      <c r="A38" s="514" t="str">
        <v>EX17 Man</v>
      </c>
      <c r="B38" s="502" t="str">
        <v>EX17 Man, Iron</v>
      </c>
      <c r="C38" s="525"/>
      <c r="D38" s="375"/>
      <c r="E38" s="377"/>
      <c r="F38" s="376"/>
      <c r="G38" s="377"/>
      <c r="H38" s="376"/>
      <c r="I38" s="377"/>
      <c r="J38" s="376"/>
      <c r="K38" s="377"/>
      <c r="L38" s="376"/>
      <c r="M38" s="377"/>
      <c r="N38" s="376"/>
      <c r="O38" s="377"/>
      <c r="P38" s="376"/>
      <c r="Q38" s="377"/>
      <c r="R38" s="376"/>
      <c r="S38" s="377"/>
      <c r="T38" s="376"/>
      <c r="U38" s="377"/>
      <c r="V38" s="376"/>
      <c r="W38" s="377"/>
      <c r="X38" s="376"/>
      <c r="Y38" s="377"/>
      <c r="Z38" s="376"/>
      <c r="AA38" s="377"/>
      <c r="AB38" s="376"/>
      <c r="AC38" s="377"/>
      <c r="AD38" s="376"/>
      <c r="AE38" s="377"/>
      <c r="AF38" s="376"/>
      <c r="AG38" s="377"/>
      <c r="AH38" s="379"/>
      <c r="AJ38" s="514" t="str">
        <f t="shared" ca="1" si="0"/>
        <v/>
      </c>
      <c r="AK38" s="514" t="b" cm="1">
        <f t="array" aca="1" ref="AK38" ca="1">IF(
    AND($A38 &gt; 0, D38 &gt; 0,AK$2&lt;MiscFormulas!$A$5+1),
    ISNUMBER(
        MATCH($A38,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8" s="514" t="b" cm="1">
        <f t="array" aca="1" ref="AL38" ca="1">IF(
    AND($A38 &gt; 0, E38 &gt; 0,AL$2&lt;MiscFormulas!$A$5+1),
    ISNUMBER(
        MATCH($A38,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8" s="514" t="b" cm="1">
        <f t="array" aca="1" ref="AM38" ca="1">IF(
    AND($A38 &gt; 0, F38 &gt; 0,AM$2&lt;MiscFormulas!$A$5+1),
    ISNUMBER(
        MATCH($A38,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8" s="514" t="b" cm="1">
        <f t="array" aca="1" ref="AN38" ca="1">IF(
    AND($A38 &gt; 0, G38 &gt; 0,AN$2&lt;MiscFormulas!$A$5+1),
    ISNUMBER(
        MATCH($A38,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8" s="514" t="b" cm="1">
        <f t="array" aca="1" ref="AO38" ca="1">IF(
    AND($A38 &gt; 0, H38 &gt; 0,AO$2&lt;MiscFormulas!$A$5+1),
    ISNUMBER(
        MATCH($A38,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8" s="514" t="b" cm="1">
        <f t="array" aca="1" ref="AP38" ca="1">IF(
    AND($A38 &gt; 0, I38 &gt; 0,AP$2&lt;MiscFormulas!$A$5+1),
    ISNUMBER(
        MATCH($A38,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8" s="514" t="b" cm="1">
        <f t="array" aca="1" ref="AQ38" ca="1">IF(
    AND($A38 &gt; 0, J38 &gt; 0,AQ$2&lt;MiscFormulas!$A$5+1),
    ISNUMBER(
        MATCH($A38,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8" s="514" t="b" cm="1">
        <f t="array" aca="1" ref="AR38" ca="1">IF(
    AND($A38 &gt; 0, K38 &gt; 0,AR$2&lt;MiscFormulas!$A$5+1),
    ISNUMBER(
        MATCH($A38,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8" s="514" t="b" cm="1">
        <f t="array" aca="1" ref="AS38" ca="1">IF(
    AND($A38 &gt; 0, L38 &gt; 0,AS$2&lt;MiscFormulas!$A$5+1),
    ISNUMBER(
        MATCH($A38,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8" s="514" t="b" cm="1">
        <f t="array" aca="1" ref="AT38" ca="1">IF(
    AND($A38 &gt; 0, M38 &gt; 0,AT$2&lt;MiscFormulas!$A$5+1),
    ISNUMBER(
        MATCH($A38,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8" s="514" t="b" cm="1">
        <f t="array" aca="1" ref="AU38" ca="1">IF(
    AND($A38 &gt; 0, N38 &gt; 0,AU$2&lt;MiscFormulas!$A$5+1),
    ISNUMBER(
        MATCH($A38,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8" s="514" t="b" cm="1">
        <f t="array" aca="1" ref="AV38" ca="1">IF(
    AND($A38 &gt; 0, O38 &gt; 0,AV$2&lt;MiscFormulas!$A$5+1),
    ISNUMBER(
        MATCH($A38,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8" s="514" t="b" cm="1">
        <f t="array" aca="1" ref="AW38" ca="1">IF(
    AND($A38 &gt; 0, P38 &gt; 0,AW$2&lt;MiscFormulas!$A$5+1),
    ISNUMBER(
        MATCH($A38,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8" s="514" t="b" cm="1">
        <f t="array" aca="1" ref="AX38" ca="1">IF(
    AND($A38 &gt; 0, Q38 &gt; 0,AX$2&lt;MiscFormulas!$A$5+1),
    ISNUMBER(
        MATCH($A38,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8" s="514" t="b" cm="1">
        <f t="array" aca="1" ref="AY38" ca="1">IF(
    AND($A38 &gt; 0, R38 &gt; 0,AY$2&lt;MiscFormulas!$A$5+1),
    ISNUMBER(
        MATCH($A38,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8" s="514" t="b" cm="1">
        <f t="array" aca="1" ref="AZ38" ca="1">IF(
    AND($A38 &gt; 0, S38 &gt; 0,AZ$2&lt;MiscFormulas!$A$5+1),
    ISNUMBER(
        MATCH($A38,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8" s="514" t="b" cm="1">
        <f t="array" aca="1" ref="BA38" ca="1">IF(
    AND($A38 &gt; 0, T38 &gt; 0,BA$2&lt;MiscFormulas!$A$5+1),
    ISNUMBER(
        MATCH($A38,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8" s="514" t="b" cm="1">
        <f t="array" aca="1" ref="BB38" ca="1">IF(
    AND($A38 &gt; 0, U38 &gt; 0,BB$2&lt;MiscFormulas!$A$5+1),
    ISNUMBER(
        MATCH($A38,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8" s="514" t="b" cm="1">
        <f t="array" aca="1" ref="BC38" ca="1">IF(
    AND($A38 &gt; 0, V38 &gt; 0,BC$2&lt;MiscFormulas!$A$5+1),
    ISNUMBER(
        MATCH($A38,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8" s="514" t="b" cm="1">
        <f t="array" aca="1" ref="BD38" ca="1">IF(
    AND($A38 &gt; 0, W38 &gt; 0,BD$2&lt;MiscFormulas!$A$5+1),
    ISNUMBER(
        MATCH($A38,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8" s="514" t="b" cm="1">
        <f t="array" aca="1" ref="BE38" ca="1">IF(
    AND($A38 &gt; 0, X38 &gt; 0,BE$2&lt;MiscFormulas!$A$5+1),
    ISNUMBER(
        MATCH($A38,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8" s="514" t="b" cm="1">
        <f t="array" aca="1" ref="BF38" ca="1">IF(
    AND($A38 &gt; 0, Y38 &gt; 0,BF$2&lt;MiscFormulas!$A$5+1),
    ISNUMBER(
        MATCH($A38,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8" s="514" t="b" cm="1">
        <f t="array" aca="1" ref="BG38" ca="1">IF(
    AND($A38 &gt; 0, Z38 &gt; 0,BG$2&lt;MiscFormulas!$A$5+1),
    ISNUMBER(
        MATCH($A38,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8" s="514" t="b" cm="1">
        <f t="array" aca="1" ref="BH38" ca="1">IF(
    AND($A38 &gt; 0, AA38 &gt; 0,BH$2&lt;MiscFormulas!$A$5+1),
    ISNUMBER(
        MATCH($A38,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8" s="514" t="b" cm="1">
        <f t="array" aca="1" ref="BI38" ca="1">IF(
    AND($A38 &gt; 0, AB38 &gt; 0,BI$2&lt;MiscFormulas!$A$5+1),
    ISNUMBER(
        MATCH($A38,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8" s="514" t="b" cm="1">
        <f t="array" aca="1" ref="BJ38" ca="1">IF(
    AND($A38 &gt; 0, AC38 &gt; 0,BJ$2&lt;MiscFormulas!$A$5+1),
    ISNUMBER(
        MATCH($A38,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8" s="514" t="b" cm="1">
        <f t="array" aca="1" ref="BK38" ca="1">IF(
    AND($A38 &gt; 0, AD38 &gt; 0,BK$2&lt;MiscFormulas!$A$5+1),
    ISNUMBER(
        MATCH($A38,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8" s="514" t="b" cm="1">
        <f t="array" aca="1" ref="BL38" ca="1">IF(
    AND($A38 &gt; 0, AE38 &gt; 0,BL$2&lt;MiscFormulas!$A$5+1),
    ISNUMBER(
        MATCH($A38,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8" s="514" t="b" cm="1">
        <f t="array" aca="1" ref="BM38" ca="1">IF(
    AND($A38 &gt; 0, AF38 &gt; 0,BM$2&lt;MiscFormulas!$A$5+1),
    ISNUMBER(
        MATCH($A38,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8" s="514" t="b" cm="1">
        <f t="array" aca="1" ref="BN38" ca="1">IF(
    AND($A38 &gt; 0, AG38 &gt; 0,BN$2&lt;MiscFormulas!$A$5+1),
    ISNUMBER(
        MATCH($A38,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8" s="514" t="b" cm="1">
        <f t="array" aca="1" ref="BO38" ca="1">IF(
    AND($A38 &gt; 0, AH38 &gt; 0,BO$2&lt;MiscFormulas!$A$5+1),
    ISNUMBER(
        MATCH($A38,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9" spans="1:67" x14ac:dyDescent="0.55000000000000004">
      <c r="A39" s="514" t="str">
        <v>EX18 Mcboatface</v>
      </c>
      <c r="B39" s="502" t="str">
        <v>EX18 Mcboatface, Boaty</v>
      </c>
      <c r="C39" s="525"/>
      <c r="D39" s="375"/>
      <c r="E39" s="376"/>
      <c r="F39" s="376"/>
      <c r="G39" s="376"/>
      <c r="H39" s="376"/>
      <c r="I39" s="376"/>
      <c r="J39" s="376"/>
      <c r="K39" s="376"/>
      <c r="L39" s="376"/>
      <c r="M39" s="376"/>
      <c r="N39" s="376"/>
      <c r="O39" s="376"/>
      <c r="P39" s="376"/>
      <c r="Q39" s="376"/>
      <c r="R39" s="376"/>
      <c r="S39" s="376"/>
      <c r="T39" s="376"/>
      <c r="U39" s="376"/>
      <c r="V39" s="376"/>
      <c r="W39" s="376"/>
      <c r="X39" s="376"/>
      <c r="Y39" s="376"/>
      <c r="Z39" s="376"/>
      <c r="AA39" s="376"/>
      <c r="AB39" s="376"/>
      <c r="AC39" s="376"/>
      <c r="AD39" s="376"/>
      <c r="AE39" s="376"/>
      <c r="AF39" s="376"/>
      <c r="AG39" s="376"/>
      <c r="AH39" s="379"/>
      <c r="AJ39" s="514" t="str">
        <f t="shared" ca="1" si="0"/>
        <v/>
      </c>
      <c r="AK39" s="514" t="b" cm="1">
        <f t="array" aca="1" ref="AK39" ca="1">IF(
    AND($A39 &gt; 0, D39 &gt; 0,AK$2&lt;MiscFormulas!$A$5+1),
    ISNUMBER(
        MATCH($A39,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9" s="514" t="b" cm="1">
        <f t="array" aca="1" ref="AL39" ca="1">IF(
    AND($A39 &gt; 0, E39 &gt; 0,AL$2&lt;MiscFormulas!$A$5+1),
    ISNUMBER(
        MATCH($A39,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9" s="514" t="b" cm="1">
        <f t="array" aca="1" ref="AM39" ca="1">IF(
    AND($A39 &gt; 0, F39 &gt; 0,AM$2&lt;MiscFormulas!$A$5+1),
    ISNUMBER(
        MATCH($A39,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9" s="514" t="b" cm="1">
        <f t="array" aca="1" ref="AN39" ca="1">IF(
    AND($A39 &gt; 0, G39 &gt; 0,AN$2&lt;MiscFormulas!$A$5+1),
    ISNUMBER(
        MATCH($A39,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9" s="514" t="b" cm="1">
        <f t="array" aca="1" ref="AO39" ca="1">IF(
    AND($A39 &gt; 0, H39 &gt; 0,AO$2&lt;MiscFormulas!$A$5+1),
    ISNUMBER(
        MATCH($A39,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9" s="514" t="b" cm="1">
        <f t="array" aca="1" ref="AP39" ca="1">IF(
    AND($A39 &gt; 0, I39 &gt; 0,AP$2&lt;MiscFormulas!$A$5+1),
    ISNUMBER(
        MATCH($A39,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9" s="514" t="b" cm="1">
        <f t="array" aca="1" ref="AQ39" ca="1">IF(
    AND($A39 &gt; 0, J39 &gt; 0,AQ$2&lt;MiscFormulas!$A$5+1),
    ISNUMBER(
        MATCH($A39,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9" s="514" t="b" cm="1">
        <f t="array" aca="1" ref="AR39" ca="1">IF(
    AND($A39 &gt; 0, K39 &gt; 0,AR$2&lt;MiscFormulas!$A$5+1),
    ISNUMBER(
        MATCH($A39,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9" s="514" t="b" cm="1">
        <f t="array" aca="1" ref="AS39" ca="1">IF(
    AND($A39 &gt; 0, L39 &gt; 0,AS$2&lt;MiscFormulas!$A$5+1),
    ISNUMBER(
        MATCH($A39,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9" s="514" t="b" cm="1">
        <f t="array" aca="1" ref="AT39" ca="1">IF(
    AND($A39 &gt; 0, M39 &gt; 0,AT$2&lt;MiscFormulas!$A$5+1),
    ISNUMBER(
        MATCH($A39,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9" s="514" t="b" cm="1">
        <f t="array" aca="1" ref="AU39" ca="1">IF(
    AND($A39 &gt; 0, N39 &gt; 0,AU$2&lt;MiscFormulas!$A$5+1),
    ISNUMBER(
        MATCH($A39,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9" s="514" t="b" cm="1">
        <f t="array" aca="1" ref="AV39" ca="1">IF(
    AND($A39 &gt; 0, O39 &gt; 0,AV$2&lt;MiscFormulas!$A$5+1),
    ISNUMBER(
        MATCH($A39,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9" s="514" t="b" cm="1">
        <f t="array" aca="1" ref="AW39" ca="1">IF(
    AND($A39 &gt; 0, P39 &gt; 0,AW$2&lt;MiscFormulas!$A$5+1),
    ISNUMBER(
        MATCH($A39,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9" s="514" t="b" cm="1">
        <f t="array" aca="1" ref="AX39" ca="1">IF(
    AND($A39 &gt; 0, Q39 &gt; 0,AX$2&lt;MiscFormulas!$A$5+1),
    ISNUMBER(
        MATCH($A39,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9" s="514" t="b" cm="1">
        <f t="array" aca="1" ref="AY39" ca="1">IF(
    AND($A39 &gt; 0, R39 &gt; 0,AY$2&lt;MiscFormulas!$A$5+1),
    ISNUMBER(
        MATCH($A39,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9" s="514" t="b" cm="1">
        <f t="array" aca="1" ref="AZ39" ca="1">IF(
    AND($A39 &gt; 0, S39 &gt; 0,AZ$2&lt;MiscFormulas!$A$5+1),
    ISNUMBER(
        MATCH($A39,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9" s="514" t="b" cm="1">
        <f t="array" aca="1" ref="BA39" ca="1">IF(
    AND($A39 &gt; 0, T39 &gt; 0,BA$2&lt;MiscFormulas!$A$5+1),
    ISNUMBER(
        MATCH($A39,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9" s="514" t="b" cm="1">
        <f t="array" aca="1" ref="BB39" ca="1">IF(
    AND($A39 &gt; 0, U39 &gt; 0,BB$2&lt;MiscFormulas!$A$5+1),
    ISNUMBER(
        MATCH($A39,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9" s="514" t="b" cm="1">
        <f t="array" aca="1" ref="BC39" ca="1">IF(
    AND($A39 &gt; 0, V39 &gt; 0,BC$2&lt;MiscFormulas!$A$5+1),
    ISNUMBER(
        MATCH($A39,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9" s="514" t="b" cm="1">
        <f t="array" aca="1" ref="BD39" ca="1">IF(
    AND($A39 &gt; 0, W39 &gt; 0,BD$2&lt;MiscFormulas!$A$5+1),
    ISNUMBER(
        MATCH($A39,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9" s="514" t="b" cm="1">
        <f t="array" aca="1" ref="BE39" ca="1">IF(
    AND($A39 &gt; 0, X39 &gt; 0,BE$2&lt;MiscFormulas!$A$5+1),
    ISNUMBER(
        MATCH($A39,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9" s="514" t="b" cm="1">
        <f t="array" aca="1" ref="BF39" ca="1">IF(
    AND($A39 &gt; 0, Y39 &gt; 0,BF$2&lt;MiscFormulas!$A$5+1),
    ISNUMBER(
        MATCH($A39,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9" s="514" t="b" cm="1">
        <f t="array" aca="1" ref="BG39" ca="1">IF(
    AND($A39 &gt; 0, Z39 &gt; 0,BG$2&lt;MiscFormulas!$A$5+1),
    ISNUMBER(
        MATCH($A39,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9" s="514" t="b" cm="1">
        <f t="array" aca="1" ref="BH39" ca="1">IF(
    AND($A39 &gt; 0, AA39 &gt; 0,BH$2&lt;MiscFormulas!$A$5+1),
    ISNUMBER(
        MATCH($A39,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9" s="514" t="b" cm="1">
        <f t="array" aca="1" ref="BI39" ca="1">IF(
    AND($A39 &gt; 0, AB39 &gt; 0,BI$2&lt;MiscFormulas!$A$5+1),
    ISNUMBER(
        MATCH($A39,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9" s="514" t="b" cm="1">
        <f t="array" aca="1" ref="BJ39" ca="1">IF(
    AND($A39 &gt; 0, AC39 &gt; 0,BJ$2&lt;MiscFormulas!$A$5+1),
    ISNUMBER(
        MATCH($A39,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9" s="514" t="b" cm="1">
        <f t="array" aca="1" ref="BK39" ca="1">IF(
    AND($A39 &gt; 0, AD39 &gt; 0,BK$2&lt;MiscFormulas!$A$5+1),
    ISNUMBER(
        MATCH($A39,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9" s="514" t="b" cm="1">
        <f t="array" aca="1" ref="BL39" ca="1">IF(
    AND($A39 &gt; 0, AE39 &gt; 0,BL$2&lt;MiscFormulas!$A$5+1),
    ISNUMBER(
        MATCH($A39,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9" s="514" t="b" cm="1">
        <f t="array" aca="1" ref="BM39" ca="1">IF(
    AND($A39 &gt; 0, AF39 &gt; 0,BM$2&lt;MiscFormulas!$A$5+1),
    ISNUMBER(
        MATCH($A39,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9" s="514" t="b" cm="1">
        <f t="array" aca="1" ref="BN39" ca="1">IF(
    AND($A39 &gt; 0, AG39 &gt; 0,BN$2&lt;MiscFormulas!$A$5+1),
    ISNUMBER(
        MATCH($A39,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9" s="514" t="b" cm="1">
        <f t="array" aca="1" ref="BO39" ca="1">IF(
    AND($A39 &gt; 0, AH39 &gt; 0,BO$2&lt;MiscFormulas!$A$5+1),
    ISNUMBER(
        MATCH($A39,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0" spans="1:67" x14ac:dyDescent="0.55000000000000004">
      <c r="A40" s="514" t="str">
        <v>EX19 Monger</v>
      </c>
      <c r="B40" s="502" t="str">
        <v>EX19 Monger, Kiil</v>
      </c>
      <c r="C40" s="525"/>
      <c r="D40" s="375"/>
      <c r="E40" s="377"/>
      <c r="F40" s="376"/>
      <c r="G40" s="377"/>
      <c r="H40" s="376"/>
      <c r="I40" s="377"/>
      <c r="J40" s="376"/>
      <c r="K40" s="377"/>
      <c r="L40" s="376"/>
      <c r="M40" s="377"/>
      <c r="N40" s="376"/>
      <c r="O40" s="377"/>
      <c r="P40" s="376"/>
      <c r="Q40" s="377"/>
      <c r="R40" s="376"/>
      <c r="S40" s="377"/>
      <c r="T40" s="376"/>
      <c r="U40" s="377"/>
      <c r="V40" s="376"/>
      <c r="W40" s="377"/>
      <c r="X40" s="376"/>
      <c r="Y40" s="377"/>
      <c r="Z40" s="376"/>
      <c r="AA40" s="377"/>
      <c r="AB40" s="376"/>
      <c r="AC40" s="377"/>
      <c r="AD40" s="376"/>
      <c r="AE40" s="377"/>
      <c r="AF40" s="376"/>
      <c r="AG40" s="377"/>
      <c r="AH40" s="379"/>
      <c r="AJ40" s="514" t="str">
        <f t="shared" ca="1" si="0"/>
        <v/>
      </c>
      <c r="AK40" s="514" t="b" cm="1">
        <f t="array" aca="1" ref="AK40" ca="1">IF(
    AND($A40 &gt; 0, D40 &gt; 0,AK$2&lt;MiscFormulas!$A$5+1),
    ISNUMBER(
        MATCH($A40,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0" s="514" t="b" cm="1">
        <f t="array" aca="1" ref="AL40" ca="1">IF(
    AND($A40 &gt; 0, E40 &gt; 0,AL$2&lt;MiscFormulas!$A$5+1),
    ISNUMBER(
        MATCH($A40,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0" s="514" t="b" cm="1">
        <f t="array" aca="1" ref="AM40" ca="1">IF(
    AND($A40 &gt; 0, F40 &gt; 0,AM$2&lt;MiscFormulas!$A$5+1),
    ISNUMBER(
        MATCH($A40,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0" s="514" t="b" cm="1">
        <f t="array" aca="1" ref="AN40" ca="1">IF(
    AND($A40 &gt; 0, G40 &gt; 0,AN$2&lt;MiscFormulas!$A$5+1),
    ISNUMBER(
        MATCH($A40,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0" s="514" t="b" cm="1">
        <f t="array" aca="1" ref="AO40" ca="1">IF(
    AND($A40 &gt; 0, H40 &gt; 0,AO$2&lt;MiscFormulas!$A$5+1),
    ISNUMBER(
        MATCH($A40,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0" s="514" t="b" cm="1">
        <f t="array" aca="1" ref="AP40" ca="1">IF(
    AND($A40 &gt; 0, I40 &gt; 0,AP$2&lt;MiscFormulas!$A$5+1),
    ISNUMBER(
        MATCH($A40,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0" s="514" t="b" cm="1">
        <f t="array" aca="1" ref="AQ40" ca="1">IF(
    AND($A40 &gt; 0, J40 &gt; 0,AQ$2&lt;MiscFormulas!$A$5+1),
    ISNUMBER(
        MATCH($A40,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0" s="514" t="b" cm="1">
        <f t="array" aca="1" ref="AR40" ca="1">IF(
    AND($A40 &gt; 0, K40 &gt; 0,AR$2&lt;MiscFormulas!$A$5+1),
    ISNUMBER(
        MATCH($A40,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0" s="514" t="b" cm="1">
        <f t="array" aca="1" ref="AS40" ca="1">IF(
    AND($A40 &gt; 0, L40 &gt; 0,AS$2&lt;MiscFormulas!$A$5+1),
    ISNUMBER(
        MATCH($A40,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0" s="514" t="b" cm="1">
        <f t="array" aca="1" ref="AT40" ca="1">IF(
    AND($A40 &gt; 0, M40 &gt; 0,AT$2&lt;MiscFormulas!$A$5+1),
    ISNUMBER(
        MATCH($A40,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0" s="514" t="b" cm="1">
        <f t="array" aca="1" ref="AU40" ca="1">IF(
    AND($A40 &gt; 0, N40 &gt; 0,AU$2&lt;MiscFormulas!$A$5+1),
    ISNUMBER(
        MATCH($A40,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0" s="514" t="b" cm="1">
        <f t="array" aca="1" ref="AV40" ca="1">IF(
    AND($A40 &gt; 0, O40 &gt; 0,AV$2&lt;MiscFormulas!$A$5+1),
    ISNUMBER(
        MATCH($A40,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0" s="514" t="b" cm="1">
        <f t="array" aca="1" ref="AW40" ca="1">IF(
    AND($A40 &gt; 0, P40 &gt; 0,AW$2&lt;MiscFormulas!$A$5+1),
    ISNUMBER(
        MATCH($A40,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0" s="514" t="b" cm="1">
        <f t="array" aca="1" ref="AX40" ca="1">IF(
    AND($A40 &gt; 0, Q40 &gt; 0,AX$2&lt;MiscFormulas!$A$5+1),
    ISNUMBER(
        MATCH($A40,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0" s="514" t="b" cm="1">
        <f t="array" aca="1" ref="AY40" ca="1">IF(
    AND($A40 &gt; 0, R40 &gt; 0,AY$2&lt;MiscFormulas!$A$5+1),
    ISNUMBER(
        MATCH($A40,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0" s="514" t="b" cm="1">
        <f t="array" aca="1" ref="AZ40" ca="1">IF(
    AND($A40 &gt; 0, S40 &gt; 0,AZ$2&lt;MiscFormulas!$A$5+1),
    ISNUMBER(
        MATCH($A40,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0" s="514" t="b" cm="1">
        <f t="array" aca="1" ref="BA40" ca="1">IF(
    AND($A40 &gt; 0, T40 &gt; 0,BA$2&lt;MiscFormulas!$A$5+1),
    ISNUMBER(
        MATCH($A40,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0" s="514" t="b" cm="1">
        <f t="array" aca="1" ref="BB40" ca="1">IF(
    AND($A40 &gt; 0, U40 &gt; 0,BB$2&lt;MiscFormulas!$A$5+1),
    ISNUMBER(
        MATCH($A40,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0" s="514" t="b" cm="1">
        <f t="array" aca="1" ref="BC40" ca="1">IF(
    AND($A40 &gt; 0, V40 &gt; 0,BC$2&lt;MiscFormulas!$A$5+1),
    ISNUMBER(
        MATCH($A40,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0" s="514" t="b" cm="1">
        <f t="array" aca="1" ref="BD40" ca="1">IF(
    AND($A40 &gt; 0, W40 &gt; 0,BD$2&lt;MiscFormulas!$A$5+1),
    ISNUMBER(
        MATCH($A40,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0" s="514" t="b" cm="1">
        <f t="array" aca="1" ref="BE40" ca="1">IF(
    AND($A40 &gt; 0, X40 &gt; 0,BE$2&lt;MiscFormulas!$A$5+1),
    ISNUMBER(
        MATCH($A40,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0" s="514" t="b" cm="1">
        <f t="array" aca="1" ref="BF40" ca="1">IF(
    AND($A40 &gt; 0, Y40 &gt; 0,BF$2&lt;MiscFormulas!$A$5+1),
    ISNUMBER(
        MATCH($A40,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0" s="514" t="b" cm="1">
        <f t="array" aca="1" ref="BG40" ca="1">IF(
    AND($A40 &gt; 0, Z40 &gt; 0,BG$2&lt;MiscFormulas!$A$5+1),
    ISNUMBER(
        MATCH($A40,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0" s="514" t="b" cm="1">
        <f t="array" aca="1" ref="BH40" ca="1">IF(
    AND($A40 &gt; 0, AA40 &gt; 0,BH$2&lt;MiscFormulas!$A$5+1),
    ISNUMBER(
        MATCH($A40,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0" s="514" t="b" cm="1">
        <f t="array" aca="1" ref="BI40" ca="1">IF(
    AND($A40 &gt; 0, AB40 &gt; 0,BI$2&lt;MiscFormulas!$A$5+1),
    ISNUMBER(
        MATCH($A40,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0" s="514" t="b" cm="1">
        <f t="array" aca="1" ref="BJ40" ca="1">IF(
    AND($A40 &gt; 0, AC40 &gt; 0,BJ$2&lt;MiscFormulas!$A$5+1),
    ISNUMBER(
        MATCH($A40,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0" s="514" t="b" cm="1">
        <f t="array" aca="1" ref="BK40" ca="1">IF(
    AND($A40 &gt; 0, AD40 &gt; 0,BK$2&lt;MiscFormulas!$A$5+1),
    ISNUMBER(
        MATCH($A40,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0" s="514" t="b" cm="1">
        <f t="array" aca="1" ref="BL40" ca="1">IF(
    AND($A40 &gt; 0, AE40 &gt; 0,BL$2&lt;MiscFormulas!$A$5+1),
    ISNUMBER(
        MATCH($A40,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0" s="514" t="b" cm="1">
        <f t="array" aca="1" ref="BM40" ca="1">IF(
    AND($A40 &gt; 0, AF40 &gt; 0,BM$2&lt;MiscFormulas!$A$5+1),
    ISNUMBER(
        MATCH($A40,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0" s="514" t="b" cm="1">
        <f t="array" aca="1" ref="BN40" ca="1">IF(
    AND($A40 &gt; 0, AG40 &gt; 0,BN$2&lt;MiscFormulas!$A$5+1),
    ISNUMBER(
        MATCH($A40,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0" s="514" t="b" cm="1">
        <f t="array" aca="1" ref="BO40" ca="1">IF(
    AND($A40 &gt; 0, AH40 &gt; 0,BO$2&lt;MiscFormulas!$A$5+1),
    ISNUMBER(
        MATCH($A40,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1" spans="1:67" x14ac:dyDescent="0.55000000000000004">
      <c r="A41" s="514" t="str">
        <v>EX20 Moon</v>
      </c>
      <c r="B41" s="502" t="str">
        <v>EX20 Moon, Sailor</v>
      </c>
      <c r="C41" s="525"/>
      <c r="D41" s="375"/>
      <c r="E41" s="376"/>
      <c r="F41" s="376"/>
      <c r="G41" s="376"/>
      <c r="H41" s="376"/>
      <c r="I41" s="376"/>
      <c r="J41" s="376"/>
      <c r="K41" s="376"/>
      <c r="L41" s="376"/>
      <c r="M41" s="376"/>
      <c r="N41" s="376"/>
      <c r="O41" s="376"/>
      <c r="P41" s="376"/>
      <c r="Q41" s="376"/>
      <c r="R41" s="376"/>
      <c r="S41" s="376"/>
      <c r="T41" s="376"/>
      <c r="U41" s="376"/>
      <c r="V41" s="376"/>
      <c r="W41" s="376"/>
      <c r="X41" s="376"/>
      <c r="Y41" s="376"/>
      <c r="Z41" s="376"/>
      <c r="AA41" s="376"/>
      <c r="AB41" s="376"/>
      <c r="AC41" s="376"/>
      <c r="AD41" s="376"/>
      <c r="AE41" s="376"/>
      <c r="AF41" s="376"/>
      <c r="AG41" s="376"/>
      <c r="AH41" s="379"/>
      <c r="AJ41" s="514" t="str">
        <f t="shared" ca="1" si="0"/>
        <v/>
      </c>
      <c r="AK41" s="514" t="b" cm="1">
        <f t="array" aca="1" ref="AK41" ca="1">IF(
    AND($A41 &gt; 0, D41 &gt; 0,AK$2&lt;MiscFormulas!$A$5+1),
    ISNUMBER(
        MATCH($A41,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1" s="514" t="b" cm="1">
        <f t="array" aca="1" ref="AL41" ca="1">IF(
    AND($A41 &gt; 0, E41 &gt; 0,AL$2&lt;MiscFormulas!$A$5+1),
    ISNUMBER(
        MATCH($A41,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1" s="514" t="b" cm="1">
        <f t="array" aca="1" ref="AM41" ca="1">IF(
    AND($A41 &gt; 0, F41 &gt; 0,AM$2&lt;MiscFormulas!$A$5+1),
    ISNUMBER(
        MATCH($A41,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1" s="514" t="b" cm="1">
        <f t="array" aca="1" ref="AN41" ca="1">IF(
    AND($A41 &gt; 0, G41 &gt; 0,AN$2&lt;MiscFormulas!$A$5+1),
    ISNUMBER(
        MATCH($A41,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1" s="514" t="b" cm="1">
        <f t="array" aca="1" ref="AO41" ca="1">IF(
    AND($A41 &gt; 0, H41 &gt; 0,AO$2&lt;MiscFormulas!$A$5+1),
    ISNUMBER(
        MATCH($A41,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1" s="514" t="b" cm="1">
        <f t="array" aca="1" ref="AP41" ca="1">IF(
    AND($A41 &gt; 0, I41 &gt; 0,AP$2&lt;MiscFormulas!$A$5+1),
    ISNUMBER(
        MATCH($A41,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1" s="514" t="b" cm="1">
        <f t="array" aca="1" ref="AQ41" ca="1">IF(
    AND($A41 &gt; 0, J41 &gt; 0,AQ$2&lt;MiscFormulas!$A$5+1),
    ISNUMBER(
        MATCH($A41,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1" s="514" t="b" cm="1">
        <f t="array" aca="1" ref="AR41" ca="1">IF(
    AND($A41 &gt; 0, K41 &gt; 0,AR$2&lt;MiscFormulas!$A$5+1),
    ISNUMBER(
        MATCH($A41,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1" s="514" t="b" cm="1">
        <f t="array" aca="1" ref="AS41" ca="1">IF(
    AND($A41 &gt; 0, L41 &gt; 0,AS$2&lt;MiscFormulas!$A$5+1),
    ISNUMBER(
        MATCH($A41,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1" s="514" t="b" cm="1">
        <f t="array" aca="1" ref="AT41" ca="1">IF(
    AND($A41 &gt; 0, M41 &gt; 0,AT$2&lt;MiscFormulas!$A$5+1),
    ISNUMBER(
        MATCH($A41,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1" s="514" t="b" cm="1">
        <f t="array" aca="1" ref="AU41" ca="1">IF(
    AND($A41 &gt; 0, N41 &gt; 0,AU$2&lt;MiscFormulas!$A$5+1),
    ISNUMBER(
        MATCH($A41,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1" s="514" t="b" cm="1">
        <f t="array" aca="1" ref="AV41" ca="1">IF(
    AND($A41 &gt; 0, O41 &gt; 0,AV$2&lt;MiscFormulas!$A$5+1),
    ISNUMBER(
        MATCH($A41,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1" s="514" t="b" cm="1">
        <f t="array" aca="1" ref="AW41" ca="1">IF(
    AND($A41 &gt; 0, P41 &gt; 0,AW$2&lt;MiscFormulas!$A$5+1),
    ISNUMBER(
        MATCH($A41,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1" s="514" t="b" cm="1">
        <f t="array" aca="1" ref="AX41" ca="1">IF(
    AND($A41 &gt; 0, Q41 &gt; 0,AX$2&lt;MiscFormulas!$A$5+1),
    ISNUMBER(
        MATCH($A41,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1" s="514" t="b" cm="1">
        <f t="array" aca="1" ref="AY41" ca="1">IF(
    AND($A41 &gt; 0, R41 &gt; 0,AY$2&lt;MiscFormulas!$A$5+1),
    ISNUMBER(
        MATCH($A41,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1" s="514" t="b" cm="1">
        <f t="array" aca="1" ref="AZ41" ca="1">IF(
    AND($A41 &gt; 0, S41 &gt; 0,AZ$2&lt;MiscFormulas!$A$5+1),
    ISNUMBER(
        MATCH($A41,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1" s="514" t="b" cm="1">
        <f t="array" aca="1" ref="BA41" ca="1">IF(
    AND($A41 &gt; 0, T41 &gt; 0,BA$2&lt;MiscFormulas!$A$5+1),
    ISNUMBER(
        MATCH($A41,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1" s="514" t="b" cm="1">
        <f t="array" aca="1" ref="BB41" ca="1">IF(
    AND($A41 &gt; 0, U41 &gt; 0,BB$2&lt;MiscFormulas!$A$5+1),
    ISNUMBER(
        MATCH($A41,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1" s="514" t="b" cm="1">
        <f t="array" aca="1" ref="BC41" ca="1">IF(
    AND($A41 &gt; 0, V41 &gt; 0,BC$2&lt;MiscFormulas!$A$5+1),
    ISNUMBER(
        MATCH($A41,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1" s="514" t="b" cm="1">
        <f t="array" aca="1" ref="BD41" ca="1">IF(
    AND($A41 &gt; 0, W41 &gt; 0,BD$2&lt;MiscFormulas!$A$5+1),
    ISNUMBER(
        MATCH($A41,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1" s="514" t="b" cm="1">
        <f t="array" aca="1" ref="BE41" ca="1">IF(
    AND($A41 &gt; 0, X41 &gt; 0,BE$2&lt;MiscFormulas!$A$5+1),
    ISNUMBER(
        MATCH($A41,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1" s="514" t="b" cm="1">
        <f t="array" aca="1" ref="BF41" ca="1">IF(
    AND($A41 &gt; 0, Y41 &gt; 0,BF$2&lt;MiscFormulas!$A$5+1),
    ISNUMBER(
        MATCH($A41,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1" s="514" t="b" cm="1">
        <f t="array" aca="1" ref="BG41" ca="1">IF(
    AND($A41 &gt; 0, Z41 &gt; 0,BG$2&lt;MiscFormulas!$A$5+1),
    ISNUMBER(
        MATCH($A41,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1" s="514" t="b" cm="1">
        <f t="array" aca="1" ref="BH41" ca="1">IF(
    AND($A41 &gt; 0, AA41 &gt; 0,BH$2&lt;MiscFormulas!$A$5+1),
    ISNUMBER(
        MATCH($A41,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1" s="514" t="b" cm="1">
        <f t="array" aca="1" ref="BI41" ca="1">IF(
    AND($A41 &gt; 0, AB41 &gt; 0,BI$2&lt;MiscFormulas!$A$5+1),
    ISNUMBER(
        MATCH($A41,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1" s="514" t="b" cm="1">
        <f t="array" aca="1" ref="BJ41" ca="1">IF(
    AND($A41 &gt; 0, AC41 &gt; 0,BJ$2&lt;MiscFormulas!$A$5+1),
    ISNUMBER(
        MATCH($A41,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1" s="514" t="b" cm="1">
        <f t="array" aca="1" ref="BK41" ca="1">IF(
    AND($A41 &gt; 0, AD41 &gt; 0,BK$2&lt;MiscFormulas!$A$5+1),
    ISNUMBER(
        MATCH($A41,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1" s="514" t="b" cm="1">
        <f t="array" aca="1" ref="BL41" ca="1">IF(
    AND($A41 &gt; 0, AE41 &gt; 0,BL$2&lt;MiscFormulas!$A$5+1),
    ISNUMBER(
        MATCH($A41,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1" s="514" t="b" cm="1">
        <f t="array" aca="1" ref="BM41" ca="1">IF(
    AND($A41 &gt; 0, AF41 &gt; 0,BM$2&lt;MiscFormulas!$A$5+1),
    ISNUMBER(
        MATCH($A41,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1" s="514" t="b" cm="1">
        <f t="array" aca="1" ref="BN41" ca="1">IF(
    AND($A41 &gt; 0, AG41 &gt; 0,BN$2&lt;MiscFormulas!$A$5+1),
    ISNUMBER(
        MATCH($A41,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1" s="514" t="b" cm="1">
        <f t="array" aca="1" ref="BO41" ca="1">IF(
    AND($A41 &gt; 0, AH41 &gt; 0,BO$2&lt;MiscFormulas!$A$5+1),
    ISNUMBER(
        MATCH($A41,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2" spans="1:67" x14ac:dyDescent="0.55000000000000004">
      <c r="A42" s="514" t="str">
        <v>EX1 Moron</v>
      </c>
      <c r="B42" s="502" t="str">
        <v>EX1 Moron, Macchio</v>
      </c>
      <c r="C42" s="525"/>
      <c r="D42" s="375"/>
      <c r="E42" s="377"/>
      <c r="F42" s="376"/>
      <c r="G42" s="377"/>
      <c r="H42" s="376"/>
      <c r="I42" s="377"/>
      <c r="J42" s="376"/>
      <c r="K42" s="377"/>
      <c r="L42" s="376"/>
      <c r="M42" s="377"/>
      <c r="N42" s="376"/>
      <c r="O42" s="377"/>
      <c r="P42" s="376"/>
      <c r="Q42" s="377"/>
      <c r="R42" s="376"/>
      <c r="S42" s="377"/>
      <c r="T42" s="376"/>
      <c r="U42" s="377"/>
      <c r="V42" s="376"/>
      <c r="W42" s="377"/>
      <c r="X42" s="376"/>
      <c r="Y42" s="377"/>
      <c r="Z42" s="376"/>
      <c r="AA42" s="377"/>
      <c r="AB42" s="376"/>
      <c r="AC42" s="377"/>
      <c r="AD42" s="376"/>
      <c r="AE42" s="377"/>
      <c r="AF42" s="376"/>
      <c r="AG42" s="377"/>
      <c r="AH42" s="379"/>
      <c r="AJ42" s="514" t="str">
        <f t="shared" ca="1" si="0"/>
        <v/>
      </c>
      <c r="AK42" s="514" t="b" cm="1">
        <f t="array" aca="1" ref="AK42" ca="1">IF(
    AND($A42 &gt; 0, D42 &gt; 0,AK$2&lt;MiscFormulas!$A$5+1),
    ISNUMBER(
        MATCH($A42,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2" s="514" t="b" cm="1">
        <f t="array" aca="1" ref="AL42" ca="1">IF(
    AND($A42 &gt; 0, E42 &gt; 0,AL$2&lt;MiscFormulas!$A$5+1),
    ISNUMBER(
        MATCH($A42,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2" s="514" t="b" cm="1">
        <f t="array" aca="1" ref="AM42" ca="1">IF(
    AND($A42 &gt; 0, F42 &gt; 0,AM$2&lt;MiscFormulas!$A$5+1),
    ISNUMBER(
        MATCH($A42,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2" s="514" t="b" cm="1">
        <f t="array" aca="1" ref="AN42" ca="1">IF(
    AND($A42 &gt; 0, G42 &gt; 0,AN$2&lt;MiscFormulas!$A$5+1),
    ISNUMBER(
        MATCH($A42,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2" s="514" t="b" cm="1">
        <f t="array" aca="1" ref="AO42" ca="1">IF(
    AND($A42 &gt; 0, H42 &gt; 0,AO$2&lt;MiscFormulas!$A$5+1),
    ISNUMBER(
        MATCH($A42,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2" s="514" t="b" cm="1">
        <f t="array" aca="1" ref="AP42" ca="1">IF(
    AND($A42 &gt; 0, I42 &gt; 0,AP$2&lt;MiscFormulas!$A$5+1),
    ISNUMBER(
        MATCH($A42,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2" s="514" t="b" cm="1">
        <f t="array" aca="1" ref="AQ42" ca="1">IF(
    AND($A42 &gt; 0, J42 &gt; 0,AQ$2&lt;MiscFormulas!$A$5+1),
    ISNUMBER(
        MATCH($A42,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2" s="514" t="b" cm="1">
        <f t="array" aca="1" ref="AR42" ca="1">IF(
    AND($A42 &gt; 0, K42 &gt; 0,AR$2&lt;MiscFormulas!$A$5+1),
    ISNUMBER(
        MATCH($A42,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2" s="514" t="b" cm="1">
        <f t="array" aca="1" ref="AS42" ca="1">IF(
    AND($A42 &gt; 0, L42 &gt; 0,AS$2&lt;MiscFormulas!$A$5+1),
    ISNUMBER(
        MATCH($A42,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2" s="514" t="b" cm="1">
        <f t="array" aca="1" ref="AT42" ca="1">IF(
    AND($A42 &gt; 0, M42 &gt; 0,AT$2&lt;MiscFormulas!$A$5+1),
    ISNUMBER(
        MATCH($A42,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2" s="514" t="b" cm="1">
        <f t="array" aca="1" ref="AU42" ca="1">IF(
    AND($A42 &gt; 0, N42 &gt; 0,AU$2&lt;MiscFormulas!$A$5+1),
    ISNUMBER(
        MATCH($A42,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2" s="514" t="b" cm="1">
        <f t="array" aca="1" ref="AV42" ca="1">IF(
    AND($A42 &gt; 0, O42 &gt; 0,AV$2&lt;MiscFormulas!$A$5+1),
    ISNUMBER(
        MATCH($A42,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2" s="514" t="b" cm="1">
        <f t="array" aca="1" ref="AW42" ca="1">IF(
    AND($A42 &gt; 0, P42 &gt; 0,AW$2&lt;MiscFormulas!$A$5+1),
    ISNUMBER(
        MATCH($A42,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2" s="514" t="b" cm="1">
        <f t="array" aca="1" ref="AX42" ca="1">IF(
    AND($A42 &gt; 0, Q42 &gt; 0,AX$2&lt;MiscFormulas!$A$5+1),
    ISNUMBER(
        MATCH($A42,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2" s="514" t="b" cm="1">
        <f t="array" aca="1" ref="AY42" ca="1">IF(
    AND($A42 &gt; 0, R42 &gt; 0,AY$2&lt;MiscFormulas!$A$5+1),
    ISNUMBER(
        MATCH($A42,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2" s="514" t="b" cm="1">
        <f t="array" aca="1" ref="AZ42" ca="1">IF(
    AND($A42 &gt; 0, S42 &gt; 0,AZ$2&lt;MiscFormulas!$A$5+1),
    ISNUMBER(
        MATCH($A42,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2" s="514" t="b" cm="1">
        <f t="array" aca="1" ref="BA42" ca="1">IF(
    AND($A42 &gt; 0, T42 &gt; 0,BA$2&lt;MiscFormulas!$A$5+1),
    ISNUMBER(
        MATCH($A42,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2" s="514" t="b" cm="1">
        <f t="array" aca="1" ref="BB42" ca="1">IF(
    AND($A42 &gt; 0, U42 &gt; 0,BB$2&lt;MiscFormulas!$A$5+1),
    ISNUMBER(
        MATCH($A42,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2" s="514" t="b" cm="1">
        <f t="array" aca="1" ref="BC42" ca="1">IF(
    AND($A42 &gt; 0, V42 &gt; 0,BC$2&lt;MiscFormulas!$A$5+1),
    ISNUMBER(
        MATCH($A42,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2" s="514" t="b" cm="1">
        <f t="array" aca="1" ref="BD42" ca="1">IF(
    AND($A42 &gt; 0, W42 &gt; 0,BD$2&lt;MiscFormulas!$A$5+1),
    ISNUMBER(
        MATCH($A42,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2" s="514" t="b" cm="1">
        <f t="array" aca="1" ref="BE42" ca="1">IF(
    AND($A42 &gt; 0, X42 &gt; 0,BE$2&lt;MiscFormulas!$A$5+1),
    ISNUMBER(
        MATCH($A42,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2" s="514" t="b" cm="1">
        <f t="array" aca="1" ref="BF42" ca="1">IF(
    AND($A42 &gt; 0, Y42 &gt; 0,BF$2&lt;MiscFormulas!$A$5+1),
    ISNUMBER(
        MATCH($A42,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2" s="514" t="b" cm="1">
        <f t="array" aca="1" ref="BG42" ca="1">IF(
    AND($A42 &gt; 0, Z42 &gt; 0,BG$2&lt;MiscFormulas!$A$5+1),
    ISNUMBER(
        MATCH($A42,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2" s="514" t="b" cm="1">
        <f t="array" aca="1" ref="BH42" ca="1">IF(
    AND($A42 &gt; 0, AA42 &gt; 0,BH$2&lt;MiscFormulas!$A$5+1),
    ISNUMBER(
        MATCH($A42,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2" s="514" t="b" cm="1">
        <f t="array" aca="1" ref="BI42" ca="1">IF(
    AND($A42 &gt; 0, AB42 &gt; 0,BI$2&lt;MiscFormulas!$A$5+1),
    ISNUMBER(
        MATCH($A42,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2" s="514" t="b" cm="1">
        <f t="array" aca="1" ref="BJ42" ca="1">IF(
    AND($A42 &gt; 0, AC42 &gt; 0,BJ$2&lt;MiscFormulas!$A$5+1),
    ISNUMBER(
        MATCH($A42,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2" s="514" t="b" cm="1">
        <f t="array" aca="1" ref="BK42" ca="1">IF(
    AND($A42 &gt; 0, AD42 &gt; 0,BK$2&lt;MiscFormulas!$A$5+1),
    ISNUMBER(
        MATCH($A42,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2" s="514" t="b" cm="1">
        <f t="array" aca="1" ref="BL42" ca="1">IF(
    AND($A42 &gt; 0, AE42 &gt; 0,BL$2&lt;MiscFormulas!$A$5+1),
    ISNUMBER(
        MATCH($A42,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2" s="514" t="b" cm="1">
        <f t="array" aca="1" ref="BM42" ca="1">IF(
    AND($A42 &gt; 0, AF42 &gt; 0,BM$2&lt;MiscFormulas!$A$5+1),
    ISNUMBER(
        MATCH($A42,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2" s="514" t="b" cm="1">
        <f t="array" aca="1" ref="BN42" ca="1">IF(
    AND($A42 &gt; 0, AG42 &gt; 0,BN$2&lt;MiscFormulas!$A$5+1),
    ISNUMBER(
        MATCH($A42,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2" s="514" t="b" cm="1">
        <f t="array" aca="1" ref="BO42" ca="1">IF(
    AND($A42 &gt; 0, AH42 &gt; 0,BO$2&lt;MiscFormulas!$A$5+1),
    ISNUMBER(
        MATCH($A42,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3" spans="1:67" x14ac:dyDescent="0.55000000000000004">
      <c r="A43" s="514" t="str">
        <v>EX2 Nofap</v>
      </c>
      <c r="B43" s="502" t="str">
        <v>EX2 Nofap, Novemeber</v>
      </c>
      <c r="C43" s="525"/>
      <c r="D43" s="375"/>
      <c r="E43" s="376"/>
      <c r="F43" s="376"/>
      <c r="G43" s="376"/>
      <c r="H43" s="376"/>
      <c r="I43" s="376"/>
      <c r="J43" s="376"/>
      <c r="K43" s="376"/>
      <c r="L43" s="376"/>
      <c r="M43" s="376"/>
      <c r="N43" s="376"/>
      <c r="O43" s="376"/>
      <c r="P43" s="376"/>
      <c r="Q43" s="376"/>
      <c r="R43" s="376"/>
      <c r="S43" s="376"/>
      <c r="T43" s="376"/>
      <c r="U43" s="376"/>
      <c r="V43" s="376"/>
      <c r="W43" s="376"/>
      <c r="X43" s="376"/>
      <c r="Y43" s="376"/>
      <c r="Z43" s="376"/>
      <c r="AA43" s="376"/>
      <c r="AB43" s="376"/>
      <c r="AC43" s="376"/>
      <c r="AD43" s="376"/>
      <c r="AE43" s="376"/>
      <c r="AF43" s="376"/>
      <c r="AG43" s="376"/>
      <c r="AH43" s="379"/>
      <c r="AJ43" s="514" t="str">
        <f t="shared" ca="1" si="0"/>
        <v/>
      </c>
      <c r="AK43" s="514" t="b" cm="1">
        <f t="array" aca="1" ref="AK43" ca="1">IF(
    AND($A43 &gt; 0, D43 &gt; 0,AK$2&lt;MiscFormulas!$A$5+1),
    ISNUMBER(
        MATCH($A43,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3" s="514" t="b" cm="1">
        <f t="array" aca="1" ref="AL43" ca="1">IF(
    AND($A43 &gt; 0, E43 &gt; 0,AL$2&lt;MiscFormulas!$A$5+1),
    ISNUMBER(
        MATCH($A43,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3" s="514" t="b" cm="1">
        <f t="array" aca="1" ref="AM43" ca="1">IF(
    AND($A43 &gt; 0, F43 &gt; 0,AM$2&lt;MiscFormulas!$A$5+1),
    ISNUMBER(
        MATCH($A43,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3" s="514" t="b" cm="1">
        <f t="array" aca="1" ref="AN43" ca="1">IF(
    AND($A43 &gt; 0, G43 &gt; 0,AN$2&lt;MiscFormulas!$A$5+1),
    ISNUMBER(
        MATCH($A43,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3" s="514" t="b" cm="1">
        <f t="array" aca="1" ref="AO43" ca="1">IF(
    AND($A43 &gt; 0, H43 &gt; 0,AO$2&lt;MiscFormulas!$A$5+1),
    ISNUMBER(
        MATCH($A43,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3" s="514" t="b" cm="1">
        <f t="array" aca="1" ref="AP43" ca="1">IF(
    AND($A43 &gt; 0, I43 &gt; 0,AP$2&lt;MiscFormulas!$A$5+1),
    ISNUMBER(
        MATCH($A43,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3" s="514" t="b" cm="1">
        <f t="array" aca="1" ref="AQ43" ca="1">IF(
    AND($A43 &gt; 0, J43 &gt; 0,AQ$2&lt;MiscFormulas!$A$5+1),
    ISNUMBER(
        MATCH($A43,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3" s="514" t="b" cm="1">
        <f t="array" aca="1" ref="AR43" ca="1">IF(
    AND($A43 &gt; 0, K43 &gt; 0,AR$2&lt;MiscFormulas!$A$5+1),
    ISNUMBER(
        MATCH($A43,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3" s="514" t="b" cm="1">
        <f t="array" aca="1" ref="AS43" ca="1">IF(
    AND($A43 &gt; 0, L43 &gt; 0,AS$2&lt;MiscFormulas!$A$5+1),
    ISNUMBER(
        MATCH($A43,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3" s="514" t="b" cm="1">
        <f t="array" aca="1" ref="AT43" ca="1">IF(
    AND($A43 &gt; 0, M43 &gt; 0,AT$2&lt;MiscFormulas!$A$5+1),
    ISNUMBER(
        MATCH($A43,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3" s="514" t="b" cm="1">
        <f t="array" aca="1" ref="AU43" ca="1">IF(
    AND($A43 &gt; 0, N43 &gt; 0,AU$2&lt;MiscFormulas!$A$5+1),
    ISNUMBER(
        MATCH($A43,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3" s="514" t="b" cm="1">
        <f t="array" aca="1" ref="AV43" ca="1">IF(
    AND($A43 &gt; 0, O43 &gt; 0,AV$2&lt;MiscFormulas!$A$5+1),
    ISNUMBER(
        MATCH($A43,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3" s="514" t="b" cm="1">
        <f t="array" aca="1" ref="AW43" ca="1">IF(
    AND($A43 &gt; 0, P43 &gt; 0,AW$2&lt;MiscFormulas!$A$5+1),
    ISNUMBER(
        MATCH($A43,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3" s="514" t="b" cm="1">
        <f t="array" aca="1" ref="AX43" ca="1">IF(
    AND($A43 &gt; 0, Q43 &gt; 0,AX$2&lt;MiscFormulas!$A$5+1),
    ISNUMBER(
        MATCH($A43,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3" s="514" t="b" cm="1">
        <f t="array" aca="1" ref="AY43" ca="1">IF(
    AND($A43 &gt; 0, R43 &gt; 0,AY$2&lt;MiscFormulas!$A$5+1),
    ISNUMBER(
        MATCH($A43,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3" s="514" t="b" cm="1">
        <f t="array" aca="1" ref="AZ43" ca="1">IF(
    AND($A43 &gt; 0, S43 &gt; 0,AZ$2&lt;MiscFormulas!$A$5+1),
    ISNUMBER(
        MATCH($A43,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3" s="514" t="b" cm="1">
        <f t="array" aca="1" ref="BA43" ca="1">IF(
    AND($A43 &gt; 0, T43 &gt; 0,BA$2&lt;MiscFormulas!$A$5+1),
    ISNUMBER(
        MATCH($A43,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3" s="514" t="b" cm="1">
        <f t="array" aca="1" ref="BB43" ca="1">IF(
    AND($A43 &gt; 0, U43 &gt; 0,BB$2&lt;MiscFormulas!$A$5+1),
    ISNUMBER(
        MATCH($A43,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3" s="514" t="b" cm="1">
        <f t="array" aca="1" ref="BC43" ca="1">IF(
    AND($A43 &gt; 0, V43 &gt; 0,BC$2&lt;MiscFormulas!$A$5+1),
    ISNUMBER(
        MATCH($A43,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3" s="514" t="b" cm="1">
        <f t="array" aca="1" ref="BD43" ca="1">IF(
    AND($A43 &gt; 0, W43 &gt; 0,BD$2&lt;MiscFormulas!$A$5+1),
    ISNUMBER(
        MATCH($A43,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3" s="514" t="b" cm="1">
        <f t="array" aca="1" ref="BE43" ca="1">IF(
    AND($A43 &gt; 0, X43 &gt; 0,BE$2&lt;MiscFormulas!$A$5+1),
    ISNUMBER(
        MATCH($A43,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3" s="514" t="b" cm="1">
        <f t="array" aca="1" ref="BF43" ca="1">IF(
    AND($A43 &gt; 0, Y43 &gt; 0,BF$2&lt;MiscFormulas!$A$5+1),
    ISNUMBER(
        MATCH($A43,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3" s="514" t="b" cm="1">
        <f t="array" aca="1" ref="BG43" ca="1">IF(
    AND($A43 &gt; 0, Z43 &gt; 0,BG$2&lt;MiscFormulas!$A$5+1),
    ISNUMBER(
        MATCH($A43,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3" s="514" t="b" cm="1">
        <f t="array" aca="1" ref="BH43" ca="1">IF(
    AND($A43 &gt; 0, AA43 &gt; 0,BH$2&lt;MiscFormulas!$A$5+1),
    ISNUMBER(
        MATCH($A43,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3" s="514" t="b" cm="1">
        <f t="array" aca="1" ref="BI43" ca="1">IF(
    AND($A43 &gt; 0, AB43 &gt; 0,BI$2&lt;MiscFormulas!$A$5+1),
    ISNUMBER(
        MATCH($A43,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3" s="514" t="b" cm="1">
        <f t="array" aca="1" ref="BJ43" ca="1">IF(
    AND($A43 &gt; 0, AC43 &gt; 0,BJ$2&lt;MiscFormulas!$A$5+1),
    ISNUMBER(
        MATCH($A43,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3" s="514" t="b" cm="1">
        <f t="array" aca="1" ref="BK43" ca="1">IF(
    AND($A43 &gt; 0, AD43 &gt; 0,BK$2&lt;MiscFormulas!$A$5+1),
    ISNUMBER(
        MATCH($A43,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3" s="514" t="b" cm="1">
        <f t="array" aca="1" ref="BL43" ca="1">IF(
    AND($A43 &gt; 0, AE43 &gt; 0,BL$2&lt;MiscFormulas!$A$5+1),
    ISNUMBER(
        MATCH($A43,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3" s="514" t="b" cm="1">
        <f t="array" aca="1" ref="BM43" ca="1">IF(
    AND($A43 &gt; 0, AF43 &gt; 0,BM$2&lt;MiscFormulas!$A$5+1),
    ISNUMBER(
        MATCH($A43,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3" s="514" t="b" cm="1">
        <f t="array" aca="1" ref="BN43" ca="1">IF(
    AND($A43 &gt; 0, AG43 &gt; 0,BN$2&lt;MiscFormulas!$A$5+1),
    ISNUMBER(
        MATCH($A43,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3" s="514" t="b" cm="1">
        <f t="array" aca="1" ref="BO43" ca="1">IF(
    AND($A43 &gt; 0, AH43 &gt; 0,BO$2&lt;MiscFormulas!$A$5+1),
    ISNUMBER(
        MATCH($A43,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4" spans="1:67" x14ac:dyDescent="0.55000000000000004">
      <c r="A44" s="514" t="str">
        <v>EX3 Paratroopa</v>
      </c>
      <c r="B44" s="502" t="str">
        <v>EX3 Paratroopa, Koopa</v>
      </c>
      <c r="C44" s="525"/>
      <c r="D44" s="375"/>
      <c r="E44" s="377"/>
      <c r="F44" s="376"/>
      <c r="G44" s="377"/>
      <c r="H44" s="376"/>
      <c r="I44" s="377"/>
      <c r="J44" s="376"/>
      <c r="K44" s="377"/>
      <c r="L44" s="376"/>
      <c r="M44" s="377"/>
      <c r="N44" s="376"/>
      <c r="O44" s="377"/>
      <c r="P44" s="376"/>
      <c r="Q44" s="377"/>
      <c r="R44" s="376"/>
      <c r="S44" s="377"/>
      <c r="T44" s="376"/>
      <c r="U44" s="377"/>
      <c r="V44" s="376"/>
      <c r="W44" s="377"/>
      <c r="X44" s="376"/>
      <c r="Y44" s="377"/>
      <c r="Z44" s="376"/>
      <c r="AA44" s="377"/>
      <c r="AB44" s="376"/>
      <c r="AC44" s="377"/>
      <c r="AD44" s="376"/>
      <c r="AE44" s="377"/>
      <c r="AF44" s="376"/>
      <c r="AG44" s="377"/>
      <c r="AH44" s="379"/>
      <c r="AJ44" s="514" t="str">
        <f t="shared" ca="1" si="0"/>
        <v/>
      </c>
      <c r="AK44" s="514" t="b" cm="1">
        <f t="array" aca="1" ref="AK44" ca="1">IF(
    AND($A44 &gt; 0, D44 &gt; 0,AK$2&lt;MiscFormulas!$A$5+1),
    ISNUMBER(
        MATCH($A44,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4" s="514" t="b" cm="1">
        <f t="array" aca="1" ref="AL44" ca="1">IF(
    AND($A44 &gt; 0, E44 &gt; 0,AL$2&lt;MiscFormulas!$A$5+1),
    ISNUMBER(
        MATCH($A44,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4" s="514" t="b" cm="1">
        <f t="array" aca="1" ref="AM44" ca="1">IF(
    AND($A44 &gt; 0, F44 &gt; 0,AM$2&lt;MiscFormulas!$A$5+1),
    ISNUMBER(
        MATCH($A44,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4" s="514" t="b" cm="1">
        <f t="array" aca="1" ref="AN44" ca="1">IF(
    AND($A44 &gt; 0, G44 &gt; 0,AN$2&lt;MiscFormulas!$A$5+1),
    ISNUMBER(
        MATCH($A44,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4" s="514" t="b" cm="1">
        <f t="array" aca="1" ref="AO44" ca="1">IF(
    AND($A44 &gt; 0, H44 &gt; 0,AO$2&lt;MiscFormulas!$A$5+1),
    ISNUMBER(
        MATCH($A44,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4" s="514" t="b" cm="1">
        <f t="array" aca="1" ref="AP44" ca="1">IF(
    AND($A44 &gt; 0, I44 &gt; 0,AP$2&lt;MiscFormulas!$A$5+1),
    ISNUMBER(
        MATCH($A44,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4" s="514" t="b" cm="1">
        <f t="array" aca="1" ref="AQ44" ca="1">IF(
    AND($A44 &gt; 0, J44 &gt; 0,AQ$2&lt;MiscFormulas!$A$5+1),
    ISNUMBER(
        MATCH($A44,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4" s="514" t="b" cm="1">
        <f t="array" aca="1" ref="AR44" ca="1">IF(
    AND($A44 &gt; 0, K44 &gt; 0,AR$2&lt;MiscFormulas!$A$5+1),
    ISNUMBER(
        MATCH($A44,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4" s="514" t="b" cm="1">
        <f t="array" aca="1" ref="AS44" ca="1">IF(
    AND($A44 &gt; 0, L44 &gt; 0,AS$2&lt;MiscFormulas!$A$5+1),
    ISNUMBER(
        MATCH($A44,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4" s="514" t="b" cm="1">
        <f t="array" aca="1" ref="AT44" ca="1">IF(
    AND($A44 &gt; 0, M44 &gt; 0,AT$2&lt;MiscFormulas!$A$5+1),
    ISNUMBER(
        MATCH($A44,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4" s="514" t="b" cm="1">
        <f t="array" aca="1" ref="AU44" ca="1">IF(
    AND($A44 &gt; 0, N44 &gt; 0,AU$2&lt;MiscFormulas!$A$5+1),
    ISNUMBER(
        MATCH($A44,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4" s="514" t="b" cm="1">
        <f t="array" aca="1" ref="AV44" ca="1">IF(
    AND($A44 &gt; 0, O44 &gt; 0,AV$2&lt;MiscFormulas!$A$5+1),
    ISNUMBER(
        MATCH($A44,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4" s="514" t="b" cm="1">
        <f t="array" aca="1" ref="AW44" ca="1">IF(
    AND($A44 &gt; 0, P44 &gt; 0,AW$2&lt;MiscFormulas!$A$5+1),
    ISNUMBER(
        MATCH($A44,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4" s="514" t="b" cm="1">
        <f t="array" aca="1" ref="AX44" ca="1">IF(
    AND($A44 &gt; 0, Q44 &gt; 0,AX$2&lt;MiscFormulas!$A$5+1),
    ISNUMBER(
        MATCH($A44,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4" s="514" t="b" cm="1">
        <f t="array" aca="1" ref="AY44" ca="1">IF(
    AND($A44 &gt; 0, R44 &gt; 0,AY$2&lt;MiscFormulas!$A$5+1),
    ISNUMBER(
        MATCH($A44,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4" s="514" t="b" cm="1">
        <f t="array" aca="1" ref="AZ44" ca="1">IF(
    AND($A44 &gt; 0, S44 &gt; 0,AZ$2&lt;MiscFormulas!$A$5+1),
    ISNUMBER(
        MATCH($A44,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4" s="514" t="b" cm="1">
        <f t="array" aca="1" ref="BA44" ca="1">IF(
    AND($A44 &gt; 0, T44 &gt; 0,BA$2&lt;MiscFormulas!$A$5+1),
    ISNUMBER(
        MATCH($A44,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4" s="514" t="b" cm="1">
        <f t="array" aca="1" ref="BB44" ca="1">IF(
    AND($A44 &gt; 0, U44 &gt; 0,BB$2&lt;MiscFormulas!$A$5+1),
    ISNUMBER(
        MATCH($A44,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4" s="514" t="b" cm="1">
        <f t="array" aca="1" ref="BC44" ca="1">IF(
    AND($A44 &gt; 0, V44 &gt; 0,BC$2&lt;MiscFormulas!$A$5+1),
    ISNUMBER(
        MATCH($A44,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4" s="514" t="b" cm="1">
        <f t="array" aca="1" ref="BD44" ca="1">IF(
    AND($A44 &gt; 0, W44 &gt; 0,BD$2&lt;MiscFormulas!$A$5+1),
    ISNUMBER(
        MATCH($A44,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4" s="514" t="b" cm="1">
        <f t="array" aca="1" ref="BE44" ca="1">IF(
    AND($A44 &gt; 0, X44 &gt; 0,BE$2&lt;MiscFormulas!$A$5+1),
    ISNUMBER(
        MATCH($A44,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4" s="514" t="b" cm="1">
        <f t="array" aca="1" ref="BF44" ca="1">IF(
    AND($A44 &gt; 0, Y44 &gt; 0,BF$2&lt;MiscFormulas!$A$5+1),
    ISNUMBER(
        MATCH($A44,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4" s="514" t="b" cm="1">
        <f t="array" aca="1" ref="BG44" ca="1">IF(
    AND($A44 &gt; 0, Z44 &gt; 0,BG$2&lt;MiscFormulas!$A$5+1),
    ISNUMBER(
        MATCH($A44,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4" s="514" t="b" cm="1">
        <f t="array" aca="1" ref="BH44" ca="1">IF(
    AND($A44 &gt; 0, AA44 &gt; 0,BH$2&lt;MiscFormulas!$A$5+1),
    ISNUMBER(
        MATCH($A44,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4" s="514" t="b" cm="1">
        <f t="array" aca="1" ref="BI44" ca="1">IF(
    AND($A44 &gt; 0, AB44 &gt; 0,BI$2&lt;MiscFormulas!$A$5+1),
    ISNUMBER(
        MATCH($A44,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4" s="514" t="b" cm="1">
        <f t="array" aca="1" ref="BJ44" ca="1">IF(
    AND($A44 &gt; 0, AC44 &gt; 0,BJ$2&lt;MiscFormulas!$A$5+1),
    ISNUMBER(
        MATCH($A44,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4" s="514" t="b" cm="1">
        <f t="array" aca="1" ref="BK44" ca="1">IF(
    AND($A44 &gt; 0, AD44 &gt; 0,BK$2&lt;MiscFormulas!$A$5+1),
    ISNUMBER(
        MATCH($A44,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4" s="514" t="b" cm="1">
        <f t="array" aca="1" ref="BL44" ca="1">IF(
    AND($A44 &gt; 0, AE44 &gt; 0,BL$2&lt;MiscFormulas!$A$5+1),
    ISNUMBER(
        MATCH($A44,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4" s="514" t="b" cm="1">
        <f t="array" aca="1" ref="BM44" ca="1">IF(
    AND($A44 &gt; 0, AF44 &gt; 0,BM$2&lt;MiscFormulas!$A$5+1),
    ISNUMBER(
        MATCH($A44,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4" s="514" t="b" cm="1">
        <f t="array" aca="1" ref="BN44" ca="1">IF(
    AND($A44 &gt; 0, AG44 &gt; 0,BN$2&lt;MiscFormulas!$A$5+1),
    ISNUMBER(
        MATCH($A44,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4" s="514" t="b" cm="1">
        <f t="array" aca="1" ref="BO44" ca="1">IF(
    AND($A44 &gt; 0, AH44 &gt; 0,BO$2&lt;MiscFormulas!$A$5+1),
    ISNUMBER(
        MATCH($A44,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5" spans="1:67" x14ac:dyDescent="0.55000000000000004">
      <c r="A45" s="514" t="str">
        <v>EX4 Pleb2</v>
      </c>
      <c r="B45" s="502" t="str">
        <v>EX4 Pleb2,Pleb2</v>
      </c>
      <c r="C45" s="525"/>
      <c r="D45" s="375"/>
      <c r="E45" s="376"/>
      <c r="F45" s="376"/>
      <c r="G45" s="376"/>
      <c r="H45" s="376"/>
      <c r="I45" s="376"/>
      <c r="J45" s="376"/>
      <c r="K45" s="376"/>
      <c r="L45" s="376"/>
      <c r="M45" s="376"/>
      <c r="N45" s="376"/>
      <c r="O45" s="376"/>
      <c r="P45" s="376"/>
      <c r="Q45" s="376"/>
      <c r="R45" s="376"/>
      <c r="S45" s="376"/>
      <c r="T45" s="376"/>
      <c r="U45" s="376"/>
      <c r="V45" s="376"/>
      <c r="W45" s="376"/>
      <c r="X45" s="376"/>
      <c r="Y45" s="376"/>
      <c r="Z45" s="376"/>
      <c r="AA45" s="376"/>
      <c r="AB45" s="376"/>
      <c r="AC45" s="376"/>
      <c r="AD45" s="376"/>
      <c r="AE45" s="376"/>
      <c r="AF45" s="376"/>
      <c r="AG45" s="376"/>
      <c r="AH45" s="379"/>
      <c r="AJ45" s="514" t="str">
        <f t="shared" ca="1" si="0"/>
        <v/>
      </c>
      <c r="AK45" s="514" t="b" cm="1">
        <f t="array" aca="1" ref="AK45" ca="1">IF(
    AND($A45 &gt; 0, D45 &gt; 0,AK$2&lt;MiscFormulas!$A$5+1),
    ISNUMBER(
        MATCH($A45,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5" s="514" t="b" cm="1">
        <f t="array" aca="1" ref="AL45" ca="1">IF(
    AND($A45 &gt; 0, E45 &gt; 0,AL$2&lt;MiscFormulas!$A$5+1),
    ISNUMBER(
        MATCH($A45,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5" s="514" t="b" cm="1">
        <f t="array" aca="1" ref="AM45" ca="1">IF(
    AND($A45 &gt; 0, F45 &gt; 0,AM$2&lt;MiscFormulas!$A$5+1),
    ISNUMBER(
        MATCH($A45,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5" s="514" t="b" cm="1">
        <f t="array" aca="1" ref="AN45" ca="1">IF(
    AND($A45 &gt; 0, G45 &gt; 0,AN$2&lt;MiscFormulas!$A$5+1),
    ISNUMBER(
        MATCH($A45,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5" s="514" t="b" cm="1">
        <f t="array" aca="1" ref="AO45" ca="1">IF(
    AND($A45 &gt; 0, H45 &gt; 0,AO$2&lt;MiscFormulas!$A$5+1),
    ISNUMBER(
        MATCH($A45,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5" s="514" t="b" cm="1">
        <f t="array" aca="1" ref="AP45" ca="1">IF(
    AND($A45 &gt; 0, I45 &gt; 0,AP$2&lt;MiscFormulas!$A$5+1),
    ISNUMBER(
        MATCH($A45,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5" s="514" t="b" cm="1">
        <f t="array" aca="1" ref="AQ45" ca="1">IF(
    AND($A45 &gt; 0, J45 &gt; 0,AQ$2&lt;MiscFormulas!$A$5+1),
    ISNUMBER(
        MATCH($A45,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5" s="514" t="b" cm="1">
        <f t="array" aca="1" ref="AR45" ca="1">IF(
    AND($A45 &gt; 0, K45 &gt; 0,AR$2&lt;MiscFormulas!$A$5+1),
    ISNUMBER(
        MATCH($A45,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5" s="514" t="b" cm="1">
        <f t="array" aca="1" ref="AS45" ca="1">IF(
    AND($A45 &gt; 0, L45 &gt; 0,AS$2&lt;MiscFormulas!$A$5+1),
    ISNUMBER(
        MATCH($A45,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5" s="514" t="b" cm="1">
        <f t="array" aca="1" ref="AT45" ca="1">IF(
    AND($A45 &gt; 0, M45 &gt; 0,AT$2&lt;MiscFormulas!$A$5+1),
    ISNUMBER(
        MATCH($A45,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5" s="514" t="b" cm="1">
        <f t="array" aca="1" ref="AU45" ca="1">IF(
    AND($A45 &gt; 0, N45 &gt; 0,AU$2&lt;MiscFormulas!$A$5+1),
    ISNUMBER(
        MATCH($A45,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5" s="514" t="b" cm="1">
        <f t="array" aca="1" ref="AV45" ca="1">IF(
    AND($A45 &gt; 0, O45 &gt; 0,AV$2&lt;MiscFormulas!$A$5+1),
    ISNUMBER(
        MATCH($A45,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5" s="514" t="b" cm="1">
        <f t="array" aca="1" ref="AW45" ca="1">IF(
    AND($A45 &gt; 0, P45 &gt; 0,AW$2&lt;MiscFormulas!$A$5+1),
    ISNUMBER(
        MATCH($A45,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5" s="514" t="b" cm="1">
        <f t="array" aca="1" ref="AX45" ca="1">IF(
    AND($A45 &gt; 0, Q45 &gt; 0,AX$2&lt;MiscFormulas!$A$5+1),
    ISNUMBER(
        MATCH($A45,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5" s="514" t="b" cm="1">
        <f t="array" aca="1" ref="AY45" ca="1">IF(
    AND($A45 &gt; 0, R45 &gt; 0,AY$2&lt;MiscFormulas!$A$5+1),
    ISNUMBER(
        MATCH($A45,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5" s="514" t="b" cm="1">
        <f t="array" aca="1" ref="AZ45" ca="1">IF(
    AND($A45 &gt; 0, S45 &gt; 0,AZ$2&lt;MiscFormulas!$A$5+1),
    ISNUMBER(
        MATCH($A45,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5" s="514" t="b" cm="1">
        <f t="array" aca="1" ref="BA45" ca="1">IF(
    AND($A45 &gt; 0, T45 &gt; 0,BA$2&lt;MiscFormulas!$A$5+1),
    ISNUMBER(
        MATCH($A45,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5" s="514" t="b" cm="1">
        <f t="array" aca="1" ref="BB45" ca="1">IF(
    AND($A45 &gt; 0, U45 &gt; 0,BB$2&lt;MiscFormulas!$A$5+1),
    ISNUMBER(
        MATCH($A45,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5" s="514" t="b" cm="1">
        <f t="array" aca="1" ref="BC45" ca="1">IF(
    AND($A45 &gt; 0, V45 &gt; 0,BC$2&lt;MiscFormulas!$A$5+1),
    ISNUMBER(
        MATCH($A45,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5" s="514" t="b" cm="1">
        <f t="array" aca="1" ref="BD45" ca="1">IF(
    AND($A45 &gt; 0, W45 &gt; 0,BD$2&lt;MiscFormulas!$A$5+1),
    ISNUMBER(
        MATCH($A45,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5" s="514" t="b" cm="1">
        <f t="array" aca="1" ref="BE45" ca="1">IF(
    AND($A45 &gt; 0, X45 &gt; 0,BE$2&lt;MiscFormulas!$A$5+1),
    ISNUMBER(
        MATCH($A45,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5" s="514" t="b" cm="1">
        <f t="array" aca="1" ref="BF45" ca="1">IF(
    AND($A45 &gt; 0, Y45 &gt; 0,BF$2&lt;MiscFormulas!$A$5+1),
    ISNUMBER(
        MATCH($A45,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5" s="514" t="b" cm="1">
        <f t="array" aca="1" ref="BG45" ca="1">IF(
    AND($A45 &gt; 0, Z45 &gt; 0,BG$2&lt;MiscFormulas!$A$5+1),
    ISNUMBER(
        MATCH($A45,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5" s="514" t="b" cm="1">
        <f t="array" aca="1" ref="BH45" ca="1">IF(
    AND($A45 &gt; 0, AA45 &gt; 0,BH$2&lt;MiscFormulas!$A$5+1),
    ISNUMBER(
        MATCH($A45,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5" s="514" t="b" cm="1">
        <f t="array" aca="1" ref="BI45" ca="1">IF(
    AND($A45 &gt; 0, AB45 &gt; 0,BI$2&lt;MiscFormulas!$A$5+1),
    ISNUMBER(
        MATCH($A45,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5" s="514" t="b" cm="1">
        <f t="array" aca="1" ref="BJ45" ca="1">IF(
    AND($A45 &gt; 0, AC45 &gt; 0,BJ$2&lt;MiscFormulas!$A$5+1),
    ISNUMBER(
        MATCH($A45,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5" s="514" t="b" cm="1">
        <f t="array" aca="1" ref="BK45" ca="1">IF(
    AND($A45 &gt; 0, AD45 &gt; 0,BK$2&lt;MiscFormulas!$A$5+1),
    ISNUMBER(
        MATCH($A45,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5" s="514" t="b" cm="1">
        <f t="array" aca="1" ref="BL45" ca="1">IF(
    AND($A45 &gt; 0, AE45 &gt; 0,BL$2&lt;MiscFormulas!$A$5+1),
    ISNUMBER(
        MATCH($A45,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5" s="514" t="b" cm="1">
        <f t="array" aca="1" ref="BM45" ca="1">IF(
    AND($A45 &gt; 0, AF45 &gt; 0,BM$2&lt;MiscFormulas!$A$5+1),
    ISNUMBER(
        MATCH($A45,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5" s="514" t="b" cm="1">
        <f t="array" aca="1" ref="BN45" ca="1">IF(
    AND($A45 &gt; 0, AG45 &gt; 0,BN$2&lt;MiscFormulas!$A$5+1),
    ISNUMBER(
        MATCH($A45,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5" s="514" t="b" cm="1">
        <f t="array" aca="1" ref="BO45" ca="1">IF(
    AND($A45 &gt; 0, AH45 &gt; 0,BO$2&lt;MiscFormulas!$A$5+1),
    ISNUMBER(
        MATCH($A45,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6" spans="1:67" x14ac:dyDescent="0.55000000000000004">
      <c r="A46" s="514" t="str">
        <v>EX5 Plebasarus</v>
      </c>
      <c r="B46" s="502" t="str">
        <v>EX5 Plebasarus, Michael</v>
      </c>
      <c r="C46" s="525"/>
      <c r="D46" s="375"/>
      <c r="E46" s="377"/>
      <c r="F46" s="376"/>
      <c r="G46" s="377"/>
      <c r="H46" s="376"/>
      <c r="I46" s="377"/>
      <c r="J46" s="376"/>
      <c r="K46" s="377"/>
      <c r="L46" s="376"/>
      <c r="M46" s="377"/>
      <c r="N46" s="376"/>
      <c r="O46" s="377"/>
      <c r="P46" s="376"/>
      <c r="Q46" s="377"/>
      <c r="R46" s="376"/>
      <c r="S46" s="377"/>
      <c r="T46" s="376"/>
      <c r="U46" s="377"/>
      <c r="V46" s="376"/>
      <c r="W46" s="377"/>
      <c r="X46" s="376"/>
      <c r="Y46" s="377"/>
      <c r="Z46" s="376"/>
      <c r="AA46" s="377"/>
      <c r="AB46" s="376"/>
      <c r="AC46" s="377"/>
      <c r="AD46" s="376"/>
      <c r="AE46" s="377"/>
      <c r="AF46" s="376"/>
      <c r="AG46" s="377"/>
      <c r="AH46" s="379"/>
      <c r="AJ46" s="514" t="str">
        <f t="shared" ca="1" si="0"/>
        <v/>
      </c>
      <c r="AK46" s="514" t="b" cm="1">
        <f t="array" aca="1" ref="AK46" ca="1">IF(
    AND($A46 &gt; 0, D46 &gt; 0,AK$2&lt;MiscFormulas!$A$5+1),
    ISNUMBER(
        MATCH($A46,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6" s="514" t="b" cm="1">
        <f t="array" aca="1" ref="AL46" ca="1">IF(
    AND($A46 &gt; 0, E46 &gt; 0,AL$2&lt;MiscFormulas!$A$5+1),
    ISNUMBER(
        MATCH($A46,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6" s="514" t="b" cm="1">
        <f t="array" aca="1" ref="AM46" ca="1">IF(
    AND($A46 &gt; 0, F46 &gt; 0,AM$2&lt;MiscFormulas!$A$5+1),
    ISNUMBER(
        MATCH($A46,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6" s="514" t="b" cm="1">
        <f t="array" aca="1" ref="AN46" ca="1">IF(
    AND($A46 &gt; 0, G46 &gt; 0,AN$2&lt;MiscFormulas!$A$5+1),
    ISNUMBER(
        MATCH($A46,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6" s="514" t="b" cm="1">
        <f t="array" aca="1" ref="AO46" ca="1">IF(
    AND($A46 &gt; 0, H46 &gt; 0,AO$2&lt;MiscFormulas!$A$5+1),
    ISNUMBER(
        MATCH($A46,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6" s="514" t="b" cm="1">
        <f t="array" aca="1" ref="AP46" ca="1">IF(
    AND($A46 &gt; 0, I46 &gt; 0,AP$2&lt;MiscFormulas!$A$5+1),
    ISNUMBER(
        MATCH($A46,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6" s="514" t="b" cm="1">
        <f t="array" aca="1" ref="AQ46" ca="1">IF(
    AND($A46 &gt; 0, J46 &gt; 0,AQ$2&lt;MiscFormulas!$A$5+1),
    ISNUMBER(
        MATCH($A46,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6" s="514" t="b" cm="1">
        <f t="array" aca="1" ref="AR46" ca="1">IF(
    AND($A46 &gt; 0, K46 &gt; 0,AR$2&lt;MiscFormulas!$A$5+1),
    ISNUMBER(
        MATCH($A46,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6" s="514" t="b" cm="1">
        <f t="array" aca="1" ref="AS46" ca="1">IF(
    AND($A46 &gt; 0, L46 &gt; 0,AS$2&lt;MiscFormulas!$A$5+1),
    ISNUMBER(
        MATCH($A46,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6" s="514" t="b" cm="1">
        <f t="array" aca="1" ref="AT46" ca="1">IF(
    AND($A46 &gt; 0, M46 &gt; 0,AT$2&lt;MiscFormulas!$A$5+1),
    ISNUMBER(
        MATCH($A46,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6" s="514" t="b" cm="1">
        <f t="array" aca="1" ref="AU46" ca="1">IF(
    AND($A46 &gt; 0, N46 &gt; 0,AU$2&lt;MiscFormulas!$A$5+1),
    ISNUMBER(
        MATCH($A46,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6" s="514" t="b" cm="1">
        <f t="array" aca="1" ref="AV46" ca="1">IF(
    AND($A46 &gt; 0, O46 &gt; 0,AV$2&lt;MiscFormulas!$A$5+1),
    ISNUMBER(
        MATCH($A46,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6" s="514" t="b" cm="1">
        <f t="array" aca="1" ref="AW46" ca="1">IF(
    AND($A46 &gt; 0, P46 &gt; 0,AW$2&lt;MiscFormulas!$A$5+1),
    ISNUMBER(
        MATCH($A46,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6" s="514" t="b" cm="1">
        <f t="array" aca="1" ref="AX46" ca="1">IF(
    AND($A46 &gt; 0, Q46 &gt; 0,AX$2&lt;MiscFormulas!$A$5+1),
    ISNUMBER(
        MATCH($A46,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6" s="514" t="b" cm="1">
        <f t="array" aca="1" ref="AY46" ca="1">IF(
    AND($A46 &gt; 0, R46 &gt; 0,AY$2&lt;MiscFormulas!$A$5+1),
    ISNUMBER(
        MATCH($A46,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6" s="514" t="b" cm="1">
        <f t="array" aca="1" ref="AZ46" ca="1">IF(
    AND($A46 &gt; 0, S46 &gt; 0,AZ$2&lt;MiscFormulas!$A$5+1),
    ISNUMBER(
        MATCH($A46,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6" s="514" t="b" cm="1">
        <f t="array" aca="1" ref="BA46" ca="1">IF(
    AND($A46 &gt; 0, T46 &gt; 0,BA$2&lt;MiscFormulas!$A$5+1),
    ISNUMBER(
        MATCH($A46,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6" s="514" t="b" cm="1">
        <f t="array" aca="1" ref="BB46" ca="1">IF(
    AND($A46 &gt; 0, U46 &gt; 0,BB$2&lt;MiscFormulas!$A$5+1),
    ISNUMBER(
        MATCH($A46,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6" s="514" t="b" cm="1">
        <f t="array" aca="1" ref="BC46" ca="1">IF(
    AND($A46 &gt; 0, V46 &gt; 0,BC$2&lt;MiscFormulas!$A$5+1),
    ISNUMBER(
        MATCH($A46,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6" s="514" t="b" cm="1">
        <f t="array" aca="1" ref="BD46" ca="1">IF(
    AND($A46 &gt; 0, W46 &gt; 0,BD$2&lt;MiscFormulas!$A$5+1),
    ISNUMBER(
        MATCH($A46,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6" s="514" t="b" cm="1">
        <f t="array" aca="1" ref="BE46" ca="1">IF(
    AND($A46 &gt; 0, X46 &gt; 0,BE$2&lt;MiscFormulas!$A$5+1),
    ISNUMBER(
        MATCH($A46,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6" s="514" t="b" cm="1">
        <f t="array" aca="1" ref="BF46" ca="1">IF(
    AND($A46 &gt; 0, Y46 &gt; 0,BF$2&lt;MiscFormulas!$A$5+1),
    ISNUMBER(
        MATCH($A46,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6" s="514" t="b" cm="1">
        <f t="array" aca="1" ref="BG46" ca="1">IF(
    AND($A46 &gt; 0, Z46 &gt; 0,BG$2&lt;MiscFormulas!$A$5+1),
    ISNUMBER(
        MATCH($A46,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6" s="514" t="b" cm="1">
        <f t="array" aca="1" ref="BH46" ca="1">IF(
    AND($A46 &gt; 0, AA46 &gt; 0,BH$2&lt;MiscFormulas!$A$5+1),
    ISNUMBER(
        MATCH($A46,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6" s="514" t="b" cm="1">
        <f t="array" aca="1" ref="BI46" ca="1">IF(
    AND($A46 &gt; 0, AB46 &gt; 0,BI$2&lt;MiscFormulas!$A$5+1),
    ISNUMBER(
        MATCH($A46,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6" s="514" t="b" cm="1">
        <f t="array" aca="1" ref="BJ46" ca="1">IF(
    AND($A46 &gt; 0, AC46 &gt; 0,BJ$2&lt;MiscFormulas!$A$5+1),
    ISNUMBER(
        MATCH($A46,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6" s="514" t="b" cm="1">
        <f t="array" aca="1" ref="BK46" ca="1">IF(
    AND($A46 &gt; 0, AD46 &gt; 0,BK$2&lt;MiscFormulas!$A$5+1),
    ISNUMBER(
        MATCH($A46,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6" s="514" t="b" cm="1">
        <f t="array" aca="1" ref="BL46" ca="1">IF(
    AND($A46 &gt; 0, AE46 &gt; 0,BL$2&lt;MiscFormulas!$A$5+1),
    ISNUMBER(
        MATCH($A46,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6" s="514" t="b" cm="1">
        <f t="array" aca="1" ref="BM46" ca="1">IF(
    AND($A46 &gt; 0, AF46 &gt; 0,BM$2&lt;MiscFormulas!$A$5+1),
    ISNUMBER(
        MATCH($A46,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6" s="514" t="b" cm="1">
        <f t="array" aca="1" ref="BN46" ca="1">IF(
    AND($A46 &gt; 0, AG46 &gt; 0,BN$2&lt;MiscFormulas!$A$5+1),
    ISNUMBER(
        MATCH($A46,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6" s="514" t="b" cm="1">
        <f t="array" aca="1" ref="BO46" ca="1">IF(
    AND($A46 &gt; 0, AH46 &gt; 0,BO$2&lt;MiscFormulas!$A$5+1),
    ISNUMBER(
        MATCH($A46,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7" spans="1:67" x14ac:dyDescent="0.55000000000000004">
      <c r="A47" s="514" t="str">
        <v>EX6 Pog</v>
      </c>
      <c r="B47" s="502" t="str">
        <v>EX6 Pog, Sail</v>
      </c>
      <c r="C47" s="525"/>
      <c r="D47" s="375"/>
      <c r="E47" s="376"/>
      <c r="F47" s="376"/>
      <c r="G47" s="376"/>
      <c r="H47" s="376"/>
      <c r="I47" s="376"/>
      <c r="J47" s="376"/>
      <c r="K47" s="376"/>
      <c r="L47" s="376"/>
      <c r="M47" s="376"/>
      <c r="N47" s="376"/>
      <c r="O47" s="376"/>
      <c r="P47" s="376"/>
      <c r="Q47" s="376"/>
      <c r="R47" s="376"/>
      <c r="S47" s="376"/>
      <c r="T47" s="376"/>
      <c r="U47" s="376"/>
      <c r="V47" s="376"/>
      <c r="W47" s="376"/>
      <c r="X47" s="376"/>
      <c r="Y47" s="376"/>
      <c r="Z47" s="376"/>
      <c r="AA47" s="376"/>
      <c r="AB47" s="376"/>
      <c r="AC47" s="376"/>
      <c r="AD47" s="376"/>
      <c r="AE47" s="376"/>
      <c r="AF47" s="376"/>
      <c r="AG47" s="376"/>
      <c r="AH47" s="379"/>
      <c r="AJ47" s="514" t="str">
        <f t="shared" ca="1" si="0"/>
        <v/>
      </c>
      <c r="AK47" s="514" t="b" cm="1">
        <f t="array" aca="1" ref="AK47" ca="1">IF(
    AND($A47 &gt; 0, D47 &gt; 0,AK$2&lt;MiscFormulas!$A$5+1),
    ISNUMBER(
        MATCH($A47,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7" s="514" t="b" cm="1">
        <f t="array" aca="1" ref="AL47" ca="1">IF(
    AND($A47 &gt; 0, E47 &gt; 0,AL$2&lt;MiscFormulas!$A$5+1),
    ISNUMBER(
        MATCH($A47,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7" s="514" t="b" cm="1">
        <f t="array" aca="1" ref="AM47" ca="1">IF(
    AND($A47 &gt; 0, F47 &gt; 0,AM$2&lt;MiscFormulas!$A$5+1),
    ISNUMBER(
        MATCH($A47,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7" s="514" t="b" cm="1">
        <f t="array" aca="1" ref="AN47" ca="1">IF(
    AND($A47 &gt; 0, G47 &gt; 0,AN$2&lt;MiscFormulas!$A$5+1),
    ISNUMBER(
        MATCH($A47,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7" s="514" t="b" cm="1">
        <f t="array" aca="1" ref="AO47" ca="1">IF(
    AND($A47 &gt; 0, H47 &gt; 0,AO$2&lt;MiscFormulas!$A$5+1),
    ISNUMBER(
        MATCH($A47,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7" s="514" t="b" cm="1">
        <f t="array" aca="1" ref="AP47" ca="1">IF(
    AND($A47 &gt; 0, I47 &gt; 0,AP$2&lt;MiscFormulas!$A$5+1),
    ISNUMBER(
        MATCH($A47,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7" s="514" t="b" cm="1">
        <f t="array" aca="1" ref="AQ47" ca="1">IF(
    AND($A47 &gt; 0, J47 &gt; 0,AQ$2&lt;MiscFormulas!$A$5+1),
    ISNUMBER(
        MATCH($A47,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7" s="514" t="b" cm="1">
        <f t="array" aca="1" ref="AR47" ca="1">IF(
    AND($A47 &gt; 0, K47 &gt; 0,AR$2&lt;MiscFormulas!$A$5+1),
    ISNUMBER(
        MATCH($A47,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7" s="514" t="b" cm="1">
        <f t="array" aca="1" ref="AS47" ca="1">IF(
    AND($A47 &gt; 0, L47 &gt; 0,AS$2&lt;MiscFormulas!$A$5+1),
    ISNUMBER(
        MATCH($A47,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7" s="514" t="b" cm="1">
        <f t="array" aca="1" ref="AT47" ca="1">IF(
    AND($A47 &gt; 0, M47 &gt; 0,AT$2&lt;MiscFormulas!$A$5+1),
    ISNUMBER(
        MATCH($A47,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7" s="514" t="b" cm="1">
        <f t="array" aca="1" ref="AU47" ca="1">IF(
    AND($A47 &gt; 0, N47 &gt; 0,AU$2&lt;MiscFormulas!$A$5+1),
    ISNUMBER(
        MATCH($A47,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7" s="514" t="b" cm="1">
        <f t="array" aca="1" ref="AV47" ca="1">IF(
    AND($A47 &gt; 0, O47 &gt; 0,AV$2&lt;MiscFormulas!$A$5+1),
    ISNUMBER(
        MATCH($A47,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7" s="514" t="b" cm="1">
        <f t="array" aca="1" ref="AW47" ca="1">IF(
    AND($A47 &gt; 0, P47 &gt; 0,AW$2&lt;MiscFormulas!$A$5+1),
    ISNUMBER(
        MATCH($A47,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7" s="514" t="b" cm="1">
        <f t="array" aca="1" ref="AX47" ca="1">IF(
    AND($A47 &gt; 0, Q47 &gt; 0,AX$2&lt;MiscFormulas!$A$5+1),
    ISNUMBER(
        MATCH($A47,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7" s="514" t="b" cm="1">
        <f t="array" aca="1" ref="AY47" ca="1">IF(
    AND($A47 &gt; 0, R47 &gt; 0,AY$2&lt;MiscFormulas!$A$5+1),
    ISNUMBER(
        MATCH($A47,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7" s="514" t="b" cm="1">
        <f t="array" aca="1" ref="AZ47" ca="1">IF(
    AND($A47 &gt; 0, S47 &gt; 0,AZ$2&lt;MiscFormulas!$A$5+1),
    ISNUMBER(
        MATCH($A47,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7" s="514" t="b" cm="1">
        <f t="array" aca="1" ref="BA47" ca="1">IF(
    AND($A47 &gt; 0, T47 &gt; 0,BA$2&lt;MiscFormulas!$A$5+1),
    ISNUMBER(
        MATCH($A47,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7" s="514" t="b" cm="1">
        <f t="array" aca="1" ref="BB47" ca="1">IF(
    AND($A47 &gt; 0, U47 &gt; 0,BB$2&lt;MiscFormulas!$A$5+1),
    ISNUMBER(
        MATCH($A47,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7" s="514" t="b" cm="1">
        <f t="array" aca="1" ref="BC47" ca="1">IF(
    AND($A47 &gt; 0, V47 &gt; 0,BC$2&lt;MiscFormulas!$A$5+1),
    ISNUMBER(
        MATCH($A47,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7" s="514" t="b" cm="1">
        <f t="array" aca="1" ref="BD47" ca="1">IF(
    AND($A47 &gt; 0, W47 &gt; 0,BD$2&lt;MiscFormulas!$A$5+1),
    ISNUMBER(
        MATCH($A47,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7" s="514" t="b" cm="1">
        <f t="array" aca="1" ref="BE47" ca="1">IF(
    AND($A47 &gt; 0, X47 &gt; 0,BE$2&lt;MiscFormulas!$A$5+1),
    ISNUMBER(
        MATCH($A47,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7" s="514" t="b" cm="1">
        <f t="array" aca="1" ref="BF47" ca="1">IF(
    AND($A47 &gt; 0, Y47 &gt; 0,BF$2&lt;MiscFormulas!$A$5+1),
    ISNUMBER(
        MATCH($A47,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7" s="514" t="b" cm="1">
        <f t="array" aca="1" ref="BG47" ca="1">IF(
    AND($A47 &gt; 0, Z47 &gt; 0,BG$2&lt;MiscFormulas!$A$5+1),
    ISNUMBER(
        MATCH($A47,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7" s="514" t="b" cm="1">
        <f t="array" aca="1" ref="BH47" ca="1">IF(
    AND($A47 &gt; 0, AA47 &gt; 0,BH$2&lt;MiscFormulas!$A$5+1),
    ISNUMBER(
        MATCH($A47,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7" s="514" t="b" cm="1">
        <f t="array" aca="1" ref="BI47" ca="1">IF(
    AND($A47 &gt; 0, AB47 &gt; 0,BI$2&lt;MiscFormulas!$A$5+1),
    ISNUMBER(
        MATCH($A47,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7" s="514" t="b" cm="1">
        <f t="array" aca="1" ref="BJ47" ca="1">IF(
    AND($A47 &gt; 0, AC47 &gt; 0,BJ$2&lt;MiscFormulas!$A$5+1),
    ISNUMBER(
        MATCH($A47,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7" s="514" t="b" cm="1">
        <f t="array" aca="1" ref="BK47" ca="1">IF(
    AND($A47 &gt; 0, AD47 &gt; 0,BK$2&lt;MiscFormulas!$A$5+1),
    ISNUMBER(
        MATCH($A47,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7" s="514" t="b" cm="1">
        <f t="array" aca="1" ref="BL47" ca="1">IF(
    AND($A47 &gt; 0, AE47 &gt; 0,BL$2&lt;MiscFormulas!$A$5+1),
    ISNUMBER(
        MATCH($A47,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7" s="514" t="b" cm="1">
        <f t="array" aca="1" ref="BM47" ca="1">IF(
    AND($A47 &gt; 0, AF47 &gt; 0,BM$2&lt;MiscFormulas!$A$5+1),
    ISNUMBER(
        MATCH($A47,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7" s="514" t="b" cm="1">
        <f t="array" aca="1" ref="BN47" ca="1">IF(
    AND($A47 &gt; 0, AG47 &gt; 0,BN$2&lt;MiscFormulas!$A$5+1),
    ISNUMBER(
        MATCH($A47,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7" s="514" t="b" cm="1">
        <f t="array" aca="1" ref="BO47" ca="1">IF(
    AND($A47 &gt; 0, AH47 &gt; 0,BO$2&lt;MiscFormulas!$A$5+1),
    ISNUMBER(
        MATCH($A47,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8" spans="1:67" x14ac:dyDescent="0.55000000000000004">
      <c r="A48" s="514" t="str">
        <v>EX7 Pootey</v>
      </c>
      <c r="B48" s="502" t="str">
        <v>EX7 Pootey, Tang</v>
      </c>
      <c r="C48" s="525"/>
      <c r="D48" s="375"/>
      <c r="E48" s="377"/>
      <c r="F48" s="376"/>
      <c r="G48" s="377"/>
      <c r="H48" s="376"/>
      <c r="I48" s="377"/>
      <c r="J48" s="376"/>
      <c r="K48" s="377"/>
      <c r="L48" s="376"/>
      <c r="M48" s="377"/>
      <c r="N48" s="376"/>
      <c r="O48" s="377"/>
      <c r="P48" s="376"/>
      <c r="Q48" s="377"/>
      <c r="R48" s="376"/>
      <c r="S48" s="377"/>
      <c r="T48" s="376"/>
      <c r="U48" s="377"/>
      <c r="V48" s="376"/>
      <c r="W48" s="377"/>
      <c r="X48" s="376"/>
      <c r="Y48" s="377"/>
      <c r="Z48" s="376"/>
      <c r="AA48" s="377"/>
      <c r="AB48" s="376"/>
      <c r="AC48" s="377"/>
      <c r="AD48" s="376"/>
      <c r="AE48" s="377"/>
      <c r="AF48" s="376"/>
      <c r="AG48" s="377"/>
      <c r="AH48" s="379"/>
      <c r="AJ48" s="514" t="str">
        <f t="shared" ca="1" si="0"/>
        <v/>
      </c>
      <c r="AK48" s="514" t="b" cm="1">
        <f t="array" aca="1" ref="AK48" ca="1">IF(
    AND($A48 &gt; 0, D48 &gt; 0,AK$2&lt;MiscFormulas!$A$5+1),
    ISNUMBER(
        MATCH($A48,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8" s="514" t="b" cm="1">
        <f t="array" aca="1" ref="AL48" ca="1">IF(
    AND($A48 &gt; 0, E48 &gt; 0,AL$2&lt;MiscFormulas!$A$5+1),
    ISNUMBER(
        MATCH($A48,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8" s="514" t="b" cm="1">
        <f t="array" aca="1" ref="AM48" ca="1">IF(
    AND($A48 &gt; 0, F48 &gt; 0,AM$2&lt;MiscFormulas!$A$5+1),
    ISNUMBER(
        MATCH($A48,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8" s="514" t="b" cm="1">
        <f t="array" aca="1" ref="AN48" ca="1">IF(
    AND($A48 &gt; 0, G48 &gt; 0,AN$2&lt;MiscFormulas!$A$5+1),
    ISNUMBER(
        MATCH($A48,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8" s="514" t="b" cm="1">
        <f t="array" aca="1" ref="AO48" ca="1">IF(
    AND($A48 &gt; 0, H48 &gt; 0,AO$2&lt;MiscFormulas!$A$5+1),
    ISNUMBER(
        MATCH($A48,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8" s="514" t="b" cm="1">
        <f t="array" aca="1" ref="AP48" ca="1">IF(
    AND($A48 &gt; 0, I48 &gt; 0,AP$2&lt;MiscFormulas!$A$5+1),
    ISNUMBER(
        MATCH($A48,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8" s="514" t="b" cm="1">
        <f t="array" aca="1" ref="AQ48" ca="1">IF(
    AND($A48 &gt; 0, J48 &gt; 0,AQ$2&lt;MiscFormulas!$A$5+1),
    ISNUMBER(
        MATCH($A48,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8" s="514" t="b" cm="1">
        <f t="array" aca="1" ref="AR48" ca="1">IF(
    AND($A48 &gt; 0, K48 &gt; 0,AR$2&lt;MiscFormulas!$A$5+1),
    ISNUMBER(
        MATCH($A48,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8" s="514" t="b" cm="1">
        <f t="array" aca="1" ref="AS48" ca="1">IF(
    AND($A48 &gt; 0, L48 &gt; 0,AS$2&lt;MiscFormulas!$A$5+1),
    ISNUMBER(
        MATCH($A48,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8" s="514" t="b" cm="1">
        <f t="array" aca="1" ref="AT48" ca="1">IF(
    AND($A48 &gt; 0, M48 &gt; 0,AT$2&lt;MiscFormulas!$A$5+1),
    ISNUMBER(
        MATCH($A48,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8" s="514" t="b" cm="1">
        <f t="array" aca="1" ref="AU48" ca="1">IF(
    AND($A48 &gt; 0, N48 &gt; 0,AU$2&lt;MiscFormulas!$A$5+1),
    ISNUMBER(
        MATCH($A48,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8" s="514" t="b" cm="1">
        <f t="array" aca="1" ref="AV48" ca="1">IF(
    AND($A48 &gt; 0, O48 &gt; 0,AV$2&lt;MiscFormulas!$A$5+1),
    ISNUMBER(
        MATCH($A48,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8" s="514" t="b" cm="1">
        <f t="array" aca="1" ref="AW48" ca="1">IF(
    AND($A48 &gt; 0, P48 &gt; 0,AW$2&lt;MiscFormulas!$A$5+1),
    ISNUMBER(
        MATCH($A48,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8" s="514" t="b" cm="1">
        <f t="array" aca="1" ref="AX48" ca="1">IF(
    AND($A48 &gt; 0, Q48 &gt; 0,AX$2&lt;MiscFormulas!$A$5+1),
    ISNUMBER(
        MATCH($A48,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8" s="514" t="b" cm="1">
        <f t="array" aca="1" ref="AY48" ca="1">IF(
    AND($A48 &gt; 0, R48 &gt; 0,AY$2&lt;MiscFormulas!$A$5+1),
    ISNUMBER(
        MATCH($A48,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8" s="514" t="b" cm="1">
        <f t="array" aca="1" ref="AZ48" ca="1">IF(
    AND($A48 &gt; 0, S48 &gt; 0,AZ$2&lt;MiscFormulas!$A$5+1),
    ISNUMBER(
        MATCH($A48,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8" s="514" t="b" cm="1">
        <f t="array" aca="1" ref="BA48" ca="1">IF(
    AND($A48 &gt; 0, T48 &gt; 0,BA$2&lt;MiscFormulas!$A$5+1),
    ISNUMBER(
        MATCH($A48,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8" s="514" t="b" cm="1">
        <f t="array" aca="1" ref="BB48" ca="1">IF(
    AND($A48 &gt; 0, U48 &gt; 0,BB$2&lt;MiscFormulas!$A$5+1),
    ISNUMBER(
        MATCH($A48,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8" s="514" t="b" cm="1">
        <f t="array" aca="1" ref="BC48" ca="1">IF(
    AND($A48 &gt; 0, V48 &gt; 0,BC$2&lt;MiscFormulas!$A$5+1),
    ISNUMBER(
        MATCH($A48,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8" s="514" t="b" cm="1">
        <f t="array" aca="1" ref="BD48" ca="1">IF(
    AND($A48 &gt; 0, W48 &gt; 0,BD$2&lt;MiscFormulas!$A$5+1),
    ISNUMBER(
        MATCH($A48,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8" s="514" t="b" cm="1">
        <f t="array" aca="1" ref="BE48" ca="1">IF(
    AND($A48 &gt; 0, X48 &gt; 0,BE$2&lt;MiscFormulas!$A$5+1),
    ISNUMBER(
        MATCH($A48,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8" s="514" t="b" cm="1">
        <f t="array" aca="1" ref="BF48" ca="1">IF(
    AND($A48 &gt; 0, Y48 &gt; 0,BF$2&lt;MiscFormulas!$A$5+1),
    ISNUMBER(
        MATCH($A48,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8" s="514" t="b" cm="1">
        <f t="array" aca="1" ref="BG48" ca="1">IF(
    AND($A48 &gt; 0, Z48 &gt; 0,BG$2&lt;MiscFormulas!$A$5+1),
    ISNUMBER(
        MATCH($A48,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8" s="514" t="b" cm="1">
        <f t="array" aca="1" ref="BH48" ca="1">IF(
    AND($A48 &gt; 0, AA48 &gt; 0,BH$2&lt;MiscFormulas!$A$5+1),
    ISNUMBER(
        MATCH($A48,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8" s="514" t="b" cm="1">
        <f t="array" aca="1" ref="BI48" ca="1">IF(
    AND($A48 &gt; 0, AB48 &gt; 0,BI$2&lt;MiscFormulas!$A$5+1),
    ISNUMBER(
        MATCH($A48,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8" s="514" t="b" cm="1">
        <f t="array" aca="1" ref="BJ48" ca="1">IF(
    AND($A48 &gt; 0, AC48 &gt; 0,BJ$2&lt;MiscFormulas!$A$5+1),
    ISNUMBER(
        MATCH($A48,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8" s="514" t="b" cm="1">
        <f t="array" aca="1" ref="BK48" ca="1">IF(
    AND($A48 &gt; 0, AD48 &gt; 0,BK$2&lt;MiscFormulas!$A$5+1),
    ISNUMBER(
        MATCH($A48,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8" s="514" t="b" cm="1">
        <f t="array" aca="1" ref="BL48" ca="1">IF(
    AND($A48 &gt; 0, AE48 &gt; 0,BL$2&lt;MiscFormulas!$A$5+1),
    ISNUMBER(
        MATCH($A48,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8" s="514" t="b" cm="1">
        <f t="array" aca="1" ref="BM48" ca="1">IF(
    AND($A48 &gt; 0, AF48 &gt; 0,BM$2&lt;MiscFormulas!$A$5+1),
    ISNUMBER(
        MATCH($A48,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8" s="514" t="b" cm="1">
        <f t="array" aca="1" ref="BN48" ca="1">IF(
    AND($A48 &gt; 0, AG48 &gt; 0,BN$2&lt;MiscFormulas!$A$5+1),
    ISNUMBER(
        MATCH($A48,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8" s="514" t="b" cm="1">
        <f t="array" aca="1" ref="BO48" ca="1">IF(
    AND($A48 &gt; 0, AH48 &gt; 0,BO$2&lt;MiscFormulas!$A$5+1),
    ISNUMBER(
        MATCH($A48,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9" spans="1:67" x14ac:dyDescent="0.55000000000000004">
      <c r="A49" s="514" t="str">
        <v>EX8 Ran</v>
      </c>
      <c r="B49" s="502" t="str">
        <v>EX8 Ran, It</v>
      </c>
      <c r="C49" s="525"/>
      <c r="D49" s="375"/>
      <c r="E49" s="376"/>
      <c r="F49" s="376"/>
      <c r="G49" s="376"/>
      <c r="H49" s="376"/>
      <c r="I49" s="376"/>
      <c r="J49" s="376"/>
      <c r="K49" s="376"/>
      <c r="L49" s="376"/>
      <c r="M49" s="376"/>
      <c r="N49" s="376"/>
      <c r="O49" s="376"/>
      <c r="P49" s="376"/>
      <c r="Q49" s="376"/>
      <c r="R49" s="376"/>
      <c r="S49" s="376"/>
      <c r="T49" s="376"/>
      <c r="U49" s="376"/>
      <c r="V49" s="376"/>
      <c r="W49" s="376"/>
      <c r="X49" s="376"/>
      <c r="Y49" s="376"/>
      <c r="Z49" s="376"/>
      <c r="AA49" s="376"/>
      <c r="AB49" s="376"/>
      <c r="AC49" s="376"/>
      <c r="AD49" s="376"/>
      <c r="AE49" s="376"/>
      <c r="AF49" s="376"/>
      <c r="AG49" s="376"/>
      <c r="AH49" s="379"/>
      <c r="AJ49" s="514" t="str">
        <f t="shared" ca="1" si="0"/>
        <v/>
      </c>
      <c r="AK49" s="514" t="b" cm="1">
        <f t="array" aca="1" ref="AK49" ca="1">IF(
    AND($A49 &gt; 0, D49 &gt; 0,AK$2&lt;MiscFormulas!$A$5+1),
    ISNUMBER(
        MATCH($A49,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9" s="514" t="b" cm="1">
        <f t="array" aca="1" ref="AL49" ca="1">IF(
    AND($A49 &gt; 0, E49 &gt; 0,AL$2&lt;MiscFormulas!$A$5+1),
    ISNUMBER(
        MATCH($A49,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9" s="514" t="b" cm="1">
        <f t="array" aca="1" ref="AM49" ca="1">IF(
    AND($A49 &gt; 0, F49 &gt; 0,AM$2&lt;MiscFormulas!$A$5+1),
    ISNUMBER(
        MATCH($A49,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9" s="514" t="b" cm="1">
        <f t="array" aca="1" ref="AN49" ca="1">IF(
    AND($A49 &gt; 0, G49 &gt; 0,AN$2&lt;MiscFormulas!$A$5+1),
    ISNUMBER(
        MATCH($A49,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9" s="514" t="b" cm="1">
        <f t="array" aca="1" ref="AO49" ca="1">IF(
    AND($A49 &gt; 0, H49 &gt; 0,AO$2&lt;MiscFormulas!$A$5+1),
    ISNUMBER(
        MATCH($A49,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9" s="514" t="b" cm="1">
        <f t="array" aca="1" ref="AP49" ca="1">IF(
    AND($A49 &gt; 0, I49 &gt; 0,AP$2&lt;MiscFormulas!$A$5+1),
    ISNUMBER(
        MATCH($A49,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9" s="514" t="b" cm="1">
        <f t="array" aca="1" ref="AQ49" ca="1">IF(
    AND($A49 &gt; 0, J49 &gt; 0,AQ$2&lt;MiscFormulas!$A$5+1),
    ISNUMBER(
        MATCH($A49,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9" s="514" t="b" cm="1">
        <f t="array" aca="1" ref="AR49" ca="1">IF(
    AND($A49 &gt; 0, K49 &gt; 0,AR$2&lt;MiscFormulas!$A$5+1),
    ISNUMBER(
        MATCH($A49,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9" s="514" t="b" cm="1">
        <f t="array" aca="1" ref="AS49" ca="1">IF(
    AND($A49 &gt; 0, L49 &gt; 0,AS$2&lt;MiscFormulas!$A$5+1),
    ISNUMBER(
        MATCH($A49,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9" s="514" t="b" cm="1">
        <f t="array" aca="1" ref="AT49" ca="1">IF(
    AND($A49 &gt; 0, M49 &gt; 0,AT$2&lt;MiscFormulas!$A$5+1),
    ISNUMBER(
        MATCH($A49,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9" s="514" t="b" cm="1">
        <f t="array" aca="1" ref="AU49" ca="1">IF(
    AND($A49 &gt; 0, N49 &gt; 0,AU$2&lt;MiscFormulas!$A$5+1),
    ISNUMBER(
        MATCH($A49,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9" s="514" t="b" cm="1">
        <f t="array" aca="1" ref="AV49" ca="1">IF(
    AND($A49 &gt; 0, O49 &gt; 0,AV$2&lt;MiscFormulas!$A$5+1),
    ISNUMBER(
        MATCH($A49,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9" s="514" t="b" cm="1">
        <f t="array" aca="1" ref="AW49" ca="1">IF(
    AND($A49 &gt; 0, P49 &gt; 0,AW$2&lt;MiscFormulas!$A$5+1),
    ISNUMBER(
        MATCH($A49,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9" s="514" t="b" cm="1">
        <f t="array" aca="1" ref="AX49" ca="1">IF(
    AND($A49 &gt; 0, Q49 &gt; 0,AX$2&lt;MiscFormulas!$A$5+1),
    ISNUMBER(
        MATCH($A49,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9" s="514" t="b" cm="1">
        <f t="array" aca="1" ref="AY49" ca="1">IF(
    AND($A49 &gt; 0, R49 &gt; 0,AY$2&lt;MiscFormulas!$A$5+1),
    ISNUMBER(
        MATCH($A49,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9" s="514" t="b" cm="1">
        <f t="array" aca="1" ref="AZ49" ca="1">IF(
    AND($A49 &gt; 0, S49 &gt; 0,AZ$2&lt;MiscFormulas!$A$5+1),
    ISNUMBER(
        MATCH($A49,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9" s="514" t="b" cm="1">
        <f t="array" aca="1" ref="BA49" ca="1">IF(
    AND($A49 &gt; 0, T49 &gt; 0,BA$2&lt;MiscFormulas!$A$5+1),
    ISNUMBER(
        MATCH($A49,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9" s="514" t="b" cm="1">
        <f t="array" aca="1" ref="BB49" ca="1">IF(
    AND($A49 &gt; 0, U49 &gt; 0,BB$2&lt;MiscFormulas!$A$5+1),
    ISNUMBER(
        MATCH($A49,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9" s="514" t="b" cm="1">
        <f t="array" aca="1" ref="BC49" ca="1">IF(
    AND($A49 &gt; 0, V49 &gt; 0,BC$2&lt;MiscFormulas!$A$5+1),
    ISNUMBER(
        MATCH($A49,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9" s="514" t="b" cm="1">
        <f t="array" aca="1" ref="BD49" ca="1">IF(
    AND($A49 &gt; 0, W49 &gt; 0,BD$2&lt;MiscFormulas!$A$5+1),
    ISNUMBER(
        MATCH($A49,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9" s="514" t="b" cm="1">
        <f t="array" aca="1" ref="BE49" ca="1">IF(
    AND($A49 &gt; 0, X49 &gt; 0,BE$2&lt;MiscFormulas!$A$5+1),
    ISNUMBER(
        MATCH($A49,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9" s="514" t="b" cm="1">
        <f t="array" aca="1" ref="BF49" ca="1">IF(
    AND($A49 &gt; 0, Y49 &gt; 0,BF$2&lt;MiscFormulas!$A$5+1),
    ISNUMBER(
        MATCH($A49,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9" s="514" t="b" cm="1">
        <f t="array" aca="1" ref="BG49" ca="1">IF(
    AND($A49 &gt; 0, Z49 &gt; 0,BG$2&lt;MiscFormulas!$A$5+1),
    ISNUMBER(
        MATCH($A49,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9" s="514" t="b" cm="1">
        <f t="array" aca="1" ref="BH49" ca="1">IF(
    AND($A49 &gt; 0, AA49 &gt; 0,BH$2&lt;MiscFormulas!$A$5+1),
    ISNUMBER(
        MATCH($A49,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9" s="514" t="b" cm="1">
        <f t="array" aca="1" ref="BI49" ca="1">IF(
    AND($A49 &gt; 0, AB49 &gt; 0,BI$2&lt;MiscFormulas!$A$5+1),
    ISNUMBER(
        MATCH($A49,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9" s="514" t="b" cm="1">
        <f t="array" aca="1" ref="BJ49" ca="1">IF(
    AND($A49 &gt; 0, AC49 &gt; 0,BJ$2&lt;MiscFormulas!$A$5+1),
    ISNUMBER(
        MATCH($A49,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9" s="514" t="b" cm="1">
        <f t="array" aca="1" ref="BK49" ca="1">IF(
    AND($A49 &gt; 0, AD49 &gt; 0,BK$2&lt;MiscFormulas!$A$5+1),
    ISNUMBER(
        MATCH($A49,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9" s="514" t="b" cm="1">
        <f t="array" aca="1" ref="BL49" ca="1">IF(
    AND($A49 &gt; 0, AE49 &gt; 0,BL$2&lt;MiscFormulas!$A$5+1),
    ISNUMBER(
        MATCH($A49,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9" s="514" t="b" cm="1">
        <f t="array" aca="1" ref="BM49" ca="1">IF(
    AND($A49 &gt; 0, AF49 &gt; 0,BM$2&lt;MiscFormulas!$A$5+1),
    ISNUMBER(
        MATCH($A49,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9" s="514" t="b" cm="1">
        <f t="array" aca="1" ref="BN49" ca="1">IF(
    AND($A49 &gt; 0, AG49 &gt; 0,BN$2&lt;MiscFormulas!$A$5+1),
    ISNUMBER(
        MATCH($A49,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9" s="514" t="b" cm="1">
        <f t="array" aca="1" ref="BO49" ca="1">IF(
    AND($A49 &gt; 0, AH49 &gt; 0,BO$2&lt;MiscFormulas!$A$5+1),
    ISNUMBER(
        MATCH($A49,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0" spans="1:67" x14ac:dyDescent="0.55000000000000004">
      <c r="A50" s="514" t="str">
        <v>EX9 Rhodes</v>
      </c>
      <c r="B50" s="502" t="str">
        <v>EX9 Rhodes, Jamey</v>
      </c>
      <c r="C50" s="525"/>
      <c r="D50" s="375"/>
      <c r="E50" s="377"/>
      <c r="F50" s="376"/>
      <c r="G50" s="377"/>
      <c r="H50" s="376"/>
      <c r="I50" s="377"/>
      <c r="J50" s="376"/>
      <c r="K50" s="377"/>
      <c r="L50" s="376"/>
      <c r="M50" s="377"/>
      <c r="N50" s="376"/>
      <c r="O50" s="377"/>
      <c r="P50" s="376"/>
      <c r="Q50" s="377"/>
      <c r="R50" s="376"/>
      <c r="S50" s="377"/>
      <c r="T50" s="376"/>
      <c r="U50" s="377"/>
      <c r="V50" s="376"/>
      <c r="W50" s="377"/>
      <c r="X50" s="376"/>
      <c r="Y50" s="377"/>
      <c r="Z50" s="376"/>
      <c r="AA50" s="377"/>
      <c r="AB50" s="376"/>
      <c r="AC50" s="377"/>
      <c r="AD50" s="376"/>
      <c r="AE50" s="377"/>
      <c r="AF50" s="376"/>
      <c r="AG50" s="377"/>
      <c r="AH50" s="379"/>
      <c r="AJ50" s="514" t="str">
        <f t="shared" ca="1" si="0"/>
        <v/>
      </c>
      <c r="AK50" s="514" t="b" cm="1">
        <f t="array" aca="1" ref="AK50" ca="1">IF(
    AND($A50 &gt; 0, D50 &gt; 0,AK$2&lt;MiscFormulas!$A$5+1),
    ISNUMBER(
        MATCH($A50,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0" s="514" t="b" cm="1">
        <f t="array" aca="1" ref="AL50" ca="1">IF(
    AND($A50 &gt; 0, E50 &gt; 0,AL$2&lt;MiscFormulas!$A$5+1),
    ISNUMBER(
        MATCH($A50,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0" s="514" t="b" cm="1">
        <f t="array" aca="1" ref="AM50" ca="1">IF(
    AND($A50 &gt; 0, F50 &gt; 0,AM$2&lt;MiscFormulas!$A$5+1),
    ISNUMBER(
        MATCH($A50,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0" s="514" t="b" cm="1">
        <f t="array" aca="1" ref="AN50" ca="1">IF(
    AND($A50 &gt; 0, G50 &gt; 0,AN$2&lt;MiscFormulas!$A$5+1),
    ISNUMBER(
        MATCH($A50,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0" s="514" t="b" cm="1">
        <f t="array" aca="1" ref="AO50" ca="1">IF(
    AND($A50 &gt; 0, H50 &gt; 0,AO$2&lt;MiscFormulas!$A$5+1),
    ISNUMBER(
        MATCH($A50,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0" s="514" t="b" cm="1">
        <f t="array" aca="1" ref="AP50" ca="1">IF(
    AND($A50 &gt; 0, I50 &gt; 0,AP$2&lt;MiscFormulas!$A$5+1),
    ISNUMBER(
        MATCH($A50,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0" s="514" t="b" cm="1">
        <f t="array" aca="1" ref="AQ50" ca="1">IF(
    AND($A50 &gt; 0, J50 &gt; 0,AQ$2&lt;MiscFormulas!$A$5+1),
    ISNUMBER(
        MATCH($A50,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0" s="514" t="b" cm="1">
        <f t="array" aca="1" ref="AR50" ca="1">IF(
    AND($A50 &gt; 0, K50 &gt; 0,AR$2&lt;MiscFormulas!$A$5+1),
    ISNUMBER(
        MATCH($A50,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0" s="514" t="b" cm="1">
        <f t="array" aca="1" ref="AS50" ca="1">IF(
    AND($A50 &gt; 0, L50 &gt; 0,AS$2&lt;MiscFormulas!$A$5+1),
    ISNUMBER(
        MATCH($A50,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0" s="514" t="b" cm="1">
        <f t="array" aca="1" ref="AT50" ca="1">IF(
    AND($A50 &gt; 0, M50 &gt; 0,AT$2&lt;MiscFormulas!$A$5+1),
    ISNUMBER(
        MATCH($A50,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0" s="514" t="b" cm="1">
        <f t="array" aca="1" ref="AU50" ca="1">IF(
    AND($A50 &gt; 0, N50 &gt; 0,AU$2&lt;MiscFormulas!$A$5+1),
    ISNUMBER(
        MATCH($A50,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0" s="514" t="b" cm="1">
        <f t="array" aca="1" ref="AV50" ca="1">IF(
    AND($A50 &gt; 0, O50 &gt; 0,AV$2&lt;MiscFormulas!$A$5+1),
    ISNUMBER(
        MATCH($A50,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0" s="514" t="b" cm="1">
        <f t="array" aca="1" ref="AW50" ca="1">IF(
    AND($A50 &gt; 0, P50 &gt; 0,AW$2&lt;MiscFormulas!$A$5+1),
    ISNUMBER(
        MATCH($A50,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0" s="514" t="b" cm="1">
        <f t="array" aca="1" ref="AX50" ca="1">IF(
    AND($A50 &gt; 0, Q50 &gt; 0,AX$2&lt;MiscFormulas!$A$5+1),
    ISNUMBER(
        MATCH($A50,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0" s="514" t="b" cm="1">
        <f t="array" aca="1" ref="AY50" ca="1">IF(
    AND($A50 &gt; 0, R50 &gt; 0,AY$2&lt;MiscFormulas!$A$5+1),
    ISNUMBER(
        MATCH($A50,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0" s="514" t="b" cm="1">
        <f t="array" aca="1" ref="AZ50" ca="1">IF(
    AND($A50 &gt; 0, S50 &gt; 0,AZ$2&lt;MiscFormulas!$A$5+1),
    ISNUMBER(
        MATCH($A50,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0" s="514" t="b" cm="1">
        <f t="array" aca="1" ref="BA50" ca="1">IF(
    AND($A50 &gt; 0, T50 &gt; 0,BA$2&lt;MiscFormulas!$A$5+1),
    ISNUMBER(
        MATCH($A50,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0" s="514" t="b" cm="1">
        <f t="array" aca="1" ref="BB50" ca="1">IF(
    AND($A50 &gt; 0, U50 &gt; 0,BB$2&lt;MiscFormulas!$A$5+1),
    ISNUMBER(
        MATCH($A50,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0" s="514" t="b" cm="1">
        <f t="array" aca="1" ref="BC50" ca="1">IF(
    AND($A50 &gt; 0, V50 &gt; 0,BC$2&lt;MiscFormulas!$A$5+1),
    ISNUMBER(
        MATCH($A50,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0" s="514" t="b" cm="1">
        <f t="array" aca="1" ref="BD50" ca="1">IF(
    AND($A50 &gt; 0, W50 &gt; 0,BD$2&lt;MiscFormulas!$A$5+1),
    ISNUMBER(
        MATCH($A50,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0" s="514" t="b" cm="1">
        <f t="array" aca="1" ref="BE50" ca="1">IF(
    AND($A50 &gt; 0, X50 &gt; 0,BE$2&lt;MiscFormulas!$A$5+1),
    ISNUMBER(
        MATCH($A50,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0" s="514" t="b" cm="1">
        <f t="array" aca="1" ref="BF50" ca="1">IF(
    AND($A50 &gt; 0, Y50 &gt; 0,BF$2&lt;MiscFormulas!$A$5+1),
    ISNUMBER(
        MATCH($A50,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0" s="514" t="b" cm="1">
        <f t="array" aca="1" ref="BG50" ca="1">IF(
    AND($A50 &gt; 0, Z50 &gt; 0,BG$2&lt;MiscFormulas!$A$5+1),
    ISNUMBER(
        MATCH($A50,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0" s="514" t="b" cm="1">
        <f t="array" aca="1" ref="BH50" ca="1">IF(
    AND($A50 &gt; 0, AA50 &gt; 0,BH$2&lt;MiscFormulas!$A$5+1),
    ISNUMBER(
        MATCH($A50,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0" s="514" t="b" cm="1">
        <f t="array" aca="1" ref="BI50" ca="1">IF(
    AND($A50 &gt; 0, AB50 &gt; 0,BI$2&lt;MiscFormulas!$A$5+1),
    ISNUMBER(
        MATCH($A50,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0" s="514" t="b" cm="1">
        <f t="array" aca="1" ref="BJ50" ca="1">IF(
    AND($A50 &gt; 0, AC50 &gt; 0,BJ$2&lt;MiscFormulas!$A$5+1),
    ISNUMBER(
        MATCH($A50,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0" s="514" t="b" cm="1">
        <f t="array" aca="1" ref="BK50" ca="1">IF(
    AND($A50 &gt; 0, AD50 &gt; 0,BK$2&lt;MiscFormulas!$A$5+1),
    ISNUMBER(
        MATCH($A50,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0" s="514" t="b" cm="1">
        <f t="array" aca="1" ref="BL50" ca="1">IF(
    AND($A50 &gt; 0, AE50 &gt; 0,BL$2&lt;MiscFormulas!$A$5+1),
    ISNUMBER(
        MATCH($A50,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0" s="514" t="b" cm="1">
        <f t="array" aca="1" ref="BM50" ca="1">IF(
    AND($A50 &gt; 0, AF50 &gt; 0,BM$2&lt;MiscFormulas!$A$5+1),
    ISNUMBER(
        MATCH($A50,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0" s="514" t="b" cm="1">
        <f t="array" aca="1" ref="BN50" ca="1">IF(
    AND($A50 &gt; 0, AG50 &gt; 0,BN$2&lt;MiscFormulas!$A$5+1),
    ISNUMBER(
        MATCH($A50,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0" s="514" t="b" cm="1">
        <f t="array" aca="1" ref="BO50" ca="1">IF(
    AND($A50 &gt; 0, AH50 &gt; 0,BO$2&lt;MiscFormulas!$A$5+1),
    ISNUMBER(
        MATCH($A50,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1" spans="1:67" x14ac:dyDescent="0.55000000000000004">
      <c r="A51" s="514" t="str">
        <v>EX10 Rosseta</v>
      </c>
      <c r="B51" s="502" t="str">
        <v>EX10 Rosseta, Stone</v>
      </c>
      <c r="C51" s="525"/>
      <c r="D51" s="375"/>
      <c r="E51" s="376"/>
      <c r="F51" s="376"/>
      <c r="G51" s="376"/>
      <c r="H51" s="376"/>
      <c r="I51" s="376"/>
      <c r="J51" s="376"/>
      <c r="K51" s="376"/>
      <c r="L51" s="376"/>
      <c r="M51" s="376"/>
      <c r="N51" s="376"/>
      <c r="O51" s="376"/>
      <c r="P51" s="376"/>
      <c r="Q51" s="376"/>
      <c r="R51" s="376"/>
      <c r="S51" s="376"/>
      <c r="T51" s="376"/>
      <c r="U51" s="376"/>
      <c r="V51" s="376"/>
      <c r="W51" s="376"/>
      <c r="X51" s="376"/>
      <c r="Y51" s="376"/>
      <c r="Z51" s="376"/>
      <c r="AA51" s="376"/>
      <c r="AB51" s="376"/>
      <c r="AC51" s="376"/>
      <c r="AD51" s="376"/>
      <c r="AE51" s="376"/>
      <c r="AF51" s="376"/>
      <c r="AG51" s="376"/>
      <c r="AH51" s="379"/>
      <c r="AJ51" s="514" t="str">
        <f t="shared" ca="1" si="0"/>
        <v/>
      </c>
      <c r="AK51" s="514" t="b" cm="1">
        <f t="array" aca="1" ref="AK51" ca="1">IF(
    AND($A51 &gt; 0, D51 &gt; 0,AK$2&lt;MiscFormulas!$A$5+1),
    ISNUMBER(
        MATCH($A51,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1" s="514" t="b" cm="1">
        <f t="array" aca="1" ref="AL51" ca="1">IF(
    AND($A51 &gt; 0, E51 &gt; 0,AL$2&lt;MiscFormulas!$A$5+1),
    ISNUMBER(
        MATCH($A51,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1" s="514" t="b" cm="1">
        <f t="array" aca="1" ref="AM51" ca="1">IF(
    AND($A51 &gt; 0, F51 &gt; 0,AM$2&lt;MiscFormulas!$A$5+1),
    ISNUMBER(
        MATCH($A51,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1" s="514" t="b" cm="1">
        <f t="array" aca="1" ref="AN51" ca="1">IF(
    AND($A51 &gt; 0, G51 &gt; 0,AN$2&lt;MiscFormulas!$A$5+1),
    ISNUMBER(
        MATCH($A51,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1" s="514" t="b" cm="1">
        <f t="array" aca="1" ref="AO51" ca="1">IF(
    AND($A51 &gt; 0, H51 &gt; 0,AO$2&lt;MiscFormulas!$A$5+1),
    ISNUMBER(
        MATCH($A51,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1" s="514" t="b" cm="1">
        <f t="array" aca="1" ref="AP51" ca="1">IF(
    AND($A51 &gt; 0, I51 &gt; 0,AP$2&lt;MiscFormulas!$A$5+1),
    ISNUMBER(
        MATCH($A51,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1" s="514" t="b" cm="1">
        <f t="array" aca="1" ref="AQ51" ca="1">IF(
    AND($A51 &gt; 0, J51 &gt; 0,AQ$2&lt;MiscFormulas!$A$5+1),
    ISNUMBER(
        MATCH($A51,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1" s="514" t="b" cm="1">
        <f t="array" aca="1" ref="AR51" ca="1">IF(
    AND($A51 &gt; 0, K51 &gt; 0,AR$2&lt;MiscFormulas!$A$5+1),
    ISNUMBER(
        MATCH($A51,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1" s="514" t="b" cm="1">
        <f t="array" aca="1" ref="AS51" ca="1">IF(
    AND($A51 &gt; 0, L51 &gt; 0,AS$2&lt;MiscFormulas!$A$5+1),
    ISNUMBER(
        MATCH($A51,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1" s="514" t="b" cm="1">
        <f t="array" aca="1" ref="AT51" ca="1">IF(
    AND($A51 &gt; 0, M51 &gt; 0,AT$2&lt;MiscFormulas!$A$5+1),
    ISNUMBER(
        MATCH($A51,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1" s="514" t="b" cm="1">
        <f t="array" aca="1" ref="AU51" ca="1">IF(
    AND($A51 &gt; 0, N51 &gt; 0,AU$2&lt;MiscFormulas!$A$5+1),
    ISNUMBER(
        MATCH($A51,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1" s="514" t="b" cm="1">
        <f t="array" aca="1" ref="AV51" ca="1">IF(
    AND($A51 &gt; 0, O51 &gt; 0,AV$2&lt;MiscFormulas!$A$5+1),
    ISNUMBER(
        MATCH($A51,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1" s="514" t="b" cm="1">
        <f t="array" aca="1" ref="AW51" ca="1">IF(
    AND($A51 &gt; 0, P51 &gt; 0,AW$2&lt;MiscFormulas!$A$5+1),
    ISNUMBER(
        MATCH($A51,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1" s="514" t="b" cm="1">
        <f t="array" aca="1" ref="AX51" ca="1">IF(
    AND($A51 &gt; 0, Q51 &gt; 0,AX$2&lt;MiscFormulas!$A$5+1),
    ISNUMBER(
        MATCH($A51,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1" s="514" t="b" cm="1">
        <f t="array" aca="1" ref="AY51" ca="1">IF(
    AND($A51 &gt; 0, R51 &gt; 0,AY$2&lt;MiscFormulas!$A$5+1),
    ISNUMBER(
        MATCH($A51,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1" s="514" t="b" cm="1">
        <f t="array" aca="1" ref="AZ51" ca="1">IF(
    AND($A51 &gt; 0, S51 &gt; 0,AZ$2&lt;MiscFormulas!$A$5+1),
    ISNUMBER(
        MATCH($A51,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1" s="514" t="b" cm="1">
        <f t="array" aca="1" ref="BA51" ca="1">IF(
    AND($A51 &gt; 0, T51 &gt; 0,BA$2&lt;MiscFormulas!$A$5+1),
    ISNUMBER(
        MATCH($A51,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1" s="514" t="b" cm="1">
        <f t="array" aca="1" ref="BB51" ca="1">IF(
    AND($A51 &gt; 0, U51 &gt; 0,BB$2&lt;MiscFormulas!$A$5+1),
    ISNUMBER(
        MATCH($A51,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1" s="514" t="b" cm="1">
        <f t="array" aca="1" ref="BC51" ca="1">IF(
    AND($A51 &gt; 0, V51 &gt; 0,BC$2&lt;MiscFormulas!$A$5+1),
    ISNUMBER(
        MATCH($A51,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1" s="514" t="b" cm="1">
        <f t="array" aca="1" ref="BD51" ca="1">IF(
    AND($A51 &gt; 0, W51 &gt; 0,BD$2&lt;MiscFormulas!$A$5+1),
    ISNUMBER(
        MATCH($A51,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1" s="514" t="b" cm="1">
        <f t="array" aca="1" ref="BE51" ca="1">IF(
    AND($A51 &gt; 0, X51 &gt; 0,BE$2&lt;MiscFormulas!$A$5+1),
    ISNUMBER(
        MATCH($A51,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1" s="514" t="b" cm="1">
        <f t="array" aca="1" ref="BF51" ca="1">IF(
    AND($A51 &gt; 0, Y51 &gt; 0,BF$2&lt;MiscFormulas!$A$5+1),
    ISNUMBER(
        MATCH($A51,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1" s="514" t="b" cm="1">
        <f t="array" aca="1" ref="BG51" ca="1">IF(
    AND($A51 &gt; 0, Z51 &gt; 0,BG$2&lt;MiscFormulas!$A$5+1),
    ISNUMBER(
        MATCH($A51,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1" s="514" t="b" cm="1">
        <f t="array" aca="1" ref="BH51" ca="1">IF(
    AND($A51 &gt; 0, AA51 &gt; 0,BH$2&lt;MiscFormulas!$A$5+1),
    ISNUMBER(
        MATCH($A51,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1" s="514" t="b" cm="1">
        <f t="array" aca="1" ref="BI51" ca="1">IF(
    AND($A51 &gt; 0, AB51 &gt; 0,BI$2&lt;MiscFormulas!$A$5+1),
    ISNUMBER(
        MATCH($A51,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1" s="514" t="b" cm="1">
        <f t="array" aca="1" ref="BJ51" ca="1">IF(
    AND($A51 &gt; 0, AC51 &gt; 0,BJ$2&lt;MiscFormulas!$A$5+1),
    ISNUMBER(
        MATCH($A51,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1" s="514" t="b" cm="1">
        <f t="array" aca="1" ref="BK51" ca="1">IF(
    AND($A51 &gt; 0, AD51 &gt; 0,BK$2&lt;MiscFormulas!$A$5+1),
    ISNUMBER(
        MATCH($A51,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1" s="514" t="b" cm="1">
        <f t="array" aca="1" ref="BL51" ca="1">IF(
    AND($A51 &gt; 0, AE51 &gt; 0,BL$2&lt;MiscFormulas!$A$5+1),
    ISNUMBER(
        MATCH($A51,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1" s="514" t="b" cm="1">
        <f t="array" aca="1" ref="BM51" ca="1">IF(
    AND($A51 &gt; 0, AF51 &gt; 0,BM$2&lt;MiscFormulas!$A$5+1),
    ISNUMBER(
        MATCH($A51,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1" s="514" t="b" cm="1">
        <f t="array" aca="1" ref="BN51" ca="1">IF(
    AND($A51 &gt; 0, AG51 &gt; 0,BN$2&lt;MiscFormulas!$A$5+1),
    ISNUMBER(
        MATCH($A51,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1" s="514" t="b" cm="1">
        <f t="array" aca="1" ref="BO51" ca="1">IF(
    AND($A51 &gt; 0, AH51 &gt; 0,BO$2&lt;MiscFormulas!$A$5+1),
    ISNUMBER(
        MATCH($A51,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2" spans="1:67" x14ac:dyDescent="0.55000000000000004">
      <c r="A52" s="514" t="str">
        <v>EX11 Sad</v>
      </c>
      <c r="B52" s="502" t="str">
        <v>EX11 Sad, Tober</v>
      </c>
      <c r="C52" s="525"/>
      <c r="D52" s="375"/>
      <c r="E52" s="377"/>
      <c r="F52" s="376"/>
      <c r="G52" s="377"/>
      <c r="H52" s="376"/>
      <c r="I52" s="377"/>
      <c r="J52" s="376"/>
      <c r="K52" s="377"/>
      <c r="L52" s="376"/>
      <c r="M52" s="377"/>
      <c r="N52" s="376"/>
      <c r="O52" s="377"/>
      <c r="P52" s="376"/>
      <c r="Q52" s="377"/>
      <c r="R52" s="376"/>
      <c r="S52" s="377"/>
      <c r="T52" s="376"/>
      <c r="U52" s="377"/>
      <c r="V52" s="376"/>
      <c r="W52" s="377"/>
      <c r="X52" s="376"/>
      <c r="Y52" s="377"/>
      <c r="Z52" s="376"/>
      <c r="AA52" s="377"/>
      <c r="AB52" s="376"/>
      <c r="AC52" s="377"/>
      <c r="AD52" s="376"/>
      <c r="AE52" s="377"/>
      <c r="AF52" s="376"/>
      <c r="AG52" s="377"/>
      <c r="AH52" s="379"/>
      <c r="AJ52" s="514" t="str">
        <f t="shared" ca="1" si="0"/>
        <v/>
      </c>
      <c r="AK52" s="514" t="b" cm="1">
        <f t="array" aca="1" ref="AK52" ca="1">IF(
    AND($A52 &gt; 0, D52 &gt; 0,AK$2&lt;MiscFormulas!$A$5+1),
    ISNUMBER(
        MATCH($A52,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2" s="514" t="b" cm="1">
        <f t="array" aca="1" ref="AL52" ca="1">IF(
    AND($A52 &gt; 0, E52 &gt; 0,AL$2&lt;MiscFormulas!$A$5+1),
    ISNUMBER(
        MATCH($A52,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2" s="514" t="b" cm="1">
        <f t="array" aca="1" ref="AM52" ca="1">IF(
    AND($A52 &gt; 0, F52 &gt; 0,AM$2&lt;MiscFormulas!$A$5+1),
    ISNUMBER(
        MATCH($A52,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2" s="514" t="b" cm="1">
        <f t="array" aca="1" ref="AN52" ca="1">IF(
    AND($A52 &gt; 0, G52 &gt; 0,AN$2&lt;MiscFormulas!$A$5+1),
    ISNUMBER(
        MATCH($A52,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2" s="514" t="b" cm="1">
        <f t="array" aca="1" ref="AO52" ca="1">IF(
    AND($A52 &gt; 0, H52 &gt; 0,AO$2&lt;MiscFormulas!$A$5+1),
    ISNUMBER(
        MATCH($A52,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2" s="514" t="b" cm="1">
        <f t="array" aca="1" ref="AP52" ca="1">IF(
    AND($A52 &gt; 0, I52 &gt; 0,AP$2&lt;MiscFormulas!$A$5+1),
    ISNUMBER(
        MATCH($A52,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2" s="514" t="b" cm="1">
        <f t="array" aca="1" ref="AQ52" ca="1">IF(
    AND($A52 &gt; 0, J52 &gt; 0,AQ$2&lt;MiscFormulas!$A$5+1),
    ISNUMBER(
        MATCH($A52,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2" s="514" t="b" cm="1">
        <f t="array" aca="1" ref="AR52" ca="1">IF(
    AND($A52 &gt; 0, K52 &gt; 0,AR$2&lt;MiscFormulas!$A$5+1),
    ISNUMBER(
        MATCH($A52,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2" s="514" t="b" cm="1">
        <f t="array" aca="1" ref="AS52" ca="1">IF(
    AND($A52 &gt; 0, L52 &gt; 0,AS$2&lt;MiscFormulas!$A$5+1),
    ISNUMBER(
        MATCH($A52,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2" s="514" t="b" cm="1">
        <f t="array" aca="1" ref="AT52" ca="1">IF(
    AND($A52 &gt; 0, M52 &gt; 0,AT$2&lt;MiscFormulas!$A$5+1),
    ISNUMBER(
        MATCH($A52,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2" s="514" t="b" cm="1">
        <f t="array" aca="1" ref="AU52" ca="1">IF(
    AND($A52 &gt; 0, N52 &gt; 0,AU$2&lt;MiscFormulas!$A$5+1),
    ISNUMBER(
        MATCH($A52,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2" s="514" t="b" cm="1">
        <f t="array" aca="1" ref="AV52" ca="1">IF(
    AND($A52 &gt; 0, O52 &gt; 0,AV$2&lt;MiscFormulas!$A$5+1),
    ISNUMBER(
        MATCH($A52,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2" s="514" t="b" cm="1">
        <f t="array" aca="1" ref="AW52" ca="1">IF(
    AND($A52 &gt; 0, P52 &gt; 0,AW$2&lt;MiscFormulas!$A$5+1),
    ISNUMBER(
        MATCH($A52,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2" s="514" t="b" cm="1">
        <f t="array" aca="1" ref="AX52" ca="1">IF(
    AND($A52 &gt; 0, Q52 &gt; 0,AX$2&lt;MiscFormulas!$A$5+1),
    ISNUMBER(
        MATCH($A52,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2" s="514" t="b" cm="1">
        <f t="array" aca="1" ref="AY52" ca="1">IF(
    AND($A52 &gt; 0, R52 &gt; 0,AY$2&lt;MiscFormulas!$A$5+1),
    ISNUMBER(
        MATCH($A52,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2" s="514" t="b" cm="1">
        <f t="array" aca="1" ref="AZ52" ca="1">IF(
    AND($A52 &gt; 0, S52 &gt; 0,AZ$2&lt;MiscFormulas!$A$5+1),
    ISNUMBER(
        MATCH($A52,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2" s="514" t="b" cm="1">
        <f t="array" aca="1" ref="BA52" ca="1">IF(
    AND($A52 &gt; 0, T52 &gt; 0,BA$2&lt;MiscFormulas!$A$5+1),
    ISNUMBER(
        MATCH($A52,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2" s="514" t="b" cm="1">
        <f t="array" aca="1" ref="BB52" ca="1">IF(
    AND($A52 &gt; 0, U52 &gt; 0,BB$2&lt;MiscFormulas!$A$5+1),
    ISNUMBER(
        MATCH($A52,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2" s="514" t="b" cm="1">
        <f t="array" aca="1" ref="BC52" ca="1">IF(
    AND($A52 &gt; 0, V52 &gt; 0,BC$2&lt;MiscFormulas!$A$5+1),
    ISNUMBER(
        MATCH($A52,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2" s="514" t="b" cm="1">
        <f t="array" aca="1" ref="BD52" ca="1">IF(
    AND($A52 &gt; 0, W52 &gt; 0,BD$2&lt;MiscFormulas!$A$5+1),
    ISNUMBER(
        MATCH($A52,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2" s="514" t="b" cm="1">
        <f t="array" aca="1" ref="BE52" ca="1">IF(
    AND($A52 &gt; 0, X52 &gt; 0,BE$2&lt;MiscFormulas!$A$5+1),
    ISNUMBER(
        MATCH($A52,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2" s="514" t="b" cm="1">
        <f t="array" aca="1" ref="BF52" ca="1">IF(
    AND($A52 &gt; 0, Y52 &gt; 0,BF$2&lt;MiscFormulas!$A$5+1),
    ISNUMBER(
        MATCH($A52,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2" s="514" t="b" cm="1">
        <f t="array" aca="1" ref="BG52" ca="1">IF(
    AND($A52 &gt; 0, Z52 &gt; 0,BG$2&lt;MiscFormulas!$A$5+1),
    ISNUMBER(
        MATCH($A52,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2" s="514" t="b" cm="1">
        <f t="array" aca="1" ref="BH52" ca="1">IF(
    AND($A52 &gt; 0, AA52 &gt; 0,BH$2&lt;MiscFormulas!$A$5+1),
    ISNUMBER(
        MATCH($A52,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2" s="514" t="b" cm="1">
        <f t="array" aca="1" ref="BI52" ca="1">IF(
    AND($A52 &gt; 0, AB52 &gt; 0,BI$2&lt;MiscFormulas!$A$5+1),
    ISNUMBER(
        MATCH($A52,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2" s="514" t="b" cm="1">
        <f t="array" aca="1" ref="BJ52" ca="1">IF(
    AND($A52 &gt; 0, AC52 &gt; 0,BJ$2&lt;MiscFormulas!$A$5+1),
    ISNUMBER(
        MATCH($A52,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2" s="514" t="b" cm="1">
        <f t="array" aca="1" ref="BK52" ca="1">IF(
    AND($A52 &gt; 0, AD52 &gt; 0,BK$2&lt;MiscFormulas!$A$5+1),
    ISNUMBER(
        MATCH($A52,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2" s="514" t="b" cm="1">
        <f t="array" aca="1" ref="BL52" ca="1">IF(
    AND($A52 &gt; 0, AE52 &gt; 0,BL$2&lt;MiscFormulas!$A$5+1),
    ISNUMBER(
        MATCH($A52,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2" s="514" t="b" cm="1">
        <f t="array" aca="1" ref="BM52" ca="1">IF(
    AND($A52 &gt; 0, AF52 &gt; 0,BM$2&lt;MiscFormulas!$A$5+1),
    ISNUMBER(
        MATCH($A52,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2" s="514" t="b" cm="1">
        <f t="array" aca="1" ref="BN52" ca="1">IF(
    AND($A52 &gt; 0, AG52 &gt; 0,BN$2&lt;MiscFormulas!$A$5+1),
    ISNUMBER(
        MATCH($A52,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2" s="514" t="b" cm="1">
        <f t="array" aca="1" ref="BO52" ca="1">IF(
    AND($A52 &gt; 0, AH52 &gt; 0,BO$2&lt;MiscFormulas!$A$5+1),
    ISNUMBER(
        MATCH($A52,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3" spans="1:67" x14ac:dyDescent="0.55000000000000004">
      <c r="A53" s="514" t="str">
        <v>EX12 Sassy</v>
      </c>
      <c r="B53" s="502" t="str">
        <v>EX12 Sassy, Kitty</v>
      </c>
      <c r="C53" s="525"/>
      <c r="D53" s="375"/>
      <c r="E53" s="376"/>
      <c r="F53" s="376"/>
      <c r="G53" s="376"/>
      <c r="H53" s="376"/>
      <c r="I53" s="376"/>
      <c r="J53" s="376"/>
      <c r="K53" s="376"/>
      <c r="L53" s="376"/>
      <c r="M53" s="376"/>
      <c r="N53" s="376"/>
      <c r="O53" s="376"/>
      <c r="P53" s="376"/>
      <c r="Q53" s="376"/>
      <c r="R53" s="376"/>
      <c r="S53" s="376"/>
      <c r="T53" s="376"/>
      <c r="U53" s="376"/>
      <c r="V53" s="376"/>
      <c r="W53" s="376"/>
      <c r="X53" s="376"/>
      <c r="Y53" s="376"/>
      <c r="Z53" s="376"/>
      <c r="AA53" s="376"/>
      <c r="AB53" s="376"/>
      <c r="AC53" s="376"/>
      <c r="AD53" s="376"/>
      <c r="AE53" s="376"/>
      <c r="AF53" s="376"/>
      <c r="AG53" s="376"/>
      <c r="AH53" s="379"/>
      <c r="AJ53" s="514" t="str">
        <f t="shared" ca="1" si="0"/>
        <v/>
      </c>
      <c r="AK53" s="514" t="b" cm="1">
        <f t="array" aca="1" ref="AK53" ca="1">IF(
    AND($A53 &gt; 0, D53 &gt; 0,AK$2&lt;MiscFormulas!$A$5+1),
    ISNUMBER(
        MATCH($A53,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3" s="514" t="b" cm="1">
        <f t="array" aca="1" ref="AL53" ca="1">IF(
    AND($A53 &gt; 0, E53 &gt; 0,AL$2&lt;MiscFormulas!$A$5+1),
    ISNUMBER(
        MATCH($A53,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3" s="514" t="b" cm="1">
        <f t="array" aca="1" ref="AM53" ca="1">IF(
    AND($A53 &gt; 0, F53 &gt; 0,AM$2&lt;MiscFormulas!$A$5+1),
    ISNUMBER(
        MATCH($A53,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3" s="514" t="b" cm="1">
        <f t="array" aca="1" ref="AN53" ca="1">IF(
    AND($A53 &gt; 0, G53 &gt; 0,AN$2&lt;MiscFormulas!$A$5+1),
    ISNUMBER(
        MATCH($A53,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3" s="514" t="b" cm="1">
        <f t="array" aca="1" ref="AO53" ca="1">IF(
    AND($A53 &gt; 0, H53 &gt; 0,AO$2&lt;MiscFormulas!$A$5+1),
    ISNUMBER(
        MATCH($A53,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3" s="514" t="b" cm="1">
        <f t="array" aca="1" ref="AP53" ca="1">IF(
    AND($A53 &gt; 0, I53 &gt; 0,AP$2&lt;MiscFormulas!$A$5+1),
    ISNUMBER(
        MATCH($A53,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3" s="514" t="b" cm="1">
        <f t="array" aca="1" ref="AQ53" ca="1">IF(
    AND($A53 &gt; 0, J53 &gt; 0,AQ$2&lt;MiscFormulas!$A$5+1),
    ISNUMBER(
        MATCH($A53,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3" s="514" t="b" cm="1">
        <f t="array" aca="1" ref="AR53" ca="1">IF(
    AND($A53 &gt; 0, K53 &gt; 0,AR$2&lt;MiscFormulas!$A$5+1),
    ISNUMBER(
        MATCH($A53,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3" s="514" t="b" cm="1">
        <f t="array" aca="1" ref="AS53" ca="1">IF(
    AND($A53 &gt; 0, L53 &gt; 0,AS$2&lt;MiscFormulas!$A$5+1),
    ISNUMBER(
        MATCH($A53,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3" s="514" t="b" cm="1">
        <f t="array" aca="1" ref="AT53" ca="1">IF(
    AND($A53 &gt; 0, M53 &gt; 0,AT$2&lt;MiscFormulas!$A$5+1),
    ISNUMBER(
        MATCH($A53,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3" s="514" t="b" cm="1">
        <f t="array" aca="1" ref="AU53" ca="1">IF(
    AND($A53 &gt; 0, N53 &gt; 0,AU$2&lt;MiscFormulas!$A$5+1),
    ISNUMBER(
        MATCH($A53,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3" s="514" t="b" cm="1">
        <f t="array" aca="1" ref="AV53" ca="1">IF(
    AND($A53 &gt; 0, O53 &gt; 0,AV$2&lt;MiscFormulas!$A$5+1),
    ISNUMBER(
        MATCH($A53,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3" s="514" t="b" cm="1">
        <f t="array" aca="1" ref="AW53" ca="1">IF(
    AND($A53 &gt; 0, P53 &gt; 0,AW$2&lt;MiscFormulas!$A$5+1),
    ISNUMBER(
        MATCH($A53,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3" s="514" t="b" cm="1">
        <f t="array" aca="1" ref="AX53" ca="1">IF(
    AND($A53 &gt; 0, Q53 &gt; 0,AX$2&lt;MiscFormulas!$A$5+1),
    ISNUMBER(
        MATCH($A53,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3" s="514" t="b" cm="1">
        <f t="array" aca="1" ref="AY53" ca="1">IF(
    AND($A53 &gt; 0, R53 &gt; 0,AY$2&lt;MiscFormulas!$A$5+1),
    ISNUMBER(
        MATCH($A53,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3" s="514" t="b" cm="1">
        <f t="array" aca="1" ref="AZ53" ca="1">IF(
    AND($A53 &gt; 0, S53 &gt; 0,AZ$2&lt;MiscFormulas!$A$5+1),
    ISNUMBER(
        MATCH($A53,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3" s="514" t="b" cm="1">
        <f t="array" aca="1" ref="BA53" ca="1">IF(
    AND($A53 &gt; 0, T53 &gt; 0,BA$2&lt;MiscFormulas!$A$5+1),
    ISNUMBER(
        MATCH($A53,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3" s="514" t="b" cm="1">
        <f t="array" aca="1" ref="BB53" ca="1">IF(
    AND($A53 &gt; 0, U53 &gt; 0,BB$2&lt;MiscFormulas!$A$5+1),
    ISNUMBER(
        MATCH($A53,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3" s="514" t="b" cm="1">
        <f t="array" aca="1" ref="BC53" ca="1">IF(
    AND($A53 &gt; 0, V53 &gt; 0,BC$2&lt;MiscFormulas!$A$5+1),
    ISNUMBER(
        MATCH($A53,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3" s="514" t="b" cm="1">
        <f t="array" aca="1" ref="BD53" ca="1">IF(
    AND($A53 &gt; 0, W53 &gt; 0,BD$2&lt;MiscFormulas!$A$5+1),
    ISNUMBER(
        MATCH($A53,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3" s="514" t="b" cm="1">
        <f t="array" aca="1" ref="BE53" ca="1">IF(
    AND($A53 &gt; 0, X53 &gt; 0,BE$2&lt;MiscFormulas!$A$5+1),
    ISNUMBER(
        MATCH($A53,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3" s="514" t="b" cm="1">
        <f t="array" aca="1" ref="BF53" ca="1">IF(
    AND($A53 &gt; 0, Y53 &gt; 0,BF$2&lt;MiscFormulas!$A$5+1),
    ISNUMBER(
        MATCH($A53,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3" s="514" t="b" cm="1">
        <f t="array" aca="1" ref="BG53" ca="1">IF(
    AND($A53 &gt; 0, Z53 &gt; 0,BG$2&lt;MiscFormulas!$A$5+1),
    ISNUMBER(
        MATCH($A53,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3" s="514" t="b" cm="1">
        <f t="array" aca="1" ref="BH53" ca="1">IF(
    AND($A53 &gt; 0, AA53 &gt; 0,BH$2&lt;MiscFormulas!$A$5+1),
    ISNUMBER(
        MATCH($A53,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3" s="514" t="b" cm="1">
        <f t="array" aca="1" ref="BI53" ca="1">IF(
    AND($A53 &gt; 0, AB53 &gt; 0,BI$2&lt;MiscFormulas!$A$5+1),
    ISNUMBER(
        MATCH($A53,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3" s="514" t="b" cm="1">
        <f t="array" aca="1" ref="BJ53" ca="1">IF(
    AND($A53 &gt; 0, AC53 &gt; 0,BJ$2&lt;MiscFormulas!$A$5+1),
    ISNUMBER(
        MATCH($A53,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3" s="514" t="b" cm="1">
        <f t="array" aca="1" ref="BK53" ca="1">IF(
    AND($A53 &gt; 0, AD53 &gt; 0,BK$2&lt;MiscFormulas!$A$5+1),
    ISNUMBER(
        MATCH($A53,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3" s="514" t="b" cm="1">
        <f t="array" aca="1" ref="BL53" ca="1">IF(
    AND($A53 &gt; 0, AE53 &gt; 0,BL$2&lt;MiscFormulas!$A$5+1),
    ISNUMBER(
        MATCH($A53,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3" s="514" t="b" cm="1">
        <f t="array" aca="1" ref="BM53" ca="1">IF(
    AND($A53 &gt; 0, AF53 &gt; 0,BM$2&lt;MiscFormulas!$A$5+1),
    ISNUMBER(
        MATCH($A53,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3" s="514" t="b" cm="1">
        <f t="array" aca="1" ref="BN53" ca="1">IF(
    AND($A53 &gt; 0, AG53 &gt; 0,BN$2&lt;MiscFormulas!$A$5+1),
    ISNUMBER(
        MATCH($A53,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3" s="514" t="b" cm="1">
        <f t="array" aca="1" ref="BO53" ca="1">IF(
    AND($A53 &gt; 0, AH53 &gt; 0,BO$2&lt;MiscFormulas!$A$5+1),
    ISNUMBER(
        MATCH($A53,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4" spans="1:67" x14ac:dyDescent="0.55000000000000004">
      <c r="A54" s="514" t="str">
        <v>EX13 Says</v>
      </c>
      <c r="B54" s="502" t="str">
        <v>EX13 Says, Mylpo</v>
      </c>
      <c r="C54" s="525"/>
      <c r="D54" s="375"/>
      <c r="E54" s="377"/>
      <c r="F54" s="376"/>
      <c r="G54" s="377"/>
      <c r="H54" s="376"/>
      <c r="I54" s="377"/>
      <c r="J54" s="376"/>
      <c r="K54" s="377"/>
      <c r="L54" s="376"/>
      <c r="M54" s="377"/>
      <c r="N54" s="376"/>
      <c r="O54" s="377"/>
      <c r="P54" s="376"/>
      <c r="Q54" s="377"/>
      <c r="R54" s="376"/>
      <c r="S54" s="377"/>
      <c r="T54" s="376"/>
      <c r="U54" s="377"/>
      <c r="V54" s="376"/>
      <c r="W54" s="377"/>
      <c r="X54" s="376"/>
      <c r="Y54" s="377"/>
      <c r="Z54" s="376"/>
      <c r="AA54" s="377"/>
      <c r="AB54" s="376"/>
      <c r="AC54" s="377"/>
      <c r="AD54" s="376"/>
      <c r="AE54" s="377"/>
      <c r="AF54" s="376"/>
      <c r="AG54" s="377"/>
      <c r="AH54" s="379"/>
      <c r="AJ54" s="514" t="str">
        <f t="shared" ca="1" si="0"/>
        <v/>
      </c>
      <c r="AK54" s="514" t="b" cm="1">
        <f t="array" aca="1" ref="AK54" ca="1">IF(
    AND($A54 &gt; 0, D54 &gt; 0,AK$2&lt;MiscFormulas!$A$5+1),
    ISNUMBER(
        MATCH($A54,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4" s="514" t="b" cm="1">
        <f t="array" aca="1" ref="AL54" ca="1">IF(
    AND($A54 &gt; 0, E54 &gt; 0,AL$2&lt;MiscFormulas!$A$5+1),
    ISNUMBER(
        MATCH($A54,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4" s="514" t="b" cm="1">
        <f t="array" aca="1" ref="AM54" ca="1">IF(
    AND($A54 &gt; 0, F54 &gt; 0,AM$2&lt;MiscFormulas!$A$5+1),
    ISNUMBER(
        MATCH($A54,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4" s="514" t="b" cm="1">
        <f t="array" aca="1" ref="AN54" ca="1">IF(
    AND($A54 &gt; 0, G54 &gt; 0,AN$2&lt;MiscFormulas!$A$5+1),
    ISNUMBER(
        MATCH($A54,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4" s="514" t="b" cm="1">
        <f t="array" aca="1" ref="AO54" ca="1">IF(
    AND($A54 &gt; 0, H54 &gt; 0,AO$2&lt;MiscFormulas!$A$5+1),
    ISNUMBER(
        MATCH($A54,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4" s="514" t="b" cm="1">
        <f t="array" aca="1" ref="AP54" ca="1">IF(
    AND($A54 &gt; 0, I54 &gt; 0,AP$2&lt;MiscFormulas!$A$5+1),
    ISNUMBER(
        MATCH($A54,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4" s="514" t="b" cm="1">
        <f t="array" aca="1" ref="AQ54" ca="1">IF(
    AND($A54 &gt; 0, J54 &gt; 0,AQ$2&lt;MiscFormulas!$A$5+1),
    ISNUMBER(
        MATCH($A54,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4" s="514" t="b" cm="1">
        <f t="array" aca="1" ref="AR54" ca="1">IF(
    AND($A54 &gt; 0, K54 &gt; 0,AR$2&lt;MiscFormulas!$A$5+1),
    ISNUMBER(
        MATCH($A54,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4" s="514" t="b" cm="1">
        <f t="array" aca="1" ref="AS54" ca="1">IF(
    AND($A54 &gt; 0, L54 &gt; 0,AS$2&lt;MiscFormulas!$A$5+1),
    ISNUMBER(
        MATCH($A54,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4" s="514" t="b" cm="1">
        <f t="array" aca="1" ref="AT54" ca="1">IF(
    AND($A54 &gt; 0, M54 &gt; 0,AT$2&lt;MiscFormulas!$A$5+1),
    ISNUMBER(
        MATCH($A54,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4" s="514" t="b" cm="1">
        <f t="array" aca="1" ref="AU54" ca="1">IF(
    AND($A54 &gt; 0, N54 &gt; 0,AU$2&lt;MiscFormulas!$A$5+1),
    ISNUMBER(
        MATCH($A54,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4" s="514" t="b" cm="1">
        <f t="array" aca="1" ref="AV54" ca="1">IF(
    AND($A54 &gt; 0, O54 &gt; 0,AV$2&lt;MiscFormulas!$A$5+1),
    ISNUMBER(
        MATCH($A54,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4" s="514" t="b" cm="1">
        <f t="array" aca="1" ref="AW54" ca="1">IF(
    AND($A54 &gt; 0, P54 &gt; 0,AW$2&lt;MiscFormulas!$A$5+1),
    ISNUMBER(
        MATCH($A54,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4" s="514" t="b" cm="1">
        <f t="array" aca="1" ref="AX54" ca="1">IF(
    AND($A54 &gt; 0, Q54 &gt; 0,AX$2&lt;MiscFormulas!$A$5+1),
    ISNUMBER(
        MATCH($A54,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4" s="514" t="b" cm="1">
        <f t="array" aca="1" ref="AY54" ca="1">IF(
    AND($A54 &gt; 0, R54 &gt; 0,AY$2&lt;MiscFormulas!$A$5+1),
    ISNUMBER(
        MATCH($A54,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4" s="514" t="b" cm="1">
        <f t="array" aca="1" ref="AZ54" ca="1">IF(
    AND($A54 &gt; 0, S54 &gt; 0,AZ$2&lt;MiscFormulas!$A$5+1),
    ISNUMBER(
        MATCH($A54,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4" s="514" t="b" cm="1">
        <f t="array" aca="1" ref="BA54" ca="1">IF(
    AND($A54 &gt; 0, T54 &gt; 0,BA$2&lt;MiscFormulas!$A$5+1),
    ISNUMBER(
        MATCH($A54,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4" s="514" t="b" cm="1">
        <f t="array" aca="1" ref="BB54" ca="1">IF(
    AND($A54 &gt; 0, U54 &gt; 0,BB$2&lt;MiscFormulas!$A$5+1),
    ISNUMBER(
        MATCH($A54,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4" s="514" t="b" cm="1">
        <f t="array" aca="1" ref="BC54" ca="1">IF(
    AND($A54 &gt; 0, V54 &gt; 0,BC$2&lt;MiscFormulas!$A$5+1),
    ISNUMBER(
        MATCH($A54,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4" s="514" t="b" cm="1">
        <f t="array" aca="1" ref="BD54" ca="1">IF(
    AND($A54 &gt; 0, W54 &gt; 0,BD$2&lt;MiscFormulas!$A$5+1),
    ISNUMBER(
        MATCH($A54,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4" s="514" t="b" cm="1">
        <f t="array" aca="1" ref="BE54" ca="1">IF(
    AND($A54 &gt; 0, X54 &gt; 0,BE$2&lt;MiscFormulas!$A$5+1),
    ISNUMBER(
        MATCH($A54,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4" s="514" t="b" cm="1">
        <f t="array" aca="1" ref="BF54" ca="1">IF(
    AND($A54 &gt; 0, Y54 &gt; 0,BF$2&lt;MiscFormulas!$A$5+1),
    ISNUMBER(
        MATCH($A54,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4" s="514" t="b" cm="1">
        <f t="array" aca="1" ref="BG54" ca="1">IF(
    AND($A54 &gt; 0, Z54 &gt; 0,BG$2&lt;MiscFormulas!$A$5+1),
    ISNUMBER(
        MATCH($A54,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4" s="514" t="b" cm="1">
        <f t="array" aca="1" ref="BH54" ca="1">IF(
    AND($A54 &gt; 0, AA54 &gt; 0,BH$2&lt;MiscFormulas!$A$5+1),
    ISNUMBER(
        MATCH($A54,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4" s="514" t="b" cm="1">
        <f t="array" aca="1" ref="BI54" ca="1">IF(
    AND($A54 &gt; 0, AB54 &gt; 0,BI$2&lt;MiscFormulas!$A$5+1),
    ISNUMBER(
        MATCH($A54,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4" s="514" t="b" cm="1">
        <f t="array" aca="1" ref="BJ54" ca="1">IF(
    AND($A54 &gt; 0, AC54 &gt; 0,BJ$2&lt;MiscFormulas!$A$5+1),
    ISNUMBER(
        MATCH($A54,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4" s="514" t="b" cm="1">
        <f t="array" aca="1" ref="BK54" ca="1">IF(
    AND($A54 &gt; 0, AD54 &gt; 0,BK$2&lt;MiscFormulas!$A$5+1),
    ISNUMBER(
        MATCH($A54,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4" s="514" t="b" cm="1">
        <f t="array" aca="1" ref="BL54" ca="1">IF(
    AND($A54 &gt; 0, AE54 &gt; 0,BL$2&lt;MiscFormulas!$A$5+1),
    ISNUMBER(
        MATCH($A54,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4" s="514" t="b" cm="1">
        <f t="array" aca="1" ref="BM54" ca="1">IF(
    AND($A54 &gt; 0, AF54 &gt; 0,BM$2&lt;MiscFormulas!$A$5+1),
    ISNUMBER(
        MATCH($A54,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4" s="514" t="b" cm="1">
        <f t="array" aca="1" ref="BN54" ca="1">IF(
    AND($A54 &gt; 0, AG54 &gt; 0,BN$2&lt;MiscFormulas!$A$5+1),
    ISNUMBER(
        MATCH($A54,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4" s="514" t="b" cm="1">
        <f t="array" aca="1" ref="BO54" ca="1">IF(
    AND($A54 &gt; 0, AH54 &gt; 0,BO$2&lt;MiscFormulas!$A$5+1),
    ISNUMBER(
        MATCH($A54,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5" spans="1:67" x14ac:dyDescent="0.55000000000000004">
      <c r="A55" s="514" t="str">
        <v>EX14 Slacker</v>
      </c>
      <c r="B55" s="502" t="str">
        <v>EX14 Slacker, Jefe</v>
      </c>
      <c r="C55" s="525"/>
      <c r="D55" s="375"/>
      <c r="E55" s="376"/>
      <c r="F55" s="376"/>
      <c r="G55" s="376"/>
      <c r="H55" s="376"/>
      <c r="I55" s="376"/>
      <c r="J55" s="376"/>
      <c r="K55" s="376"/>
      <c r="L55" s="376"/>
      <c r="M55" s="376"/>
      <c r="N55" s="376"/>
      <c r="O55" s="376"/>
      <c r="P55" s="376"/>
      <c r="Q55" s="376"/>
      <c r="R55" s="376"/>
      <c r="S55" s="376"/>
      <c r="T55" s="376"/>
      <c r="U55" s="376"/>
      <c r="V55" s="376"/>
      <c r="W55" s="376"/>
      <c r="X55" s="376"/>
      <c r="Y55" s="376"/>
      <c r="Z55" s="376"/>
      <c r="AA55" s="376"/>
      <c r="AB55" s="376"/>
      <c r="AC55" s="376"/>
      <c r="AD55" s="376"/>
      <c r="AE55" s="376"/>
      <c r="AF55" s="376"/>
      <c r="AG55" s="376"/>
      <c r="AH55" s="379"/>
      <c r="AJ55" s="514" t="str">
        <f t="shared" ca="1" si="0"/>
        <v/>
      </c>
      <c r="AK55" s="514" t="b" cm="1">
        <f t="array" aca="1" ref="AK55" ca="1">IF(
    AND($A55 &gt; 0, D55 &gt; 0,AK$2&lt;MiscFormulas!$A$5+1),
    ISNUMBER(
        MATCH($A55,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5" s="514" t="b" cm="1">
        <f t="array" aca="1" ref="AL55" ca="1">IF(
    AND($A55 &gt; 0, E55 &gt; 0,AL$2&lt;MiscFormulas!$A$5+1),
    ISNUMBER(
        MATCH($A55,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5" s="514" t="b" cm="1">
        <f t="array" aca="1" ref="AM55" ca="1">IF(
    AND($A55 &gt; 0, F55 &gt; 0,AM$2&lt;MiscFormulas!$A$5+1),
    ISNUMBER(
        MATCH($A55,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5" s="514" t="b" cm="1">
        <f t="array" aca="1" ref="AN55" ca="1">IF(
    AND($A55 &gt; 0, G55 &gt; 0,AN$2&lt;MiscFormulas!$A$5+1),
    ISNUMBER(
        MATCH($A55,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5" s="514" t="b" cm="1">
        <f t="array" aca="1" ref="AO55" ca="1">IF(
    AND($A55 &gt; 0, H55 &gt; 0,AO$2&lt;MiscFormulas!$A$5+1),
    ISNUMBER(
        MATCH($A55,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5" s="514" t="b" cm="1">
        <f t="array" aca="1" ref="AP55" ca="1">IF(
    AND($A55 &gt; 0, I55 &gt; 0,AP$2&lt;MiscFormulas!$A$5+1),
    ISNUMBER(
        MATCH($A55,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5" s="514" t="b" cm="1">
        <f t="array" aca="1" ref="AQ55" ca="1">IF(
    AND($A55 &gt; 0, J55 &gt; 0,AQ$2&lt;MiscFormulas!$A$5+1),
    ISNUMBER(
        MATCH($A55,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5" s="514" t="b" cm="1">
        <f t="array" aca="1" ref="AR55" ca="1">IF(
    AND($A55 &gt; 0, K55 &gt; 0,AR$2&lt;MiscFormulas!$A$5+1),
    ISNUMBER(
        MATCH($A55,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5" s="514" t="b" cm="1">
        <f t="array" aca="1" ref="AS55" ca="1">IF(
    AND($A55 &gt; 0, L55 &gt; 0,AS$2&lt;MiscFormulas!$A$5+1),
    ISNUMBER(
        MATCH($A55,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5" s="514" t="b" cm="1">
        <f t="array" aca="1" ref="AT55" ca="1">IF(
    AND($A55 &gt; 0, M55 &gt; 0,AT$2&lt;MiscFormulas!$A$5+1),
    ISNUMBER(
        MATCH($A55,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5" s="514" t="b" cm="1">
        <f t="array" aca="1" ref="AU55" ca="1">IF(
    AND($A55 &gt; 0, N55 &gt; 0,AU$2&lt;MiscFormulas!$A$5+1),
    ISNUMBER(
        MATCH($A55,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5" s="514" t="b" cm="1">
        <f t="array" aca="1" ref="AV55" ca="1">IF(
    AND($A55 &gt; 0, O55 &gt; 0,AV$2&lt;MiscFormulas!$A$5+1),
    ISNUMBER(
        MATCH($A55,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5" s="514" t="b" cm="1">
        <f t="array" aca="1" ref="AW55" ca="1">IF(
    AND($A55 &gt; 0, P55 &gt; 0,AW$2&lt;MiscFormulas!$A$5+1),
    ISNUMBER(
        MATCH($A55,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5" s="514" t="b" cm="1">
        <f t="array" aca="1" ref="AX55" ca="1">IF(
    AND($A55 &gt; 0, Q55 &gt; 0,AX$2&lt;MiscFormulas!$A$5+1),
    ISNUMBER(
        MATCH($A55,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5" s="514" t="b" cm="1">
        <f t="array" aca="1" ref="AY55" ca="1">IF(
    AND($A55 &gt; 0, R55 &gt; 0,AY$2&lt;MiscFormulas!$A$5+1),
    ISNUMBER(
        MATCH($A55,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5" s="514" t="b" cm="1">
        <f t="array" aca="1" ref="AZ55" ca="1">IF(
    AND($A55 &gt; 0, S55 &gt; 0,AZ$2&lt;MiscFormulas!$A$5+1),
    ISNUMBER(
        MATCH($A55,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5" s="514" t="b" cm="1">
        <f t="array" aca="1" ref="BA55" ca="1">IF(
    AND($A55 &gt; 0, T55 &gt; 0,BA$2&lt;MiscFormulas!$A$5+1),
    ISNUMBER(
        MATCH($A55,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5" s="514" t="b" cm="1">
        <f t="array" aca="1" ref="BB55" ca="1">IF(
    AND($A55 &gt; 0, U55 &gt; 0,BB$2&lt;MiscFormulas!$A$5+1),
    ISNUMBER(
        MATCH($A55,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5" s="514" t="b" cm="1">
        <f t="array" aca="1" ref="BC55" ca="1">IF(
    AND($A55 &gt; 0, V55 &gt; 0,BC$2&lt;MiscFormulas!$A$5+1),
    ISNUMBER(
        MATCH($A55,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5" s="514" t="b" cm="1">
        <f t="array" aca="1" ref="BD55" ca="1">IF(
    AND($A55 &gt; 0, W55 &gt; 0,BD$2&lt;MiscFormulas!$A$5+1),
    ISNUMBER(
        MATCH($A55,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5" s="514" t="b" cm="1">
        <f t="array" aca="1" ref="BE55" ca="1">IF(
    AND($A55 &gt; 0, X55 &gt; 0,BE$2&lt;MiscFormulas!$A$5+1),
    ISNUMBER(
        MATCH($A55,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5" s="514" t="b" cm="1">
        <f t="array" aca="1" ref="BF55" ca="1">IF(
    AND($A55 &gt; 0, Y55 &gt; 0,BF$2&lt;MiscFormulas!$A$5+1),
    ISNUMBER(
        MATCH($A55,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5" s="514" t="b" cm="1">
        <f t="array" aca="1" ref="BG55" ca="1">IF(
    AND($A55 &gt; 0, Z55 &gt; 0,BG$2&lt;MiscFormulas!$A$5+1),
    ISNUMBER(
        MATCH($A55,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5" s="514" t="b" cm="1">
        <f t="array" aca="1" ref="BH55" ca="1">IF(
    AND($A55 &gt; 0, AA55 &gt; 0,BH$2&lt;MiscFormulas!$A$5+1),
    ISNUMBER(
        MATCH($A55,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5" s="514" t="b" cm="1">
        <f t="array" aca="1" ref="BI55" ca="1">IF(
    AND($A55 &gt; 0, AB55 &gt; 0,BI$2&lt;MiscFormulas!$A$5+1),
    ISNUMBER(
        MATCH($A55,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5" s="514" t="b" cm="1">
        <f t="array" aca="1" ref="BJ55" ca="1">IF(
    AND($A55 &gt; 0, AC55 &gt; 0,BJ$2&lt;MiscFormulas!$A$5+1),
    ISNUMBER(
        MATCH($A55,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5" s="514" t="b" cm="1">
        <f t="array" aca="1" ref="BK55" ca="1">IF(
    AND($A55 &gt; 0, AD55 &gt; 0,BK$2&lt;MiscFormulas!$A$5+1),
    ISNUMBER(
        MATCH($A55,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5" s="514" t="b" cm="1">
        <f t="array" aca="1" ref="BL55" ca="1">IF(
    AND($A55 &gt; 0, AE55 &gt; 0,BL$2&lt;MiscFormulas!$A$5+1),
    ISNUMBER(
        MATCH($A55,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5" s="514" t="b" cm="1">
        <f t="array" aca="1" ref="BM55" ca="1">IF(
    AND($A55 &gt; 0, AF55 &gt; 0,BM$2&lt;MiscFormulas!$A$5+1),
    ISNUMBER(
        MATCH($A55,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5" s="514" t="b" cm="1">
        <f t="array" aca="1" ref="BN55" ca="1">IF(
    AND($A55 &gt; 0, AG55 &gt; 0,BN$2&lt;MiscFormulas!$A$5+1),
    ISNUMBER(
        MATCH($A55,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5" s="514" t="b" cm="1">
        <f t="array" aca="1" ref="BO55" ca="1">IF(
    AND($A55 &gt; 0, AH55 &gt; 0,BO$2&lt;MiscFormulas!$A$5+1),
    ISNUMBER(
        MATCH($A55,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6" spans="1:67" x14ac:dyDescent="0.55000000000000004">
      <c r="A56" s="514" t="str">
        <v>EX15 Smith</v>
      </c>
      <c r="B56" s="502" t="str">
        <v>EX15 Smith, Lardy</v>
      </c>
      <c r="C56" s="525"/>
      <c r="D56" s="375"/>
      <c r="E56" s="377"/>
      <c r="F56" s="376"/>
      <c r="G56" s="377"/>
      <c r="H56" s="376"/>
      <c r="I56" s="377"/>
      <c r="J56" s="376"/>
      <c r="K56" s="377"/>
      <c r="L56" s="376"/>
      <c r="M56" s="377"/>
      <c r="N56" s="376"/>
      <c r="O56" s="377"/>
      <c r="P56" s="376"/>
      <c r="Q56" s="377"/>
      <c r="R56" s="376"/>
      <c r="S56" s="377"/>
      <c r="T56" s="376"/>
      <c r="U56" s="377"/>
      <c r="V56" s="376"/>
      <c r="W56" s="377"/>
      <c r="X56" s="376"/>
      <c r="Y56" s="377"/>
      <c r="Z56" s="376"/>
      <c r="AA56" s="377"/>
      <c r="AB56" s="376"/>
      <c r="AC56" s="377"/>
      <c r="AD56" s="376"/>
      <c r="AE56" s="377"/>
      <c r="AF56" s="376"/>
      <c r="AG56" s="377"/>
      <c r="AH56" s="379"/>
      <c r="AJ56" s="514" t="str">
        <f t="shared" ca="1" si="0"/>
        <v/>
      </c>
      <c r="AK56" s="514" t="b" cm="1">
        <f t="array" aca="1" ref="AK56" ca="1">IF(
    AND($A56 &gt; 0, D56 &gt; 0,AK$2&lt;MiscFormulas!$A$5+1),
    ISNUMBER(
        MATCH($A56,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6" s="514" t="b" cm="1">
        <f t="array" aca="1" ref="AL56" ca="1">IF(
    AND($A56 &gt; 0, E56 &gt; 0,AL$2&lt;MiscFormulas!$A$5+1),
    ISNUMBER(
        MATCH($A56,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6" s="514" t="b" cm="1">
        <f t="array" aca="1" ref="AM56" ca="1">IF(
    AND($A56 &gt; 0, F56 &gt; 0,AM$2&lt;MiscFormulas!$A$5+1),
    ISNUMBER(
        MATCH($A56,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6" s="514" t="b" cm="1">
        <f t="array" aca="1" ref="AN56" ca="1">IF(
    AND($A56 &gt; 0, G56 &gt; 0,AN$2&lt;MiscFormulas!$A$5+1),
    ISNUMBER(
        MATCH($A56,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6" s="514" t="b" cm="1">
        <f t="array" aca="1" ref="AO56" ca="1">IF(
    AND($A56 &gt; 0, H56 &gt; 0,AO$2&lt;MiscFormulas!$A$5+1),
    ISNUMBER(
        MATCH($A56,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6" s="514" t="b" cm="1">
        <f t="array" aca="1" ref="AP56" ca="1">IF(
    AND($A56 &gt; 0, I56 &gt; 0,AP$2&lt;MiscFormulas!$A$5+1),
    ISNUMBER(
        MATCH($A56,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6" s="514" t="b" cm="1">
        <f t="array" aca="1" ref="AQ56" ca="1">IF(
    AND($A56 &gt; 0, J56 &gt; 0,AQ$2&lt;MiscFormulas!$A$5+1),
    ISNUMBER(
        MATCH($A56,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6" s="514" t="b" cm="1">
        <f t="array" aca="1" ref="AR56" ca="1">IF(
    AND($A56 &gt; 0, K56 &gt; 0,AR$2&lt;MiscFormulas!$A$5+1),
    ISNUMBER(
        MATCH($A56,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6" s="514" t="b" cm="1">
        <f t="array" aca="1" ref="AS56" ca="1">IF(
    AND($A56 &gt; 0, L56 &gt; 0,AS$2&lt;MiscFormulas!$A$5+1),
    ISNUMBER(
        MATCH($A56,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6" s="514" t="b" cm="1">
        <f t="array" aca="1" ref="AT56" ca="1">IF(
    AND($A56 &gt; 0, M56 &gt; 0,AT$2&lt;MiscFormulas!$A$5+1),
    ISNUMBER(
        MATCH($A56,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6" s="514" t="b" cm="1">
        <f t="array" aca="1" ref="AU56" ca="1">IF(
    AND($A56 &gt; 0, N56 &gt; 0,AU$2&lt;MiscFormulas!$A$5+1),
    ISNUMBER(
        MATCH($A56,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6" s="514" t="b" cm="1">
        <f t="array" aca="1" ref="AV56" ca="1">IF(
    AND($A56 &gt; 0, O56 &gt; 0,AV$2&lt;MiscFormulas!$A$5+1),
    ISNUMBER(
        MATCH($A56,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6" s="514" t="b" cm="1">
        <f t="array" aca="1" ref="AW56" ca="1">IF(
    AND($A56 &gt; 0, P56 &gt; 0,AW$2&lt;MiscFormulas!$A$5+1),
    ISNUMBER(
        MATCH($A56,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6" s="514" t="b" cm="1">
        <f t="array" aca="1" ref="AX56" ca="1">IF(
    AND($A56 &gt; 0, Q56 &gt; 0,AX$2&lt;MiscFormulas!$A$5+1),
    ISNUMBER(
        MATCH($A56,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6" s="514" t="b" cm="1">
        <f t="array" aca="1" ref="AY56" ca="1">IF(
    AND($A56 &gt; 0, R56 &gt; 0,AY$2&lt;MiscFormulas!$A$5+1),
    ISNUMBER(
        MATCH($A56,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6" s="514" t="b" cm="1">
        <f t="array" aca="1" ref="AZ56" ca="1">IF(
    AND($A56 &gt; 0, S56 &gt; 0,AZ$2&lt;MiscFormulas!$A$5+1),
    ISNUMBER(
        MATCH($A56,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6" s="514" t="b" cm="1">
        <f t="array" aca="1" ref="BA56" ca="1">IF(
    AND($A56 &gt; 0, T56 &gt; 0,BA$2&lt;MiscFormulas!$A$5+1),
    ISNUMBER(
        MATCH($A56,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6" s="514" t="b" cm="1">
        <f t="array" aca="1" ref="BB56" ca="1">IF(
    AND($A56 &gt; 0, U56 &gt; 0,BB$2&lt;MiscFormulas!$A$5+1),
    ISNUMBER(
        MATCH($A56,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6" s="514" t="b" cm="1">
        <f t="array" aca="1" ref="BC56" ca="1">IF(
    AND($A56 &gt; 0, V56 &gt; 0,BC$2&lt;MiscFormulas!$A$5+1),
    ISNUMBER(
        MATCH($A56,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6" s="514" t="b" cm="1">
        <f t="array" aca="1" ref="BD56" ca="1">IF(
    AND($A56 &gt; 0, W56 &gt; 0,BD$2&lt;MiscFormulas!$A$5+1),
    ISNUMBER(
        MATCH($A56,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6" s="514" t="b" cm="1">
        <f t="array" aca="1" ref="BE56" ca="1">IF(
    AND($A56 &gt; 0, X56 &gt; 0,BE$2&lt;MiscFormulas!$A$5+1),
    ISNUMBER(
        MATCH($A56,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6" s="514" t="b" cm="1">
        <f t="array" aca="1" ref="BF56" ca="1">IF(
    AND($A56 &gt; 0, Y56 &gt; 0,BF$2&lt;MiscFormulas!$A$5+1),
    ISNUMBER(
        MATCH($A56,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6" s="514" t="b" cm="1">
        <f t="array" aca="1" ref="BG56" ca="1">IF(
    AND($A56 &gt; 0, Z56 &gt; 0,BG$2&lt;MiscFormulas!$A$5+1),
    ISNUMBER(
        MATCH($A56,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6" s="514" t="b" cm="1">
        <f t="array" aca="1" ref="BH56" ca="1">IF(
    AND($A56 &gt; 0, AA56 &gt; 0,BH$2&lt;MiscFormulas!$A$5+1),
    ISNUMBER(
        MATCH($A56,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6" s="514" t="b" cm="1">
        <f t="array" aca="1" ref="BI56" ca="1">IF(
    AND($A56 &gt; 0, AB56 &gt; 0,BI$2&lt;MiscFormulas!$A$5+1),
    ISNUMBER(
        MATCH($A56,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6" s="514" t="b" cm="1">
        <f t="array" aca="1" ref="BJ56" ca="1">IF(
    AND($A56 &gt; 0, AC56 &gt; 0,BJ$2&lt;MiscFormulas!$A$5+1),
    ISNUMBER(
        MATCH($A56,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6" s="514" t="b" cm="1">
        <f t="array" aca="1" ref="BK56" ca="1">IF(
    AND($A56 &gt; 0, AD56 &gt; 0,BK$2&lt;MiscFormulas!$A$5+1),
    ISNUMBER(
        MATCH($A56,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6" s="514" t="b" cm="1">
        <f t="array" aca="1" ref="BL56" ca="1">IF(
    AND($A56 &gt; 0, AE56 &gt; 0,BL$2&lt;MiscFormulas!$A$5+1),
    ISNUMBER(
        MATCH($A56,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6" s="514" t="b" cm="1">
        <f t="array" aca="1" ref="BM56" ca="1">IF(
    AND($A56 &gt; 0, AF56 &gt; 0,BM$2&lt;MiscFormulas!$A$5+1),
    ISNUMBER(
        MATCH($A56,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6" s="514" t="b" cm="1">
        <f t="array" aca="1" ref="BN56" ca="1">IF(
    AND($A56 &gt; 0, AG56 &gt; 0,BN$2&lt;MiscFormulas!$A$5+1),
    ISNUMBER(
        MATCH($A56,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6" s="514" t="b" cm="1">
        <f t="array" aca="1" ref="BO56" ca="1">IF(
    AND($A56 &gt; 0, AH56 &gt; 0,BO$2&lt;MiscFormulas!$A$5+1),
    ISNUMBER(
        MATCH($A56,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7" spans="1:67" x14ac:dyDescent="0.55000000000000004">
      <c r="A57" s="514" t="str">
        <v>EX17 Smoke</v>
      </c>
      <c r="B57" s="502" t="str">
        <v>EX17 Smoke, Pop</v>
      </c>
      <c r="C57" s="525"/>
      <c r="D57" s="375"/>
      <c r="E57" s="376"/>
      <c r="F57" s="376"/>
      <c r="G57" s="376"/>
      <c r="H57" s="376"/>
      <c r="I57" s="376"/>
      <c r="J57" s="376"/>
      <c r="K57" s="376"/>
      <c r="L57" s="376"/>
      <c r="M57" s="376"/>
      <c r="N57" s="376"/>
      <c r="O57" s="376"/>
      <c r="P57" s="376"/>
      <c r="Q57" s="376"/>
      <c r="R57" s="376"/>
      <c r="S57" s="376"/>
      <c r="T57" s="376"/>
      <c r="U57" s="376"/>
      <c r="V57" s="376"/>
      <c r="W57" s="376"/>
      <c r="X57" s="376"/>
      <c r="Y57" s="376"/>
      <c r="Z57" s="376"/>
      <c r="AA57" s="376"/>
      <c r="AB57" s="376"/>
      <c r="AC57" s="376"/>
      <c r="AD57" s="376"/>
      <c r="AE57" s="376"/>
      <c r="AF57" s="376"/>
      <c r="AG57" s="376"/>
      <c r="AH57" s="379"/>
      <c r="AJ57" s="514" t="str">
        <f t="shared" ca="1" si="0"/>
        <v/>
      </c>
      <c r="AK57" s="514" t="b" cm="1">
        <f t="array" aca="1" ref="AK57" ca="1">IF(
    AND($A57 &gt; 0, D57 &gt; 0,AK$2&lt;MiscFormulas!$A$5+1),
    ISNUMBER(
        MATCH($A57,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7" s="514" t="b" cm="1">
        <f t="array" aca="1" ref="AL57" ca="1">IF(
    AND($A57 &gt; 0, E57 &gt; 0,AL$2&lt;MiscFormulas!$A$5+1),
    ISNUMBER(
        MATCH($A57,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7" s="514" t="b" cm="1">
        <f t="array" aca="1" ref="AM57" ca="1">IF(
    AND($A57 &gt; 0, F57 &gt; 0,AM$2&lt;MiscFormulas!$A$5+1),
    ISNUMBER(
        MATCH($A57,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7" s="514" t="b" cm="1">
        <f t="array" aca="1" ref="AN57" ca="1">IF(
    AND($A57 &gt; 0, G57 &gt; 0,AN$2&lt;MiscFormulas!$A$5+1),
    ISNUMBER(
        MATCH($A57,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7" s="514" t="b" cm="1">
        <f t="array" aca="1" ref="AO57" ca="1">IF(
    AND($A57 &gt; 0, H57 &gt; 0,AO$2&lt;MiscFormulas!$A$5+1),
    ISNUMBER(
        MATCH($A57,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7" s="514" t="b" cm="1">
        <f t="array" aca="1" ref="AP57" ca="1">IF(
    AND($A57 &gt; 0, I57 &gt; 0,AP$2&lt;MiscFormulas!$A$5+1),
    ISNUMBER(
        MATCH($A57,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7" s="514" t="b" cm="1">
        <f t="array" aca="1" ref="AQ57" ca="1">IF(
    AND($A57 &gt; 0, J57 &gt; 0,AQ$2&lt;MiscFormulas!$A$5+1),
    ISNUMBER(
        MATCH($A57,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7" s="514" t="b" cm="1">
        <f t="array" aca="1" ref="AR57" ca="1">IF(
    AND($A57 &gt; 0, K57 &gt; 0,AR$2&lt;MiscFormulas!$A$5+1),
    ISNUMBER(
        MATCH($A57,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7" s="514" t="b" cm="1">
        <f t="array" aca="1" ref="AS57" ca="1">IF(
    AND($A57 &gt; 0, L57 &gt; 0,AS$2&lt;MiscFormulas!$A$5+1),
    ISNUMBER(
        MATCH($A57,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7" s="514" t="b" cm="1">
        <f t="array" aca="1" ref="AT57" ca="1">IF(
    AND($A57 &gt; 0, M57 &gt; 0,AT$2&lt;MiscFormulas!$A$5+1),
    ISNUMBER(
        MATCH($A57,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7" s="514" t="b" cm="1">
        <f t="array" aca="1" ref="AU57" ca="1">IF(
    AND($A57 &gt; 0, N57 &gt; 0,AU$2&lt;MiscFormulas!$A$5+1),
    ISNUMBER(
        MATCH($A57,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7" s="514" t="b" cm="1">
        <f t="array" aca="1" ref="AV57" ca="1">IF(
    AND($A57 &gt; 0, O57 &gt; 0,AV$2&lt;MiscFormulas!$A$5+1),
    ISNUMBER(
        MATCH($A57,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7" s="514" t="b" cm="1">
        <f t="array" aca="1" ref="AW57" ca="1">IF(
    AND($A57 &gt; 0, P57 &gt; 0,AW$2&lt;MiscFormulas!$A$5+1),
    ISNUMBER(
        MATCH($A57,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7" s="514" t="b" cm="1">
        <f t="array" aca="1" ref="AX57" ca="1">IF(
    AND($A57 &gt; 0, Q57 &gt; 0,AX$2&lt;MiscFormulas!$A$5+1),
    ISNUMBER(
        MATCH($A57,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7" s="514" t="b" cm="1">
        <f t="array" aca="1" ref="AY57" ca="1">IF(
    AND($A57 &gt; 0, R57 &gt; 0,AY$2&lt;MiscFormulas!$A$5+1),
    ISNUMBER(
        MATCH($A57,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7" s="514" t="b" cm="1">
        <f t="array" aca="1" ref="AZ57" ca="1">IF(
    AND($A57 &gt; 0, S57 &gt; 0,AZ$2&lt;MiscFormulas!$A$5+1),
    ISNUMBER(
        MATCH($A57,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7" s="514" t="b" cm="1">
        <f t="array" aca="1" ref="BA57" ca="1">IF(
    AND($A57 &gt; 0, T57 &gt; 0,BA$2&lt;MiscFormulas!$A$5+1),
    ISNUMBER(
        MATCH($A57,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7" s="514" t="b" cm="1">
        <f t="array" aca="1" ref="BB57" ca="1">IF(
    AND($A57 &gt; 0, U57 &gt; 0,BB$2&lt;MiscFormulas!$A$5+1),
    ISNUMBER(
        MATCH($A57,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7" s="514" t="b" cm="1">
        <f t="array" aca="1" ref="BC57" ca="1">IF(
    AND($A57 &gt; 0, V57 &gt; 0,BC$2&lt;MiscFormulas!$A$5+1),
    ISNUMBER(
        MATCH($A57,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7" s="514" t="b" cm="1">
        <f t="array" aca="1" ref="BD57" ca="1">IF(
    AND($A57 &gt; 0, W57 &gt; 0,BD$2&lt;MiscFormulas!$A$5+1),
    ISNUMBER(
        MATCH($A57,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7" s="514" t="b" cm="1">
        <f t="array" aca="1" ref="BE57" ca="1">IF(
    AND($A57 &gt; 0, X57 &gt; 0,BE$2&lt;MiscFormulas!$A$5+1),
    ISNUMBER(
        MATCH($A57,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7" s="514" t="b" cm="1">
        <f t="array" aca="1" ref="BF57" ca="1">IF(
    AND($A57 &gt; 0, Y57 &gt; 0,BF$2&lt;MiscFormulas!$A$5+1),
    ISNUMBER(
        MATCH($A57,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7" s="514" t="b" cm="1">
        <f t="array" aca="1" ref="BG57" ca="1">IF(
    AND($A57 &gt; 0, Z57 &gt; 0,BG$2&lt;MiscFormulas!$A$5+1),
    ISNUMBER(
        MATCH($A57,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7" s="514" t="b" cm="1">
        <f t="array" aca="1" ref="BH57" ca="1">IF(
    AND($A57 &gt; 0, AA57 &gt; 0,BH$2&lt;MiscFormulas!$A$5+1),
    ISNUMBER(
        MATCH($A57,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7" s="514" t="b" cm="1">
        <f t="array" aca="1" ref="BI57" ca="1">IF(
    AND($A57 &gt; 0, AB57 &gt; 0,BI$2&lt;MiscFormulas!$A$5+1),
    ISNUMBER(
        MATCH($A57,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7" s="514" t="b" cm="1">
        <f t="array" aca="1" ref="BJ57" ca="1">IF(
    AND($A57 &gt; 0, AC57 &gt; 0,BJ$2&lt;MiscFormulas!$A$5+1),
    ISNUMBER(
        MATCH($A57,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7" s="514" t="b" cm="1">
        <f t="array" aca="1" ref="BK57" ca="1">IF(
    AND($A57 &gt; 0, AD57 &gt; 0,BK$2&lt;MiscFormulas!$A$5+1),
    ISNUMBER(
        MATCH($A57,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7" s="514" t="b" cm="1">
        <f t="array" aca="1" ref="BL57" ca="1">IF(
    AND($A57 &gt; 0, AE57 &gt; 0,BL$2&lt;MiscFormulas!$A$5+1),
    ISNUMBER(
        MATCH($A57,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7" s="514" t="b" cm="1">
        <f t="array" aca="1" ref="BM57" ca="1">IF(
    AND($A57 &gt; 0, AF57 &gt; 0,BM$2&lt;MiscFormulas!$A$5+1),
    ISNUMBER(
        MATCH($A57,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7" s="514" t="b" cm="1">
        <f t="array" aca="1" ref="BN57" ca="1">IF(
    AND($A57 &gt; 0, AG57 &gt; 0,BN$2&lt;MiscFormulas!$A$5+1),
    ISNUMBER(
        MATCH($A57,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7" s="514" t="b" cm="1">
        <f t="array" aca="1" ref="BO57" ca="1">IF(
    AND($A57 &gt; 0, AH57 &gt; 0,BO$2&lt;MiscFormulas!$A$5+1),
    ISNUMBER(
        MATCH($A57,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8" spans="1:67" x14ac:dyDescent="0.55000000000000004">
      <c r="A58" s="514" t="str">
        <v>EX18 Someone</v>
      </c>
      <c r="B58" s="502" t="str">
        <v>EX18 Someone, Like</v>
      </c>
      <c r="C58" s="525"/>
      <c r="D58" s="375"/>
      <c r="E58" s="377"/>
      <c r="F58" s="376"/>
      <c r="G58" s="377"/>
      <c r="H58" s="376"/>
      <c r="I58" s="377"/>
      <c r="J58" s="376"/>
      <c r="K58" s="377"/>
      <c r="L58" s="376"/>
      <c r="M58" s="377"/>
      <c r="N58" s="376"/>
      <c r="O58" s="377"/>
      <c r="P58" s="376"/>
      <c r="Q58" s="377"/>
      <c r="R58" s="376"/>
      <c r="S58" s="377"/>
      <c r="T58" s="376"/>
      <c r="U58" s="377"/>
      <c r="V58" s="376"/>
      <c r="W58" s="377"/>
      <c r="X58" s="376"/>
      <c r="Y58" s="377"/>
      <c r="Z58" s="376"/>
      <c r="AA58" s="377"/>
      <c r="AB58" s="376"/>
      <c r="AC58" s="377"/>
      <c r="AD58" s="376"/>
      <c r="AE58" s="377"/>
      <c r="AF58" s="376"/>
      <c r="AG58" s="377"/>
      <c r="AH58" s="379"/>
      <c r="AJ58" s="514" t="str">
        <f t="shared" ca="1" si="0"/>
        <v/>
      </c>
      <c r="AK58" s="514" t="b" cm="1">
        <f t="array" aca="1" ref="AK58" ca="1">IF(
    AND($A58 &gt; 0, D58 &gt; 0,AK$2&lt;MiscFormulas!$A$5+1),
    ISNUMBER(
        MATCH($A58,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8" s="514" t="b" cm="1">
        <f t="array" aca="1" ref="AL58" ca="1">IF(
    AND($A58 &gt; 0, E58 &gt; 0,AL$2&lt;MiscFormulas!$A$5+1),
    ISNUMBER(
        MATCH($A58,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8" s="514" t="b" cm="1">
        <f t="array" aca="1" ref="AM58" ca="1">IF(
    AND($A58 &gt; 0, F58 &gt; 0,AM$2&lt;MiscFormulas!$A$5+1),
    ISNUMBER(
        MATCH($A58,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8" s="514" t="b" cm="1">
        <f t="array" aca="1" ref="AN58" ca="1">IF(
    AND($A58 &gt; 0, G58 &gt; 0,AN$2&lt;MiscFormulas!$A$5+1),
    ISNUMBER(
        MATCH($A58,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8" s="514" t="b" cm="1">
        <f t="array" aca="1" ref="AO58" ca="1">IF(
    AND($A58 &gt; 0, H58 &gt; 0,AO$2&lt;MiscFormulas!$A$5+1),
    ISNUMBER(
        MATCH($A58,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8" s="514" t="b" cm="1">
        <f t="array" aca="1" ref="AP58" ca="1">IF(
    AND($A58 &gt; 0, I58 &gt; 0,AP$2&lt;MiscFormulas!$A$5+1),
    ISNUMBER(
        MATCH($A58,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8" s="514" t="b" cm="1">
        <f t="array" aca="1" ref="AQ58" ca="1">IF(
    AND($A58 &gt; 0, J58 &gt; 0,AQ$2&lt;MiscFormulas!$A$5+1),
    ISNUMBER(
        MATCH($A58,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8" s="514" t="b" cm="1">
        <f t="array" aca="1" ref="AR58" ca="1">IF(
    AND($A58 &gt; 0, K58 &gt; 0,AR$2&lt;MiscFormulas!$A$5+1),
    ISNUMBER(
        MATCH($A58,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8" s="514" t="b" cm="1">
        <f t="array" aca="1" ref="AS58" ca="1">IF(
    AND($A58 &gt; 0, L58 &gt; 0,AS$2&lt;MiscFormulas!$A$5+1),
    ISNUMBER(
        MATCH($A58,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8" s="514" t="b" cm="1">
        <f t="array" aca="1" ref="AT58" ca="1">IF(
    AND($A58 &gt; 0, M58 &gt; 0,AT$2&lt;MiscFormulas!$A$5+1),
    ISNUMBER(
        MATCH($A58,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8" s="514" t="b" cm="1">
        <f t="array" aca="1" ref="AU58" ca="1">IF(
    AND($A58 &gt; 0, N58 &gt; 0,AU$2&lt;MiscFormulas!$A$5+1),
    ISNUMBER(
        MATCH($A58,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8" s="514" t="b" cm="1">
        <f t="array" aca="1" ref="AV58" ca="1">IF(
    AND($A58 &gt; 0, O58 &gt; 0,AV$2&lt;MiscFormulas!$A$5+1),
    ISNUMBER(
        MATCH($A58,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8" s="514" t="b" cm="1">
        <f t="array" aca="1" ref="AW58" ca="1">IF(
    AND($A58 &gt; 0, P58 &gt; 0,AW$2&lt;MiscFormulas!$A$5+1),
    ISNUMBER(
        MATCH($A58,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8" s="514" t="b" cm="1">
        <f t="array" aca="1" ref="AX58" ca="1">IF(
    AND($A58 &gt; 0, Q58 &gt; 0,AX$2&lt;MiscFormulas!$A$5+1),
    ISNUMBER(
        MATCH($A58,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8" s="514" t="b" cm="1">
        <f t="array" aca="1" ref="AY58" ca="1">IF(
    AND($A58 &gt; 0, R58 &gt; 0,AY$2&lt;MiscFormulas!$A$5+1),
    ISNUMBER(
        MATCH($A58,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8" s="514" t="b" cm="1">
        <f t="array" aca="1" ref="AZ58" ca="1">IF(
    AND($A58 &gt; 0, S58 &gt; 0,AZ$2&lt;MiscFormulas!$A$5+1),
    ISNUMBER(
        MATCH($A58,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8" s="514" t="b" cm="1">
        <f t="array" aca="1" ref="BA58" ca="1">IF(
    AND($A58 &gt; 0, T58 &gt; 0,BA$2&lt;MiscFormulas!$A$5+1),
    ISNUMBER(
        MATCH($A58,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8" s="514" t="b" cm="1">
        <f t="array" aca="1" ref="BB58" ca="1">IF(
    AND($A58 &gt; 0, U58 &gt; 0,BB$2&lt;MiscFormulas!$A$5+1),
    ISNUMBER(
        MATCH($A58,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8" s="514" t="b" cm="1">
        <f t="array" aca="1" ref="BC58" ca="1">IF(
    AND($A58 &gt; 0, V58 &gt; 0,BC$2&lt;MiscFormulas!$A$5+1),
    ISNUMBER(
        MATCH($A58,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8" s="514" t="b" cm="1">
        <f t="array" aca="1" ref="BD58" ca="1">IF(
    AND($A58 &gt; 0, W58 &gt; 0,BD$2&lt;MiscFormulas!$A$5+1),
    ISNUMBER(
        MATCH($A58,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8" s="514" t="b" cm="1">
        <f t="array" aca="1" ref="BE58" ca="1">IF(
    AND($A58 &gt; 0, X58 &gt; 0,BE$2&lt;MiscFormulas!$A$5+1),
    ISNUMBER(
        MATCH($A58,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8" s="514" t="b" cm="1">
        <f t="array" aca="1" ref="BF58" ca="1">IF(
    AND($A58 &gt; 0, Y58 &gt; 0,BF$2&lt;MiscFormulas!$A$5+1),
    ISNUMBER(
        MATCH($A58,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8" s="514" t="b" cm="1">
        <f t="array" aca="1" ref="BG58" ca="1">IF(
    AND($A58 &gt; 0, Z58 &gt; 0,BG$2&lt;MiscFormulas!$A$5+1),
    ISNUMBER(
        MATCH($A58,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8" s="514" t="b" cm="1">
        <f t="array" aca="1" ref="BH58" ca="1">IF(
    AND($A58 &gt; 0, AA58 &gt; 0,BH$2&lt;MiscFormulas!$A$5+1),
    ISNUMBER(
        MATCH($A58,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8" s="514" t="b" cm="1">
        <f t="array" aca="1" ref="BI58" ca="1">IF(
    AND($A58 &gt; 0, AB58 &gt; 0,BI$2&lt;MiscFormulas!$A$5+1),
    ISNUMBER(
        MATCH($A58,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8" s="514" t="b" cm="1">
        <f t="array" aca="1" ref="BJ58" ca="1">IF(
    AND($A58 &gt; 0, AC58 &gt; 0,BJ$2&lt;MiscFormulas!$A$5+1),
    ISNUMBER(
        MATCH($A58,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8" s="514" t="b" cm="1">
        <f t="array" aca="1" ref="BK58" ca="1">IF(
    AND($A58 &gt; 0, AD58 &gt; 0,BK$2&lt;MiscFormulas!$A$5+1),
    ISNUMBER(
        MATCH($A58,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8" s="514" t="b" cm="1">
        <f t="array" aca="1" ref="BL58" ca="1">IF(
    AND($A58 &gt; 0, AE58 &gt; 0,BL$2&lt;MiscFormulas!$A$5+1),
    ISNUMBER(
        MATCH($A58,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8" s="514" t="b" cm="1">
        <f t="array" aca="1" ref="BM58" ca="1">IF(
    AND($A58 &gt; 0, AF58 &gt; 0,BM$2&lt;MiscFormulas!$A$5+1),
    ISNUMBER(
        MATCH($A58,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8" s="514" t="b" cm="1">
        <f t="array" aca="1" ref="BN58" ca="1">IF(
    AND($A58 &gt; 0, AG58 &gt; 0,BN$2&lt;MiscFormulas!$A$5+1),
    ISNUMBER(
        MATCH($A58,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8" s="514" t="b" cm="1">
        <f t="array" aca="1" ref="BO58" ca="1">IF(
    AND($A58 &gt; 0, AH58 &gt; 0,BO$2&lt;MiscFormulas!$A$5+1),
    ISNUMBER(
        MATCH($A58,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9" spans="1:67" x14ac:dyDescent="0.55000000000000004">
      <c r="A59" s="514" t="str">
        <v>EX9 Stop</v>
      </c>
      <c r="B59" s="502" t="str">
        <v>EX9 Stop, Stealing</v>
      </c>
      <c r="C59" s="525"/>
      <c r="D59" s="375"/>
      <c r="E59" s="376"/>
      <c r="F59" s="376"/>
      <c r="G59" s="376"/>
      <c r="H59" s="376"/>
      <c r="I59" s="376"/>
      <c r="J59" s="376"/>
      <c r="K59" s="376"/>
      <c r="L59" s="376"/>
      <c r="M59" s="376"/>
      <c r="N59" s="376"/>
      <c r="O59" s="376"/>
      <c r="P59" s="376"/>
      <c r="Q59" s="376"/>
      <c r="R59" s="376"/>
      <c r="S59" s="376"/>
      <c r="T59" s="376"/>
      <c r="U59" s="376"/>
      <c r="V59" s="376"/>
      <c r="W59" s="376"/>
      <c r="X59" s="376"/>
      <c r="Y59" s="376"/>
      <c r="Z59" s="376"/>
      <c r="AA59" s="376"/>
      <c r="AB59" s="376"/>
      <c r="AC59" s="376"/>
      <c r="AD59" s="376"/>
      <c r="AE59" s="376"/>
      <c r="AF59" s="376"/>
      <c r="AG59" s="376"/>
      <c r="AH59" s="379"/>
      <c r="AJ59" s="514" t="str">
        <f t="shared" ca="1" si="0"/>
        <v/>
      </c>
      <c r="AK59" s="514" t="b" cm="1">
        <f t="array" aca="1" ref="AK59" ca="1">IF(
    AND($A59 &gt; 0, D59 &gt; 0,AK$2&lt;MiscFormulas!$A$5+1),
    ISNUMBER(
        MATCH($A59,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9" s="514" t="b" cm="1">
        <f t="array" aca="1" ref="AL59" ca="1">IF(
    AND($A59 &gt; 0, E59 &gt; 0,AL$2&lt;MiscFormulas!$A$5+1),
    ISNUMBER(
        MATCH($A59,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9" s="514" t="b" cm="1">
        <f t="array" aca="1" ref="AM59" ca="1">IF(
    AND($A59 &gt; 0, F59 &gt; 0,AM$2&lt;MiscFormulas!$A$5+1),
    ISNUMBER(
        MATCH($A59,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9" s="514" t="b" cm="1">
        <f t="array" aca="1" ref="AN59" ca="1">IF(
    AND($A59 &gt; 0, G59 &gt; 0,AN$2&lt;MiscFormulas!$A$5+1),
    ISNUMBER(
        MATCH($A59,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9" s="514" t="b" cm="1">
        <f t="array" aca="1" ref="AO59" ca="1">IF(
    AND($A59 &gt; 0, H59 &gt; 0,AO$2&lt;MiscFormulas!$A$5+1),
    ISNUMBER(
        MATCH($A59,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9" s="514" t="b" cm="1">
        <f t="array" aca="1" ref="AP59" ca="1">IF(
    AND($A59 &gt; 0, I59 &gt; 0,AP$2&lt;MiscFormulas!$A$5+1),
    ISNUMBER(
        MATCH($A59,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9" s="514" t="b" cm="1">
        <f t="array" aca="1" ref="AQ59" ca="1">IF(
    AND($A59 &gt; 0, J59 &gt; 0,AQ$2&lt;MiscFormulas!$A$5+1),
    ISNUMBER(
        MATCH($A59,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9" s="514" t="b" cm="1">
        <f t="array" aca="1" ref="AR59" ca="1">IF(
    AND($A59 &gt; 0, K59 &gt; 0,AR$2&lt;MiscFormulas!$A$5+1),
    ISNUMBER(
        MATCH($A59,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9" s="514" t="b" cm="1">
        <f t="array" aca="1" ref="AS59" ca="1">IF(
    AND($A59 &gt; 0, L59 &gt; 0,AS$2&lt;MiscFormulas!$A$5+1),
    ISNUMBER(
        MATCH($A59,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9" s="514" t="b" cm="1">
        <f t="array" aca="1" ref="AT59" ca="1">IF(
    AND($A59 &gt; 0, M59 &gt; 0,AT$2&lt;MiscFormulas!$A$5+1),
    ISNUMBER(
        MATCH($A59,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9" s="514" t="b" cm="1">
        <f t="array" aca="1" ref="AU59" ca="1">IF(
    AND($A59 &gt; 0, N59 &gt; 0,AU$2&lt;MiscFormulas!$A$5+1),
    ISNUMBER(
        MATCH($A59,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9" s="514" t="b" cm="1">
        <f t="array" aca="1" ref="AV59" ca="1">IF(
    AND($A59 &gt; 0, O59 &gt; 0,AV$2&lt;MiscFormulas!$A$5+1),
    ISNUMBER(
        MATCH($A59,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9" s="514" t="b" cm="1">
        <f t="array" aca="1" ref="AW59" ca="1">IF(
    AND($A59 &gt; 0, P59 &gt; 0,AW$2&lt;MiscFormulas!$A$5+1),
    ISNUMBER(
        MATCH($A59,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9" s="514" t="b" cm="1">
        <f t="array" aca="1" ref="AX59" ca="1">IF(
    AND($A59 &gt; 0, Q59 &gt; 0,AX$2&lt;MiscFormulas!$A$5+1),
    ISNUMBER(
        MATCH($A59,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9" s="514" t="b" cm="1">
        <f t="array" aca="1" ref="AY59" ca="1">IF(
    AND($A59 &gt; 0, R59 &gt; 0,AY$2&lt;MiscFormulas!$A$5+1),
    ISNUMBER(
        MATCH($A59,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9" s="514" t="b" cm="1">
        <f t="array" aca="1" ref="AZ59" ca="1">IF(
    AND($A59 &gt; 0, S59 &gt; 0,AZ$2&lt;MiscFormulas!$A$5+1),
    ISNUMBER(
        MATCH($A59,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9" s="514" t="b" cm="1">
        <f t="array" aca="1" ref="BA59" ca="1">IF(
    AND($A59 &gt; 0, T59 &gt; 0,BA$2&lt;MiscFormulas!$A$5+1),
    ISNUMBER(
        MATCH($A59,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9" s="514" t="b" cm="1">
        <f t="array" aca="1" ref="BB59" ca="1">IF(
    AND($A59 &gt; 0, U59 &gt; 0,BB$2&lt;MiscFormulas!$A$5+1),
    ISNUMBER(
        MATCH($A59,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9" s="514" t="b" cm="1">
        <f t="array" aca="1" ref="BC59" ca="1">IF(
    AND($A59 &gt; 0, V59 &gt; 0,BC$2&lt;MiscFormulas!$A$5+1),
    ISNUMBER(
        MATCH($A59,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9" s="514" t="b" cm="1">
        <f t="array" aca="1" ref="BD59" ca="1">IF(
    AND($A59 &gt; 0, W59 &gt; 0,BD$2&lt;MiscFormulas!$A$5+1),
    ISNUMBER(
        MATCH($A59,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9" s="514" t="b" cm="1">
        <f t="array" aca="1" ref="BE59" ca="1">IF(
    AND($A59 &gt; 0, X59 &gt; 0,BE$2&lt;MiscFormulas!$A$5+1),
    ISNUMBER(
        MATCH($A59,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9" s="514" t="b" cm="1">
        <f t="array" aca="1" ref="BF59" ca="1">IF(
    AND($A59 &gt; 0, Y59 &gt; 0,BF$2&lt;MiscFormulas!$A$5+1),
    ISNUMBER(
        MATCH($A59,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9" s="514" t="b" cm="1">
        <f t="array" aca="1" ref="BG59" ca="1">IF(
    AND($A59 &gt; 0, Z59 &gt; 0,BG$2&lt;MiscFormulas!$A$5+1),
    ISNUMBER(
        MATCH($A59,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9" s="514" t="b" cm="1">
        <f t="array" aca="1" ref="BH59" ca="1">IF(
    AND($A59 &gt; 0, AA59 &gt; 0,BH$2&lt;MiscFormulas!$A$5+1),
    ISNUMBER(
        MATCH($A59,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9" s="514" t="b" cm="1">
        <f t="array" aca="1" ref="BI59" ca="1">IF(
    AND($A59 &gt; 0, AB59 &gt; 0,BI$2&lt;MiscFormulas!$A$5+1),
    ISNUMBER(
        MATCH($A59,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9" s="514" t="b" cm="1">
        <f t="array" aca="1" ref="BJ59" ca="1">IF(
    AND($A59 &gt; 0, AC59 &gt; 0,BJ$2&lt;MiscFormulas!$A$5+1),
    ISNUMBER(
        MATCH($A59,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9" s="514" t="b" cm="1">
        <f t="array" aca="1" ref="BK59" ca="1">IF(
    AND($A59 &gt; 0, AD59 &gt; 0,BK$2&lt;MiscFormulas!$A$5+1),
    ISNUMBER(
        MATCH($A59,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9" s="514" t="b" cm="1">
        <f t="array" aca="1" ref="BL59" ca="1">IF(
    AND($A59 &gt; 0, AE59 &gt; 0,BL$2&lt;MiscFormulas!$A$5+1),
    ISNUMBER(
        MATCH($A59,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9" s="514" t="b" cm="1">
        <f t="array" aca="1" ref="BM59" ca="1">IF(
    AND($A59 &gt; 0, AF59 &gt; 0,BM$2&lt;MiscFormulas!$A$5+1),
    ISNUMBER(
        MATCH($A59,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9" s="514" t="b" cm="1">
        <f t="array" aca="1" ref="BN59" ca="1">IF(
    AND($A59 &gt; 0, AG59 &gt; 0,BN$2&lt;MiscFormulas!$A$5+1),
    ISNUMBER(
        MATCH($A59,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9" s="514" t="b" cm="1">
        <f t="array" aca="1" ref="BO59" ca="1">IF(
    AND($A59 &gt; 0, AH59 &gt; 0,BO$2&lt;MiscFormulas!$A$5+1),
    ISNUMBER(
        MATCH($A59,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0" spans="1:67" x14ac:dyDescent="0.55000000000000004">
      <c r="A60" s="514" t="str">
        <v>EX20 Straight</v>
      </c>
      <c r="B60" s="502" t="str">
        <v>EX20 Straight, ForNow</v>
      </c>
      <c r="C60" s="525"/>
      <c r="D60" s="375"/>
      <c r="E60" s="377"/>
      <c r="F60" s="376"/>
      <c r="G60" s="377"/>
      <c r="H60" s="376"/>
      <c r="I60" s="377"/>
      <c r="J60" s="376"/>
      <c r="K60" s="377"/>
      <c r="L60" s="376"/>
      <c r="M60" s="377"/>
      <c r="N60" s="376"/>
      <c r="O60" s="377"/>
      <c r="P60" s="376"/>
      <c r="Q60" s="377"/>
      <c r="R60" s="376"/>
      <c r="S60" s="377"/>
      <c r="T60" s="376"/>
      <c r="U60" s="377"/>
      <c r="V60" s="376"/>
      <c r="W60" s="377"/>
      <c r="X60" s="376"/>
      <c r="Y60" s="377"/>
      <c r="Z60" s="376"/>
      <c r="AA60" s="377"/>
      <c r="AB60" s="376"/>
      <c r="AC60" s="377"/>
      <c r="AD60" s="376"/>
      <c r="AE60" s="377"/>
      <c r="AF60" s="376"/>
      <c r="AG60" s="377"/>
      <c r="AH60" s="379"/>
      <c r="AJ60" s="514" t="str">
        <f t="shared" ca="1" si="0"/>
        <v/>
      </c>
      <c r="AK60" s="514" t="b" cm="1">
        <f t="array" aca="1" ref="AK60" ca="1">IF(
    AND($A60 &gt; 0, D60 &gt; 0,AK$2&lt;MiscFormulas!$A$5+1),
    ISNUMBER(
        MATCH($A60,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0" s="514" t="b" cm="1">
        <f t="array" aca="1" ref="AL60" ca="1">IF(
    AND($A60 &gt; 0, E60 &gt; 0,AL$2&lt;MiscFormulas!$A$5+1),
    ISNUMBER(
        MATCH($A60,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0" s="514" t="b" cm="1">
        <f t="array" aca="1" ref="AM60" ca="1">IF(
    AND($A60 &gt; 0, F60 &gt; 0,AM$2&lt;MiscFormulas!$A$5+1),
    ISNUMBER(
        MATCH($A60,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0" s="514" t="b" cm="1">
        <f t="array" aca="1" ref="AN60" ca="1">IF(
    AND($A60 &gt; 0, G60 &gt; 0,AN$2&lt;MiscFormulas!$A$5+1),
    ISNUMBER(
        MATCH($A60,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0" s="514" t="b" cm="1">
        <f t="array" aca="1" ref="AO60" ca="1">IF(
    AND($A60 &gt; 0, H60 &gt; 0,AO$2&lt;MiscFormulas!$A$5+1),
    ISNUMBER(
        MATCH($A60,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0" s="514" t="b" cm="1">
        <f t="array" aca="1" ref="AP60" ca="1">IF(
    AND($A60 &gt; 0, I60 &gt; 0,AP$2&lt;MiscFormulas!$A$5+1),
    ISNUMBER(
        MATCH($A60,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0" s="514" t="b" cm="1">
        <f t="array" aca="1" ref="AQ60" ca="1">IF(
    AND($A60 &gt; 0, J60 &gt; 0,AQ$2&lt;MiscFormulas!$A$5+1),
    ISNUMBER(
        MATCH($A60,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0" s="514" t="b" cm="1">
        <f t="array" aca="1" ref="AR60" ca="1">IF(
    AND($A60 &gt; 0, K60 &gt; 0,AR$2&lt;MiscFormulas!$A$5+1),
    ISNUMBER(
        MATCH($A60,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0" s="514" t="b" cm="1">
        <f t="array" aca="1" ref="AS60" ca="1">IF(
    AND($A60 &gt; 0, L60 &gt; 0,AS$2&lt;MiscFormulas!$A$5+1),
    ISNUMBER(
        MATCH($A60,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0" s="514" t="b" cm="1">
        <f t="array" aca="1" ref="AT60" ca="1">IF(
    AND($A60 &gt; 0, M60 &gt; 0,AT$2&lt;MiscFormulas!$A$5+1),
    ISNUMBER(
        MATCH($A60,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0" s="514" t="b" cm="1">
        <f t="array" aca="1" ref="AU60" ca="1">IF(
    AND($A60 &gt; 0, N60 &gt; 0,AU$2&lt;MiscFormulas!$A$5+1),
    ISNUMBER(
        MATCH($A60,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0" s="514" t="b" cm="1">
        <f t="array" aca="1" ref="AV60" ca="1">IF(
    AND($A60 &gt; 0, O60 &gt; 0,AV$2&lt;MiscFormulas!$A$5+1),
    ISNUMBER(
        MATCH($A60,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0" s="514" t="b" cm="1">
        <f t="array" aca="1" ref="AW60" ca="1">IF(
    AND($A60 &gt; 0, P60 &gt; 0,AW$2&lt;MiscFormulas!$A$5+1),
    ISNUMBER(
        MATCH($A60,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0" s="514" t="b" cm="1">
        <f t="array" aca="1" ref="AX60" ca="1">IF(
    AND($A60 &gt; 0, Q60 &gt; 0,AX$2&lt;MiscFormulas!$A$5+1),
    ISNUMBER(
        MATCH($A60,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0" s="514" t="b" cm="1">
        <f t="array" aca="1" ref="AY60" ca="1">IF(
    AND($A60 &gt; 0, R60 &gt; 0,AY$2&lt;MiscFormulas!$A$5+1),
    ISNUMBER(
        MATCH($A60,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0" s="514" t="b" cm="1">
        <f t="array" aca="1" ref="AZ60" ca="1">IF(
    AND($A60 &gt; 0, S60 &gt; 0,AZ$2&lt;MiscFormulas!$A$5+1),
    ISNUMBER(
        MATCH($A60,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0" s="514" t="b" cm="1">
        <f t="array" aca="1" ref="BA60" ca="1">IF(
    AND($A60 &gt; 0, T60 &gt; 0,BA$2&lt;MiscFormulas!$A$5+1),
    ISNUMBER(
        MATCH($A60,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0" s="514" t="b" cm="1">
        <f t="array" aca="1" ref="BB60" ca="1">IF(
    AND($A60 &gt; 0, U60 &gt; 0,BB$2&lt;MiscFormulas!$A$5+1),
    ISNUMBER(
        MATCH($A60,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0" s="514" t="b" cm="1">
        <f t="array" aca="1" ref="BC60" ca="1">IF(
    AND($A60 &gt; 0, V60 &gt; 0,BC$2&lt;MiscFormulas!$A$5+1),
    ISNUMBER(
        MATCH($A60,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0" s="514" t="b" cm="1">
        <f t="array" aca="1" ref="BD60" ca="1">IF(
    AND($A60 &gt; 0, W60 &gt; 0,BD$2&lt;MiscFormulas!$A$5+1),
    ISNUMBER(
        MATCH($A60,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0" s="514" t="b" cm="1">
        <f t="array" aca="1" ref="BE60" ca="1">IF(
    AND($A60 &gt; 0, X60 &gt; 0,BE$2&lt;MiscFormulas!$A$5+1),
    ISNUMBER(
        MATCH($A60,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0" s="514" t="b" cm="1">
        <f t="array" aca="1" ref="BF60" ca="1">IF(
    AND($A60 &gt; 0, Y60 &gt; 0,BF$2&lt;MiscFormulas!$A$5+1),
    ISNUMBER(
        MATCH($A60,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0" s="514" t="b" cm="1">
        <f t="array" aca="1" ref="BG60" ca="1">IF(
    AND($A60 &gt; 0, Z60 &gt; 0,BG$2&lt;MiscFormulas!$A$5+1),
    ISNUMBER(
        MATCH($A60,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0" s="514" t="b" cm="1">
        <f t="array" aca="1" ref="BH60" ca="1">IF(
    AND($A60 &gt; 0, AA60 &gt; 0,BH$2&lt;MiscFormulas!$A$5+1),
    ISNUMBER(
        MATCH($A60,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0" s="514" t="b" cm="1">
        <f t="array" aca="1" ref="BI60" ca="1">IF(
    AND($A60 &gt; 0, AB60 &gt; 0,BI$2&lt;MiscFormulas!$A$5+1),
    ISNUMBER(
        MATCH($A60,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0" s="514" t="b" cm="1">
        <f t="array" aca="1" ref="BJ60" ca="1">IF(
    AND($A60 &gt; 0, AC60 &gt; 0,BJ$2&lt;MiscFormulas!$A$5+1),
    ISNUMBER(
        MATCH($A60,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0" s="514" t="b" cm="1">
        <f t="array" aca="1" ref="BK60" ca="1">IF(
    AND($A60 &gt; 0, AD60 &gt; 0,BK$2&lt;MiscFormulas!$A$5+1),
    ISNUMBER(
        MATCH($A60,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0" s="514" t="b" cm="1">
        <f t="array" aca="1" ref="BL60" ca="1">IF(
    AND($A60 &gt; 0, AE60 &gt; 0,BL$2&lt;MiscFormulas!$A$5+1),
    ISNUMBER(
        MATCH($A60,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0" s="514" t="b" cm="1">
        <f t="array" aca="1" ref="BM60" ca="1">IF(
    AND($A60 &gt; 0, AF60 &gt; 0,BM$2&lt;MiscFormulas!$A$5+1),
    ISNUMBER(
        MATCH($A60,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0" s="514" t="b" cm="1">
        <f t="array" aca="1" ref="BN60" ca="1">IF(
    AND($A60 &gt; 0, AG60 &gt; 0,BN$2&lt;MiscFormulas!$A$5+1),
    ISNUMBER(
        MATCH($A60,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0" s="514" t="b" cm="1">
        <f t="array" aca="1" ref="BO60" ca="1">IF(
    AND($A60 &gt; 0, AH60 &gt; 0,BO$2&lt;MiscFormulas!$A$5+1),
    ISNUMBER(
        MATCH($A60,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1" spans="1:67" x14ac:dyDescent="0.55000000000000004">
      <c r="A61" s="514" t="str">
        <v>EX1 Supply</v>
      </c>
      <c r="B61" s="502" t="str">
        <v>EX1 Supply, LostIn</v>
      </c>
      <c r="C61" s="525"/>
      <c r="D61" s="375"/>
      <c r="E61" s="376"/>
      <c r="F61" s="376"/>
      <c r="G61" s="376"/>
      <c r="H61" s="376"/>
      <c r="I61" s="376"/>
      <c r="J61" s="376"/>
      <c r="K61" s="376"/>
      <c r="L61" s="376"/>
      <c r="M61" s="376"/>
      <c r="N61" s="376"/>
      <c r="O61" s="376"/>
      <c r="P61" s="376"/>
      <c r="Q61" s="376"/>
      <c r="R61" s="376"/>
      <c r="S61" s="376"/>
      <c r="T61" s="376"/>
      <c r="U61" s="376"/>
      <c r="V61" s="376"/>
      <c r="W61" s="376"/>
      <c r="X61" s="376"/>
      <c r="Y61" s="376"/>
      <c r="Z61" s="376"/>
      <c r="AA61" s="376"/>
      <c r="AB61" s="376"/>
      <c r="AC61" s="376"/>
      <c r="AD61" s="376"/>
      <c r="AE61" s="376"/>
      <c r="AF61" s="376"/>
      <c r="AG61" s="376"/>
      <c r="AH61" s="379"/>
      <c r="AJ61" s="514" t="str">
        <f t="shared" ca="1" si="0"/>
        <v/>
      </c>
      <c r="AK61" s="514" t="b" cm="1">
        <f t="array" aca="1" ref="AK61" ca="1">IF(
    AND($A61 &gt; 0, D61 &gt; 0,AK$2&lt;MiscFormulas!$A$5+1),
    ISNUMBER(
        MATCH($A61,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1" s="514" t="b" cm="1">
        <f t="array" aca="1" ref="AL61" ca="1">IF(
    AND($A61 &gt; 0, E61 &gt; 0,AL$2&lt;MiscFormulas!$A$5+1),
    ISNUMBER(
        MATCH($A61,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1" s="514" t="b" cm="1">
        <f t="array" aca="1" ref="AM61" ca="1">IF(
    AND($A61 &gt; 0, F61 &gt; 0,AM$2&lt;MiscFormulas!$A$5+1),
    ISNUMBER(
        MATCH($A61,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1" s="514" t="b" cm="1">
        <f t="array" aca="1" ref="AN61" ca="1">IF(
    AND($A61 &gt; 0, G61 &gt; 0,AN$2&lt;MiscFormulas!$A$5+1),
    ISNUMBER(
        MATCH($A61,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1" s="514" t="b" cm="1">
        <f t="array" aca="1" ref="AO61" ca="1">IF(
    AND($A61 &gt; 0, H61 &gt; 0,AO$2&lt;MiscFormulas!$A$5+1),
    ISNUMBER(
        MATCH($A61,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1" s="514" t="b" cm="1">
        <f t="array" aca="1" ref="AP61" ca="1">IF(
    AND($A61 &gt; 0, I61 &gt; 0,AP$2&lt;MiscFormulas!$A$5+1),
    ISNUMBER(
        MATCH($A61,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1" s="514" t="b" cm="1">
        <f t="array" aca="1" ref="AQ61" ca="1">IF(
    AND($A61 &gt; 0, J61 &gt; 0,AQ$2&lt;MiscFormulas!$A$5+1),
    ISNUMBER(
        MATCH($A61,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1" s="514" t="b" cm="1">
        <f t="array" aca="1" ref="AR61" ca="1">IF(
    AND($A61 &gt; 0, K61 &gt; 0,AR$2&lt;MiscFormulas!$A$5+1),
    ISNUMBER(
        MATCH($A61,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1" s="514" t="b" cm="1">
        <f t="array" aca="1" ref="AS61" ca="1">IF(
    AND($A61 &gt; 0, L61 &gt; 0,AS$2&lt;MiscFormulas!$A$5+1),
    ISNUMBER(
        MATCH($A61,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1" s="514" t="b" cm="1">
        <f t="array" aca="1" ref="AT61" ca="1">IF(
    AND($A61 &gt; 0, M61 &gt; 0,AT$2&lt;MiscFormulas!$A$5+1),
    ISNUMBER(
        MATCH($A61,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1" s="514" t="b" cm="1">
        <f t="array" aca="1" ref="AU61" ca="1">IF(
    AND($A61 &gt; 0, N61 &gt; 0,AU$2&lt;MiscFormulas!$A$5+1),
    ISNUMBER(
        MATCH($A61,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1" s="514" t="b" cm="1">
        <f t="array" aca="1" ref="AV61" ca="1">IF(
    AND($A61 &gt; 0, O61 &gt; 0,AV$2&lt;MiscFormulas!$A$5+1),
    ISNUMBER(
        MATCH($A61,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1" s="514" t="b" cm="1">
        <f t="array" aca="1" ref="AW61" ca="1">IF(
    AND($A61 &gt; 0, P61 &gt; 0,AW$2&lt;MiscFormulas!$A$5+1),
    ISNUMBER(
        MATCH($A61,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1" s="514" t="b" cm="1">
        <f t="array" aca="1" ref="AX61" ca="1">IF(
    AND($A61 &gt; 0, Q61 &gt; 0,AX$2&lt;MiscFormulas!$A$5+1),
    ISNUMBER(
        MATCH($A61,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1" s="514" t="b" cm="1">
        <f t="array" aca="1" ref="AY61" ca="1">IF(
    AND($A61 &gt; 0, R61 &gt; 0,AY$2&lt;MiscFormulas!$A$5+1),
    ISNUMBER(
        MATCH($A61,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1" s="514" t="b" cm="1">
        <f t="array" aca="1" ref="AZ61" ca="1">IF(
    AND($A61 &gt; 0, S61 &gt; 0,AZ$2&lt;MiscFormulas!$A$5+1),
    ISNUMBER(
        MATCH($A61,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1" s="514" t="b" cm="1">
        <f t="array" aca="1" ref="BA61" ca="1">IF(
    AND($A61 &gt; 0, T61 &gt; 0,BA$2&lt;MiscFormulas!$A$5+1),
    ISNUMBER(
        MATCH($A61,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1" s="514" t="b" cm="1">
        <f t="array" aca="1" ref="BB61" ca="1">IF(
    AND($A61 &gt; 0, U61 &gt; 0,BB$2&lt;MiscFormulas!$A$5+1),
    ISNUMBER(
        MATCH($A61,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1" s="514" t="b" cm="1">
        <f t="array" aca="1" ref="BC61" ca="1">IF(
    AND($A61 &gt; 0, V61 &gt; 0,BC$2&lt;MiscFormulas!$A$5+1),
    ISNUMBER(
        MATCH($A61,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1" s="514" t="b" cm="1">
        <f t="array" aca="1" ref="BD61" ca="1">IF(
    AND($A61 &gt; 0, W61 &gt; 0,BD$2&lt;MiscFormulas!$A$5+1),
    ISNUMBER(
        MATCH($A61,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1" s="514" t="b" cm="1">
        <f t="array" aca="1" ref="BE61" ca="1">IF(
    AND($A61 &gt; 0, X61 &gt; 0,BE$2&lt;MiscFormulas!$A$5+1),
    ISNUMBER(
        MATCH($A61,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1" s="514" t="b" cm="1">
        <f t="array" aca="1" ref="BF61" ca="1">IF(
    AND($A61 &gt; 0, Y61 &gt; 0,BF$2&lt;MiscFormulas!$A$5+1),
    ISNUMBER(
        MATCH($A61,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1" s="514" t="b" cm="1">
        <f t="array" aca="1" ref="BG61" ca="1">IF(
    AND($A61 &gt; 0, Z61 &gt; 0,BG$2&lt;MiscFormulas!$A$5+1),
    ISNUMBER(
        MATCH($A61,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1" s="514" t="b" cm="1">
        <f t="array" aca="1" ref="BH61" ca="1">IF(
    AND($A61 &gt; 0, AA61 &gt; 0,BH$2&lt;MiscFormulas!$A$5+1),
    ISNUMBER(
        MATCH($A61,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1" s="514" t="b" cm="1">
        <f t="array" aca="1" ref="BI61" ca="1">IF(
    AND($A61 &gt; 0, AB61 &gt; 0,BI$2&lt;MiscFormulas!$A$5+1),
    ISNUMBER(
        MATCH($A61,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1" s="514" t="b" cm="1">
        <f t="array" aca="1" ref="BJ61" ca="1">IF(
    AND($A61 &gt; 0, AC61 &gt; 0,BJ$2&lt;MiscFormulas!$A$5+1),
    ISNUMBER(
        MATCH($A61,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1" s="514" t="b" cm="1">
        <f t="array" aca="1" ref="BK61" ca="1">IF(
    AND($A61 &gt; 0, AD61 &gt; 0,BK$2&lt;MiscFormulas!$A$5+1),
    ISNUMBER(
        MATCH($A61,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1" s="514" t="b" cm="1">
        <f t="array" aca="1" ref="BL61" ca="1">IF(
    AND($A61 &gt; 0, AE61 &gt; 0,BL$2&lt;MiscFormulas!$A$5+1),
    ISNUMBER(
        MATCH($A61,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1" s="514" t="b" cm="1">
        <f t="array" aca="1" ref="BM61" ca="1">IF(
    AND($A61 &gt; 0, AF61 &gt; 0,BM$2&lt;MiscFormulas!$A$5+1),
    ISNUMBER(
        MATCH($A61,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1" s="514" t="b" cm="1">
        <f t="array" aca="1" ref="BN61" ca="1">IF(
    AND($A61 &gt; 0, AG61 &gt; 0,BN$2&lt;MiscFormulas!$A$5+1),
    ISNUMBER(
        MATCH($A61,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1" s="514" t="b" cm="1">
        <f t="array" aca="1" ref="BO61" ca="1">IF(
    AND($A61 &gt; 0, AH61 &gt; 0,BO$2&lt;MiscFormulas!$A$5+1),
    ISNUMBER(
        MATCH($A61,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2" spans="1:67" x14ac:dyDescent="0.55000000000000004">
      <c r="A62" s="514" t="str">
        <v>EX2 Susan</v>
      </c>
      <c r="B62" s="502" t="str">
        <v>EX2 Susan, Betch</v>
      </c>
      <c r="C62" s="525"/>
      <c r="D62" s="375"/>
      <c r="E62" s="377"/>
      <c r="F62" s="376"/>
      <c r="G62" s="377"/>
      <c r="H62" s="376"/>
      <c r="I62" s="377"/>
      <c r="J62" s="376"/>
      <c r="K62" s="377"/>
      <c r="L62" s="376"/>
      <c r="M62" s="377"/>
      <c r="N62" s="376"/>
      <c r="O62" s="377"/>
      <c r="P62" s="376"/>
      <c r="Q62" s="377"/>
      <c r="R62" s="376"/>
      <c r="S62" s="377"/>
      <c r="T62" s="376"/>
      <c r="U62" s="377"/>
      <c r="V62" s="376"/>
      <c r="W62" s="377"/>
      <c r="X62" s="376"/>
      <c r="Y62" s="377"/>
      <c r="Z62" s="376"/>
      <c r="AA62" s="377"/>
      <c r="AB62" s="376"/>
      <c r="AC62" s="377"/>
      <c r="AD62" s="376"/>
      <c r="AE62" s="377"/>
      <c r="AF62" s="376"/>
      <c r="AG62" s="377"/>
      <c r="AH62" s="379"/>
      <c r="AJ62" s="514" t="str">
        <f t="shared" ca="1" si="0"/>
        <v/>
      </c>
      <c r="AK62" s="514" t="b" cm="1">
        <f t="array" aca="1" ref="AK62" ca="1">IF(
    AND($A62 &gt; 0, D62 &gt; 0,AK$2&lt;MiscFormulas!$A$5+1),
    ISNUMBER(
        MATCH($A62,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2" s="514" t="b" cm="1">
        <f t="array" aca="1" ref="AL62" ca="1">IF(
    AND($A62 &gt; 0, E62 &gt; 0,AL$2&lt;MiscFormulas!$A$5+1),
    ISNUMBER(
        MATCH($A62,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2" s="514" t="b" cm="1">
        <f t="array" aca="1" ref="AM62" ca="1">IF(
    AND($A62 &gt; 0, F62 &gt; 0,AM$2&lt;MiscFormulas!$A$5+1),
    ISNUMBER(
        MATCH($A62,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2" s="514" t="b" cm="1">
        <f t="array" aca="1" ref="AN62" ca="1">IF(
    AND($A62 &gt; 0, G62 &gt; 0,AN$2&lt;MiscFormulas!$A$5+1),
    ISNUMBER(
        MATCH($A62,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2" s="514" t="b" cm="1">
        <f t="array" aca="1" ref="AO62" ca="1">IF(
    AND($A62 &gt; 0, H62 &gt; 0,AO$2&lt;MiscFormulas!$A$5+1),
    ISNUMBER(
        MATCH($A62,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2" s="514" t="b" cm="1">
        <f t="array" aca="1" ref="AP62" ca="1">IF(
    AND($A62 &gt; 0, I62 &gt; 0,AP$2&lt;MiscFormulas!$A$5+1),
    ISNUMBER(
        MATCH($A62,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2" s="514" t="b" cm="1">
        <f t="array" aca="1" ref="AQ62" ca="1">IF(
    AND($A62 &gt; 0, J62 &gt; 0,AQ$2&lt;MiscFormulas!$A$5+1),
    ISNUMBER(
        MATCH($A62,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2" s="514" t="b" cm="1">
        <f t="array" aca="1" ref="AR62" ca="1">IF(
    AND($A62 &gt; 0, K62 &gt; 0,AR$2&lt;MiscFormulas!$A$5+1),
    ISNUMBER(
        MATCH($A62,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2" s="514" t="b" cm="1">
        <f t="array" aca="1" ref="AS62" ca="1">IF(
    AND($A62 &gt; 0, L62 &gt; 0,AS$2&lt;MiscFormulas!$A$5+1),
    ISNUMBER(
        MATCH($A62,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2" s="514" t="b" cm="1">
        <f t="array" aca="1" ref="AT62" ca="1">IF(
    AND($A62 &gt; 0, M62 &gt; 0,AT$2&lt;MiscFormulas!$A$5+1),
    ISNUMBER(
        MATCH($A62,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2" s="514" t="b" cm="1">
        <f t="array" aca="1" ref="AU62" ca="1">IF(
    AND($A62 &gt; 0, N62 &gt; 0,AU$2&lt;MiscFormulas!$A$5+1),
    ISNUMBER(
        MATCH($A62,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2" s="514" t="b" cm="1">
        <f t="array" aca="1" ref="AV62" ca="1">IF(
    AND($A62 &gt; 0, O62 &gt; 0,AV$2&lt;MiscFormulas!$A$5+1),
    ISNUMBER(
        MATCH($A62,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2" s="514" t="b" cm="1">
        <f t="array" aca="1" ref="AW62" ca="1">IF(
    AND($A62 &gt; 0, P62 &gt; 0,AW$2&lt;MiscFormulas!$A$5+1),
    ISNUMBER(
        MATCH($A62,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2" s="514" t="b" cm="1">
        <f t="array" aca="1" ref="AX62" ca="1">IF(
    AND($A62 &gt; 0, Q62 &gt; 0,AX$2&lt;MiscFormulas!$A$5+1),
    ISNUMBER(
        MATCH($A62,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2" s="514" t="b" cm="1">
        <f t="array" aca="1" ref="AY62" ca="1">IF(
    AND($A62 &gt; 0, R62 &gt; 0,AY$2&lt;MiscFormulas!$A$5+1),
    ISNUMBER(
        MATCH($A62,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2" s="514" t="b" cm="1">
        <f t="array" aca="1" ref="AZ62" ca="1">IF(
    AND($A62 &gt; 0, S62 &gt; 0,AZ$2&lt;MiscFormulas!$A$5+1),
    ISNUMBER(
        MATCH($A62,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2" s="514" t="b" cm="1">
        <f t="array" aca="1" ref="BA62" ca="1">IF(
    AND($A62 &gt; 0, T62 &gt; 0,BA$2&lt;MiscFormulas!$A$5+1),
    ISNUMBER(
        MATCH($A62,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2" s="514" t="b" cm="1">
        <f t="array" aca="1" ref="BB62" ca="1">IF(
    AND($A62 &gt; 0, U62 &gt; 0,BB$2&lt;MiscFormulas!$A$5+1),
    ISNUMBER(
        MATCH($A62,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2" s="514" t="b" cm="1">
        <f t="array" aca="1" ref="BC62" ca="1">IF(
    AND($A62 &gt; 0, V62 &gt; 0,BC$2&lt;MiscFormulas!$A$5+1),
    ISNUMBER(
        MATCH($A62,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2" s="514" t="b" cm="1">
        <f t="array" aca="1" ref="BD62" ca="1">IF(
    AND($A62 &gt; 0, W62 &gt; 0,BD$2&lt;MiscFormulas!$A$5+1),
    ISNUMBER(
        MATCH($A62,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2" s="514" t="b" cm="1">
        <f t="array" aca="1" ref="BE62" ca="1">IF(
    AND($A62 &gt; 0, X62 &gt; 0,BE$2&lt;MiscFormulas!$A$5+1),
    ISNUMBER(
        MATCH($A62,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2" s="514" t="b" cm="1">
        <f t="array" aca="1" ref="BF62" ca="1">IF(
    AND($A62 &gt; 0, Y62 &gt; 0,BF$2&lt;MiscFormulas!$A$5+1),
    ISNUMBER(
        MATCH($A62,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2" s="514" t="b" cm="1">
        <f t="array" aca="1" ref="BG62" ca="1">IF(
    AND($A62 &gt; 0, Z62 &gt; 0,BG$2&lt;MiscFormulas!$A$5+1),
    ISNUMBER(
        MATCH($A62,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2" s="514" t="b" cm="1">
        <f t="array" aca="1" ref="BH62" ca="1">IF(
    AND($A62 &gt; 0, AA62 &gt; 0,BH$2&lt;MiscFormulas!$A$5+1),
    ISNUMBER(
        MATCH($A62,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2" s="514" t="b" cm="1">
        <f t="array" aca="1" ref="BI62" ca="1">IF(
    AND($A62 &gt; 0, AB62 &gt; 0,BI$2&lt;MiscFormulas!$A$5+1),
    ISNUMBER(
        MATCH($A62,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2" s="514" t="b" cm="1">
        <f t="array" aca="1" ref="BJ62" ca="1">IF(
    AND($A62 &gt; 0, AC62 &gt; 0,BJ$2&lt;MiscFormulas!$A$5+1),
    ISNUMBER(
        MATCH($A62,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2" s="514" t="b" cm="1">
        <f t="array" aca="1" ref="BK62" ca="1">IF(
    AND($A62 &gt; 0, AD62 &gt; 0,BK$2&lt;MiscFormulas!$A$5+1),
    ISNUMBER(
        MATCH($A62,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2" s="514" t="b" cm="1">
        <f t="array" aca="1" ref="BL62" ca="1">IF(
    AND($A62 &gt; 0, AE62 &gt; 0,BL$2&lt;MiscFormulas!$A$5+1),
    ISNUMBER(
        MATCH($A62,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2" s="514" t="b" cm="1">
        <f t="array" aca="1" ref="BM62" ca="1">IF(
    AND($A62 &gt; 0, AF62 &gt; 0,BM$2&lt;MiscFormulas!$A$5+1),
    ISNUMBER(
        MATCH($A62,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2" s="514" t="b" cm="1">
        <f t="array" aca="1" ref="BN62" ca="1">IF(
    AND($A62 &gt; 0, AG62 &gt; 0,BN$2&lt;MiscFormulas!$A$5+1),
    ISNUMBER(
        MATCH($A62,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2" s="514" t="b" cm="1">
        <f t="array" aca="1" ref="BO62" ca="1">IF(
    AND($A62 &gt; 0, AH62 &gt; 0,BO$2&lt;MiscFormulas!$A$5+1),
    ISNUMBER(
        MATCH($A62,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3" spans="1:67" x14ac:dyDescent="0.55000000000000004">
      <c r="A63" s="514" t="str">
        <v>EX3 Thot</v>
      </c>
      <c r="B63" s="502" t="str">
        <v>EX3 Thot, Becky</v>
      </c>
      <c r="C63" s="525"/>
      <c r="D63" s="375"/>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6"/>
      <c r="AC63" s="376"/>
      <c r="AD63" s="376"/>
      <c r="AE63" s="376"/>
      <c r="AF63" s="376"/>
      <c r="AG63" s="376"/>
      <c r="AH63" s="379"/>
      <c r="AJ63" s="514" t="str">
        <f t="shared" ca="1" si="0"/>
        <v/>
      </c>
      <c r="AK63" s="514" t="b" cm="1">
        <f t="array" aca="1" ref="AK63" ca="1">IF(
    AND($A63 &gt; 0, D63 &gt; 0,AK$2&lt;MiscFormulas!$A$5+1),
    ISNUMBER(
        MATCH($A63,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3" s="514" t="b" cm="1">
        <f t="array" aca="1" ref="AL63" ca="1">IF(
    AND($A63 &gt; 0, E63 &gt; 0,AL$2&lt;MiscFormulas!$A$5+1),
    ISNUMBER(
        MATCH($A63,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3" s="514" t="b" cm="1">
        <f t="array" aca="1" ref="AM63" ca="1">IF(
    AND($A63 &gt; 0, F63 &gt; 0,AM$2&lt;MiscFormulas!$A$5+1),
    ISNUMBER(
        MATCH($A63,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3" s="514" t="b" cm="1">
        <f t="array" aca="1" ref="AN63" ca="1">IF(
    AND($A63 &gt; 0, G63 &gt; 0,AN$2&lt;MiscFormulas!$A$5+1),
    ISNUMBER(
        MATCH($A63,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3" s="514" t="b" cm="1">
        <f t="array" aca="1" ref="AO63" ca="1">IF(
    AND($A63 &gt; 0, H63 &gt; 0,AO$2&lt;MiscFormulas!$A$5+1),
    ISNUMBER(
        MATCH($A63,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3" s="514" t="b" cm="1">
        <f t="array" aca="1" ref="AP63" ca="1">IF(
    AND($A63 &gt; 0, I63 &gt; 0,AP$2&lt;MiscFormulas!$A$5+1),
    ISNUMBER(
        MATCH($A63,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3" s="514" t="b" cm="1">
        <f t="array" aca="1" ref="AQ63" ca="1">IF(
    AND($A63 &gt; 0, J63 &gt; 0,AQ$2&lt;MiscFormulas!$A$5+1),
    ISNUMBER(
        MATCH($A63,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3" s="514" t="b" cm="1">
        <f t="array" aca="1" ref="AR63" ca="1">IF(
    AND($A63 &gt; 0, K63 &gt; 0,AR$2&lt;MiscFormulas!$A$5+1),
    ISNUMBER(
        MATCH($A63,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3" s="514" t="b" cm="1">
        <f t="array" aca="1" ref="AS63" ca="1">IF(
    AND($A63 &gt; 0, L63 &gt; 0,AS$2&lt;MiscFormulas!$A$5+1),
    ISNUMBER(
        MATCH($A63,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3" s="514" t="b" cm="1">
        <f t="array" aca="1" ref="AT63" ca="1">IF(
    AND($A63 &gt; 0, M63 &gt; 0,AT$2&lt;MiscFormulas!$A$5+1),
    ISNUMBER(
        MATCH($A63,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3" s="514" t="b" cm="1">
        <f t="array" aca="1" ref="AU63" ca="1">IF(
    AND($A63 &gt; 0, N63 &gt; 0,AU$2&lt;MiscFormulas!$A$5+1),
    ISNUMBER(
        MATCH($A63,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3" s="514" t="b" cm="1">
        <f t="array" aca="1" ref="AV63" ca="1">IF(
    AND($A63 &gt; 0, O63 &gt; 0,AV$2&lt;MiscFormulas!$A$5+1),
    ISNUMBER(
        MATCH($A63,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3" s="514" t="b" cm="1">
        <f t="array" aca="1" ref="AW63" ca="1">IF(
    AND($A63 &gt; 0, P63 &gt; 0,AW$2&lt;MiscFormulas!$A$5+1),
    ISNUMBER(
        MATCH($A63,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3" s="514" t="b" cm="1">
        <f t="array" aca="1" ref="AX63" ca="1">IF(
    AND($A63 &gt; 0, Q63 &gt; 0,AX$2&lt;MiscFormulas!$A$5+1),
    ISNUMBER(
        MATCH($A63,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3" s="514" t="b" cm="1">
        <f t="array" aca="1" ref="AY63" ca="1">IF(
    AND($A63 &gt; 0, R63 &gt; 0,AY$2&lt;MiscFormulas!$A$5+1),
    ISNUMBER(
        MATCH($A63,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3" s="514" t="b" cm="1">
        <f t="array" aca="1" ref="AZ63" ca="1">IF(
    AND($A63 &gt; 0, S63 &gt; 0,AZ$2&lt;MiscFormulas!$A$5+1),
    ISNUMBER(
        MATCH($A63,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3" s="514" t="b" cm="1">
        <f t="array" aca="1" ref="BA63" ca="1">IF(
    AND($A63 &gt; 0, T63 &gt; 0,BA$2&lt;MiscFormulas!$A$5+1),
    ISNUMBER(
        MATCH($A63,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3" s="514" t="b" cm="1">
        <f t="array" aca="1" ref="BB63" ca="1">IF(
    AND($A63 &gt; 0, U63 &gt; 0,BB$2&lt;MiscFormulas!$A$5+1),
    ISNUMBER(
        MATCH($A63,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3" s="514" t="b" cm="1">
        <f t="array" aca="1" ref="BC63" ca="1">IF(
    AND($A63 &gt; 0, V63 &gt; 0,BC$2&lt;MiscFormulas!$A$5+1),
    ISNUMBER(
        MATCH($A63,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3" s="514" t="b" cm="1">
        <f t="array" aca="1" ref="BD63" ca="1">IF(
    AND($A63 &gt; 0, W63 &gt; 0,BD$2&lt;MiscFormulas!$A$5+1),
    ISNUMBER(
        MATCH($A63,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3" s="514" t="b" cm="1">
        <f t="array" aca="1" ref="BE63" ca="1">IF(
    AND($A63 &gt; 0, X63 &gt; 0,BE$2&lt;MiscFormulas!$A$5+1),
    ISNUMBER(
        MATCH($A63,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3" s="514" t="b" cm="1">
        <f t="array" aca="1" ref="BF63" ca="1">IF(
    AND($A63 &gt; 0, Y63 &gt; 0,BF$2&lt;MiscFormulas!$A$5+1),
    ISNUMBER(
        MATCH($A63,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3" s="514" t="b" cm="1">
        <f t="array" aca="1" ref="BG63" ca="1">IF(
    AND($A63 &gt; 0, Z63 &gt; 0,BG$2&lt;MiscFormulas!$A$5+1),
    ISNUMBER(
        MATCH($A63,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3" s="514" t="b" cm="1">
        <f t="array" aca="1" ref="BH63" ca="1">IF(
    AND($A63 &gt; 0, AA63 &gt; 0,BH$2&lt;MiscFormulas!$A$5+1),
    ISNUMBER(
        MATCH($A63,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3" s="514" t="b" cm="1">
        <f t="array" aca="1" ref="BI63" ca="1">IF(
    AND($A63 &gt; 0, AB63 &gt; 0,BI$2&lt;MiscFormulas!$A$5+1),
    ISNUMBER(
        MATCH($A63,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3" s="514" t="b" cm="1">
        <f t="array" aca="1" ref="BJ63" ca="1">IF(
    AND($A63 &gt; 0, AC63 &gt; 0,BJ$2&lt;MiscFormulas!$A$5+1),
    ISNUMBER(
        MATCH($A63,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3" s="514" t="b" cm="1">
        <f t="array" aca="1" ref="BK63" ca="1">IF(
    AND($A63 &gt; 0, AD63 &gt; 0,BK$2&lt;MiscFormulas!$A$5+1),
    ISNUMBER(
        MATCH($A63,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3" s="514" t="b" cm="1">
        <f t="array" aca="1" ref="BL63" ca="1">IF(
    AND($A63 &gt; 0, AE63 &gt; 0,BL$2&lt;MiscFormulas!$A$5+1),
    ISNUMBER(
        MATCH($A63,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3" s="514" t="b" cm="1">
        <f t="array" aca="1" ref="BM63" ca="1">IF(
    AND($A63 &gt; 0, AF63 &gt; 0,BM$2&lt;MiscFormulas!$A$5+1),
    ISNUMBER(
        MATCH($A63,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3" s="514" t="b" cm="1">
        <f t="array" aca="1" ref="BN63" ca="1">IF(
    AND($A63 &gt; 0, AG63 &gt; 0,BN$2&lt;MiscFormulas!$A$5+1),
    ISNUMBER(
        MATCH($A63,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3" s="514" t="b" cm="1">
        <f t="array" aca="1" ref="BO63" ca="1">IF(
    AND($A63 &gt; 0, AH63 &gt; 0,BO$2&lt;MiscFormulas!$A$5+1),
    ISNUMBER(
        MATCH($A63,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4" spans="1:67" x14ac:dyDescent="0.55000000000000004">
      <c r="A64" s="514" t="str">
        <v>EX4 Towel</v>
      </c>
      <c r="B64" s="502" t="str">
        <v>EX4 Towel, WhereItGo</v>
      </c>
      <c r="C64" s="525"/>
      <c r="D64" s="375"/>
      <c r="E64" s="377"/>
      <c r="F64" s="376"/>
      <c r="G64" s="377"/>
      <c r="H64" s="376"/>
      <c r="I64" s="377"/>
      <c r="J64" s="376"/>
      <c r="K64" s="377"/>
      <c r="L64" s="376"/>
      <c r="M64" s="377"/>
      <c r="N64" s="376"/>
      <c r="O64" s="377"/>
      <c r="P64" s="376"/>
      <c r="Q64" s="377"/>
      <c r="R64" s="376"/>
      <c r="S64" s="377"/>
      <c r="T64" s="376"/>
      <c r="U64" s="377"/>
      <c r="V64" s="376"/>
      <c r="W64" s="377"/>
      <c r="X64" s="376"/>
      <c r="Y64" s="377"/>
      <c r="Z64" s="376"/>
      <c r="AA64" s="377"/>
      <c r="AB64" s="376"/>
      <c r="AC64" s="377"/>
      <c r="AD64" s="376"/>
      <c r="AE64" s="377"/>
      <c r="AF64" s="376"/>
      <c r="AG64" s="377"/>
      <c r="AH64" s="379"/>
      <c r="AJ64" s="514" t="str">
        <f t="shared" ca="1" si="0"/>
        <v/>
      </c>
      <c r="AK64" s="514" t="b" cm="1">
        <f t="array" aca="1" ref="AK64" ca="1">IF(
    AND($A64 &gt; 0, D64 &gt; 0,AK$2&lt;MiscFormulas!$A$5+1),
    ISNUMBER(
        MATCH($A64,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4" s="514" t="b" cm="1">
        <f t="array" aca="1" ref="AL64" ca="1">IF(
    AND($A64 &gt; 0, E64 &gt; 0,AL$2&lt;MiscFormulas!$A$5+1),
    ISNUMBER(
        MATCH($A64,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4" s="514" t="b" cm="1">
        <f t="array" aca="1" ref="AM64" ca="1">IF(
    AND($A64 &gt; 0, F64 &gt; 0,AM$2&lt;MiscFormulas!$A$5+1),
    ISNUMBER(
        MATCH($A64,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4" s="514" t="b" cm="1">
        <f t="array" aca="1" ref="AN64" ca="1">IF(
    AND($A64 &gt; 0, G64 &gt; 0,AN$2&lt;MiscFormulas!$A$5+1),
    ISNUMBER(
        MATCH($A64,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4" s="514" t="b" cm="1">
        <f t="array" aca="1" ref="AO64" ca="1">IF(
    AND($A64 &gt; 0, H64 &gt; 0,AO$2&lt;MiscFormulas!$A$5+1),
    ISNUMBER(
        MATCH($A64,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4" s="514" t="b" cm="1">
        <f t="array" aca="1" ref="AP64" ca="1">IF(
    AND($A64 &gt; 0, I64 &gt; 0,AP$2&lt;MiscFormulas!$A$5+1),
    ISNUMBER(
        MATCH($A64,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4" s="514" t="b" cm="1">
        <f t="array" aca="1" ref="AQ64" ca="1">IF(
    AND($A64 &gt; 0, J64 &gt; 0,AQ$2&lt;MiscFormulas!$A$5+1),
    ISNUMBER(
        MATCH($A64,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4" s="514" t="b" cm="1">
        <f t="array" aca="1" ref="AR64" ca="1">IF(
    AND($A64 &gt; 0, K64 &gt; 0,AR$2&lt;MiscFormulas!$A$5+1),
    ISNUMBER(
        MATCH($A64,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4" s="514" t="b" cm="1">
        <f t="array" aca="1" ref="AS64" ca="1">IF(
    AND($A64 &gt; 0, L64 &gt; 0,AS$2&lt;MiscFormulas!$A$5+1),
    ISNUMBER(
        MATCH($A64,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4" s="514" t="b" cm="1">
        <f t="array" aca="1" ref="AT64" ca="1">IF(
    AND($A64 &gt; 0, M64 &gt; 0,AT$2&lt;MiscFormulas!$A$5+1),
    ISNUMBER(
        MATCH($A64,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4" s="514" t="b" cm="1">
        <f t="array" aca="1" ref="AU64" ca="1">IF(
    AND($A64 &gt; 0, N64 &gt; 0,AU$2&lt;MiscFormulas!$A$5+1),
    ISNUMBER(
        MATCH($A64,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4" s="514" t="b" cm="1">
        <f t="array" aca="1" ref="AV64" ca="1">IF(
    AND($A64 &gt; 0, O64 &gt; 0,AV$2&lt;MiscFormulas!$A$5+1),
    ISNUMBER(
        MATCH($A64,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4" s="514" t="b" cm="1">
        <f t="array" aca="1" ref="AW64" ca="1">IF(
    AND($A64 &gt; 0, P64 &gt; 0,AW$2&lt;MiscFormulas!$A$5+1),
    ISNUMBER(
        MATCH($A64,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4" s="514" t="b" cm="1">
        <f t="array" aca="1" ref="AX64" ca="1">IF(
    AND($A64 &gt; 0, Q64 &gt; 0,AX$2&lt;MiscFormulas!$A$5+1),
    ISNUMBER(
        MATCH($A64,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4" s="514" t="b" cm="1">
        <f t="array" aca="1" ref="AY64" ca="1">IF(
    AND($A64 &gt; 0, R64 &gt; 0,AY$2&lt;MiscFormulas!$A$5+1),
    ISNUMBER(
        MATCH($A64,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4" s="514" t="b" cm="1">
        <f t="array" aca="1" ref="AZ64" ca="1">IF(
    AND($A64 &gt; 0, S64 &gt; 0,AZ$2&lt;MiscFormulas!$A$5+1),
    ISNUMBER(
        MATCH($A64,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4" s="514" t="b" cm="1">
        <f t="array" aca="1" ref="BA64" ca="1">IF(
    AND($A64 &gt; 0, T64 &gt; 0,BA$2&lt;MiscFormulas!$A$5+1),
    ISNUMBER(
        MATCH($A64,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4" s="514" t="b" cm="1">
        <f t="array" aca="1" ref="BB64" ca="1">IF(
    AND($A64 &gt; 0, U64 &gt; 0,BB$2&lt;MiscFormulas!$A$5+1),
    ISNUMBER(
        MATCH($A64,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4" s="514" t="b" cm="1">
        <f t="array" aca="1" ref="BC64" ca="1">IF(
    AND($A64 &gt; 0, V64 &gt; 0,BC$2&lt;MiscFormulas!$A$5+1),
    ISNUMBER(
        MATCH($A64,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4" s="514" t="b" cm="1">
        <f t="array" aca="1" ref="BD64" ca="1">IF(
    AND($A64 &gt; 0, W64 &gt; 0,BD$2&lt;MiscFormulas!$A$5+1),
    ISNUMBER(
        MATCH($A64,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4" s="514" t="b" cm="1">
        <f t="array" aca="1" ref="BE64" ca="1">IF(
    AND($A64 &gt; 0, X64 &gt; 0,BE$2&lt;MiscFormulas!$A$5+1),
    ISNUMBER(
        MATCH($A64,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4" s="514" t="b" cm="1">
        <f t="array" aca="1" ref="BF64" ca="1">IF(
    AND($A64 &gt; 0, Y64 &gt; 0,BF$2&lt;MiscFormulas!$A$5+1),
    ISNUMBER(
        MATCH($A64,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4" s="514" t="b" cm="1">
        <f t="array" aca="1" ref="BG64" ca="1">IF(
    AND($A64 &gt; 0, Z64 &gt; 0,BG$2&lt;MiscFormulas!$A$5+1),
    ISNUMBER(
        MATCH($A64,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4" s="514" t="b" cm="1">
        <f t="array" aca="1" ref="BH64" ca="1">IF(
    AND($A64 &gt; 0, AA64 &gt; 0,BH$2&lt;MiscFormulas!$A$5+1),
    ISNUMBER(
        MATCH($A64,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4" s="514" t="b" cm="1">
        <f t="array" aca="1" ref="BI64" ca="1">IF(
    AND($A64 &gt; 0, AB64 &gt; 0,BI$2&lt;MiscFormulas!$A$5+1),
    ISNUMBER(
        MATCH($A64,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4" s="514" t="b" cm="1">
        <f t="array" aca="1" ref="BJ64" ca="1">IF(
    AND($A64 &gt; 0, AC64 &gt; 0,BJ$2&lt;MiscFormulas!$A$5+1),
    ISNUMBER(
        MATCH($A64,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4" s="514" t="b" cm="1">
        <f t="array" aca="1" ref="BK64" ca="1">IF(
    AND($A64 &gt; 0, AD64 &gt; 0,BK$2&lt;MiscFormulas!$A$5+1),
    ISNUMBER(
        MATCH($A64,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4" s="514" t="b" cm="1">
        <f t="array" aca="1" ref="BL64" ca="1">IF(
    AND($A64 &gt; 0, AE64 &gt; 0,BL$2&lt;MiscFormulas!$A$5+1),
    ISNUMBER(
        MATCH($A64,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4" s="514" t="b" cm="1">
        <f t="array" aca="1" ref="BM64" ca="1">IF(
    AND($A64 &gt; 0, AF64 &gt; 0,BM$2&lt;MiscFormulas!$A$5+1),
    ISNUMBER(
        MATCH($A64,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4" s="514" t="b" cm="1">
        <f t="array" aca="1" ref="BN64" ca="1">IF(
    AND($A64 &gt; 0, AG64 &gt; 0,BN$2&lt;MiscFormulas!$A$5+1),
    ISNUMBER(
        MATCH($A64,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4" s="514" t="b" cm="1">
        <f t="array" aca="1" ref="BO64" ca="1">IF(
    AND($A64 &gt; 0, AH64 &gt; 0,BO$2&lt;MiscFormulas!$A$5+1),
    ISNUMBER(
        MATCH($A64,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5" spans="1:67" x14ac:dyDescent="0.55000000000000004">
      <c r="A65" s="514" t="str">
        <v>EX5 Troopa</v>
      </c>
      <c r="B65" s="502" t="str">
        <v>EX5 Troopa, Koopa</v>
      </c>
      <c r="C65" s="525"/>
      <c r="D65" s="375"/>
      <c r="E65" s="376"/>
      <c r="F65" s="376"/>
      <c r="G65" s="376"/>
      <c r="H65" s="376"/>
      <c r="I65" s="376"/>
      <c r="J65" s="376"/>
      <c r="K65" s="376"/>
      <c r="L65" s="376"/>
      <c r="M65" s="376"/>
      <c r="N65" s="376"/>
      <c r="O65" s="376"/>
      <c r="P65" s="376"/>
      <c r="Q65" s="376"/>
      <c r="R65" s="376"/>
      <c r="S65" s="376"/>
      <c r="T65" s="376"/>
      <c r="U65" s="376"/>
      <c r="V65" s="376"/>
      <c r="W65" s="376"/>
      <c r="X65" s="376"/>
      <c r="Y65" s="376"/>
      <c r="Z65" s="376"/>
      <c r="AA65" s="376"/>
      <c r="AB65" s="376"/>
      <c r="AC65" s="376"/>
      <c r="AD65" s="376"/>
      <c r="AE65" s="376"/>
      <c r="AF65" s="376"/>
      <c r="AG65" s="376"/>
      <c r="AH65" s="379"/>
      <c r="AJ65" s="514" t="str">
        <f t="shared" ca="1" si="0"/>
        <v/>
      </c>
      <c r="AK65" s="514" t="b" cm="1">
        <f t="array" aca="1" ref="AK65" ca="1">IF(
    AND($A65 &gt; 0, D65 &gt; 0,AK$2&lt;MiscFormulas!$A$5+1),
    ISNUMBER(
        MATCH($A65,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5" s="514" t="b" cm="1">
        <f t="array" aca="1" ref="AL65" ca="1">IF(
    AND($A65 &gt; 0, E65 &gt; 0,AL$2&lt;MiscFormulas!$A$5+1),
    ISNUMBER(
        MATCH($A65,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5" s="514" t="b" cm="1">
        <f t="array" aca="1" ref="AM65" ca="1">IF(
    AND($A65 &gt; 0, F65 &gt; 0,AM$2&lt;MiscFormulas!$A$5+1),
    ISNUMBER(
        MATCH($A65,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5" s="514" t="b" cm="1">
        <f t="array" aca="1" ref="AN65" ca="1">IF(
    AND($A65 &gt; 0, G65 &gt; 0,AN$2&lt;MiscFormulas!$A$5+1),
    ISNUMBER(
        MATCH($A65,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5" s="514" t="b" cm="1">
        <f t="array" aca="1" ref="AO65" ca="1">IF(
    AND($A65 &gt; 0, H65 &gt; 0,AO$2&lt;MiscFormulas!$A$5+1),
    ISNUMBER(
        MATCH($A65,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5" s="514" t="b" cm="1">
        <f t="array" aca="1" ref="AP65" ca="1">IF(
    AND($A65 &gt; 0, I65 &gt; 0,AP$2&lt;MiscFormulas!$A$5+1),
    ISNUMBER(
        MATCH($A65,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5" s="514" t="b" cm="1">
        <f t="array" aca="1" ref="AQ65" ca="1">IF(
    AND($A65 &gt; 0, J65 &gt; 0,AQ$2&lt;MiscFormulas!$A$5+1),
    ISNUMBER(
        MATCH($A65,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5" s="514" t="b" cm="1">
        <f t="array" aca="1" ref="AR65" ca="1">IF(
    AND($A65 &gt; 0, K65 &gt; 0,AR$2&lt;MiscFormulas!$A$5+1),
    ISNUMBER(
        MATCH($A65,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5" s="514" t="b" cm="1">
        <f t="array" aca="1" ref="AS65" ca="1">IF(
    AND($A65 &gt; 0, L65 &gt; 0,AS$2&lt;MiscFormulas!$A$5+1),
    ISNUMBER(
        MATCH($A65,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5" s="514" t="b" cm="1">
        <f t="array" aca="1" ref="AT65" ca="1">IF(
    AND($A65 &gt; 0, M65 &gt; 0,AT$2&lt;MiscFormulas!$A$5+1),
    ISNUMBER(
        MATCH($A65,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5" s="514" t="b" cm="1">
        <f t="array" aca="1" ref="AU65" ca="1">IF(
    AND($A65 &gt; 0, N65 &gt; 0,AU$2&lt;MiscFormulas!$A$5+1),
    ISNUMBER(
        MATCH($A65,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5" s="514" t="b" cm="1">
        <f t="array" aca="1" ref="AV65" ca="1">IF(
    AND($A65 &gt; 0, O65 &gt; 0,AV$2&lt;MiscFormulas!$A$5+1),
    ISNUMBER(
        MATCH($A65,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5" s="514" t="b" cm="1">
        <f t="array" aca="1" ref="AW65" ca="1">IF(
    AND($A65 &gt; 0, P65 &gt; 0,AW$2&lt;MiscFormulas!$A$5+1),
    ISNUMBER(
        MATCH($A65,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5" s="514" t="b" cm="1">
        <f t="array" aca="1" ref="AX65" ca="1">IF(
    AND($A65 &gt; 0, Q65 &gt; 0,AX$2&lt;MiscFormulas!$A$5+1),
    ISNUMBER(
        MATCH($A65,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5" s="514" t="b" cm="1">
        <f t="array" aca="1" ref="AY65" ca="1">IF(
    AND($A65 &gt; 0, R65 &gt; 0,AY$2&lt;MiscFormulas!$A$5+1),
    ISNUMBER(
        MATCH($A65,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5" s="514" t="b" cm="1">
        <f t="array" aca="1" ref="AZ65" ca="1">IF(
    AND($A65 &gt; 0, S65 &gt; 0,AZ$2&lt;MiscFormulas!$A$5+1),
    ISNUMBER(
        MATCH($A65,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5" s="514" t="b" cm="1">
        <f t="array" aca="1" ref="BA65" ca="1">IF(
    AND($A65 &gt; 0, T65 &gt; 0,BA$2&lt;MiscFormulas!$A$5+1),
    ISNUMBER(
        MATCH($A65,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5" s="514" t="b" cm="1">
        <f t="array" aca="1" ref="BB65" ca="1">IF(
    AND($A65 &gt; 0, U65 &gt; 0,BB$2&lt;MiscFormulas!$A$5+1),
    ISNUMBER(
        MATCH($A65,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5" s="514" t="b" cm="1">
        <f t="array" aca="1" ref="BC65" ca="1">IF(
    AND($A65 &gt; 0, V65 &gt; 0,BC$2&lt;MiscFormulas!$A$5+1),
    ISNUMBER(
        MATCH($A65,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5" s="514" t="b" cm="1">
        <f t="array" aca="1" ref="BD65" ca="1">IF(
    AND($A65 &gt; 0, W65 &gt; 0,BD$2&lt;MiscFormulas!$A$5+1),
    ISNUMBER(
        MATCH($A65,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5" s="514" t="b" cm="1">
        <f t="array" aca="1" ref="BE65" ca="1">IF(
    AND($A65 &gt; 0, X65 &gt; 0,BE$2&lt;MiscFormulas!$A$5+1),
    ISNUMBER(
        MATCH($A65,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5" s="514" t="b" cm="1">
        <f t="array" aca="1" ref="BF65" ca="1">IF(
    AND($A65 &gt; 0, Y65 &gt; 0,BF$2&lt;MiscFormulas!$A$5+1),
    ISNUMBER(
        MATCH($A65,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5" s="514" t="b" cm="1">
        <f t="array" aca="1" ref="BG65" ca="1">IF(
    AND($A65 &gt; 0, Z65 &gt; 0,BG$2&lt;MiscFormulas!$A$5+1),
    ISNUMBER(
        MATCH($A65,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5" s="514" t="b" cm="1">
        <f t="array" aca="1" ref="BH65" ca="1">IF(
    AND($A65 &gt; 0, AA65 &gt; 0,BH$2&lt;MiscFormulas!$A$5+1),
    ISNUMBER(
        MATCH($A65,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5" s="514" t="b" cm="1">
        <f t="array" aca="1" ref="BI65" ca="1">IF(
    AND($A65 &gt; 0, AB65 &gt; 0,BI$2&lt;MiscFormulas!$A$5+1),
    ISNUMBER(
        MATCH($A65,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5" s="514" t="b" cm="1">
        <f t="array" aca="1" ref="BJ65" ca="1">IF(
    AND($A65 &gt; 0, AC65 &gt; 0,BJ$2&lt;MiscFormulas!$A$5+1),
    ISNUMBER(
        MATCH($A65,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5" s="514" t="b" cm="1">
        <f t="array" aca="1" ref="BK65" ca="1">IF(
    AND($A65 &gt; 0, AD65 &gt; 0,BK$2&lt;MiscFormulas!$A$5+1),
    ISNUMBER(
        MATCH($A65,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5" s="514" t="b" cm="1">
        <f t="array" aca="1" ref="BL65" ca="1">IF(
    AND($A65 &gt; 0, AE65 &gt; 0,BL$2&lt;MiscFormulas!$A$5+1),
    ISNUMBER(
        MATCH($A65,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5" s="514" t="b" cm="1">
        <f t="array" aca="1" ref="BM65" ca="1">IF(
    AND($A65 &gt; 0, AF65 &gt; 0,BM$2&lt;MiscFormulas!$A$5+1),
    ISNUMBER(
        MATCH($A65,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5" s="514" t="b" cm="1">
        <f t="array" aca="1" ref="BN65" ca="1">IF(
    AND($A65 &gt; 0, AG65 &gt; 0,BN$2&lt;MiscFormulas!$A$5+1),
    ISNUMBER(
        MATCH($A65,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5" s="514" t="b" cm="1">
        <f t="array" aca="1" ref="BO65" ca="1">IF(
    AND($A65 &gt; 0, AH65 &gt; 0,BO$2&lt;MiscFormulas!$A$5+1),
    ISNUMBER(
        MATCH($A65,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6" spans="1:67" x14ac:dyDescent="0.55000000000000004">
      <c r="A66" s="514" t="str">
        <v>EX6 Twat</v>
      </c>
      <c r="B66" s="502" t="str">
        <v>EX6 Twat, Waffle</v>
      </c>
      <c r="C66" s="525"/>
      <c r="D66" s="375"/>
      <c r="E66" s="377"/>
      <c r="F66" s="376"/>
      <c r="G66" s="377"/>
      <c r="H66" s="376"/>
      <c r="I66" s="377"/>
      <c r="J66" s="376"/>
      <c r="K66" s="377"/>
      <c r="L66" s="376"/>
      <c r="M66" s="377"/>
      <c r="N66" s="376"/>
      <c r="O66" s="377"/>
      <c r="P66" s="376"/>
      <c r="Q66" s="377"/>
      <c r="R66" s="376"/>
      <c r="S66" s="377"/>
      <c r="T66" s="376"/>
      <c r="U66" s="377"/>
      <c r="V66" s="376"/>
      <c r="W66" s="377"/>
      <c r="X66" s="376"/>
      <c r="Y66" s="377"/>
      <c r="Z66" s="376"/>
      <c r="AA66" s="377"/>
      <c r="AB66" s="376"/>
      <c r="AC66" s="377"/>
      <c r="AD66" s="376"/>
      <c r="AE66" s="377"/>
      <c r="AF66" s="376"/>
      <c r="AG66" s="377"/>
      <c r="AH66" s="379"/>
      <c r="AJ66" s="514" t="str">
        <f t="shared" ca="1" si="0"/>
        <v/>
      </c>
      <c r="AK66" s="514" t="b" cm="1">
        <f t="array" aca="1" ref="AK66" ca="1">IF(
    AND($A66 &gt; 0, D66 &gt; 0,AK$2&lt;MiscFormulas!$A$5+1),
    ISNUMBER(
        MATCH($A66,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6" s="514" t="b" cm="1">
        <f t="array" aca="1" ref="AL66" ca="1">IF(
    AND($A66 &gt; 0, E66 &gt; 0,AL$2&lt;MiscFormulas!$A$5+1),
    ISNUMBER(
        MATCH($A66,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6" s="514" t="b" cm="1">
        <f t="array" aca="1" ref="AM66" ca="1">IF(
    AND($A66 &gt; 0, F66 &gt; 0,AM$2&lt;MiscFormulas!$A$5+1),
    ISNUMBER(
        MATCH($A66,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6" s="514" t="b" cm="1">
        <f t="array" aca="1" ref="AN66" ca="1">IF(
    AND($A66 &gt; 0, G66 &gt; 0,AN$2&lt;MiscFormulas!$A$5+1),
    ISNUMBER(
        MATCH($A66,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6" s="514" t="b" cm="1">
        <f t="array" aca="1" ref="AO66" ca="1">IF(
    AND($A66 &gt; 0, H66 &gt; 0,AO$2&lt;MiscFormulas!$A$5+1),
    ISNUMBER(
        MATCH($A66,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6" s="514" t="b" cm="1">
        <f t="array" aca="1" ref="AP66" ca="1">IF(
    AND($A66 &gt; 0, I66 &gt; 0,AP$2&lt;MiscFormulas!$A$5+1),
    ISNUMBER(
        MATCH($A66,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6" s="514" t="b" cm="1">
        <f t="array" aca="1" ref="AQ66" ca="1">IF(
    AND($A66 &gt; 0, J66 &gt; 0,AQ$2&lt;MiscFormulas!$A$5+1),
    ISNUMBER(
        MATCH($A66,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6" s="514" t="b" cm="1">
        <f t="array" aca="1" ref="AR66" ca="1">IF(
    AND($A66 &gt; 0, K66 &gt; 0,AR$2&lt;MiscFormulas!$A$5+1),
    ISNUMBER(
        MATCH($A66,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6" s="514" t="b" cm="1">
        <f t="array" aca="1" ref="AS66" ca="1">IF(
    AND($A66 &gt; 0, L66 &gt; 0,AS$2&lt;MiscFormulas!$A$5+1),
    ISNUMBER(
        MATCH($A66,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6" s="514" t="b" cm="1">
        <f t="array" aca="1" ref="AT66" ca="1">IF(
    AND($A66 &gt; 0, M66 &gt; 0,AT$2&lt;MiscFormulas!$A$5+1),
    ISNUMBER(
        MATCH($A66,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6" s="514" t="b" cm="1">
        <f t="array" aca="1" ref="AU66" ca="1">IF(
    AND($A66 &gt; 0, N66 &gt; 0,AU$2&lt;MiscFormulas!$A$5+1),
    ISNUMBER(
        MATCH($A66,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6" s="514" t="b" cm="1">
        <f t="array" aca="1" ref="AV66" ca="1">IF(
    AND($A66 &gt; 0, O66 &gt; 0,AV$2&lt;MiscFormulas!$A$5+1),
    ISNUMBER(
        MATCH($A66,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6" s="514" t="b" cm="1">
        <f t="array" aca="1" ref="AW66" ca="1">IF(
    AND($A66 &gt; 0, P66 &gt; 0,AW$2&lt;MiscFormulas!$A$5+1),
    ISNUMBER(
        MATCH($A66,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6" s="514" t="b" cm="1">
        <f t="array" aca="1" ref="AX66" ca="1">IF(
    AND($A66 &gt; 0, Q66 &gt; 0,AX$2&lt;MiscFormulas!$A$5+1),
    ISNUMBER(
        MATCH($A66,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6" s="514" t="b" cm="1">
        <f t="array" aca="1" ref="AY66" ca="1">IF(
    AND($A66 &gt; 0, R66 &gt; 0,AY$2&lt;MiscFormulas!$A$5+1),
    ISNUMBER(
        MATCH($A66,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6" s="514" t="b" cm="1">
        <f t="array" aca="1" ref="AZ66" ca="1">IF(
    AND($A66 &gt; 0, S66 &gt; 0,AZ$2&lt;MiscFormulas!$A$5+1),
    ISNUMBER(
        MATCH($A66,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6" s="514" t="b" cm="1">
        <f t="array" aca="1" ref="BA66" ca="1">IF(
    AND($A66 &gt; 0, T66 &gt; 0,BA$2&lt;MiscFormulas!$A$5+1),
    ISNUMBER(
        MATCH($A66,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6" s="514" t="b" cm="1">
        <f t="array" aca="1" ref="BB66" ca="1">IF(
    AND($A66 &gt; 0, U66 &gt; 0,BB$2&lt;MiscFormulas!$A$5+1),
    ISNUMBER(
        MATCH($A66,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6" s="514" t="b" cm="1">
        <f t="array" aca="1" ref="BC66" ca="1">IF(
    AND($A66 &gt; 0, V66 &gt; 0,BC$2&lt;MiscFormulas!$A$5+1),
    ISNUMBER(
        MATCH($A66,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6" s="514" t="b" cm="1">
        <f t="array" aca="1" ref="BD66" ca="1">IF(
    AND($A66 &gt; 0, W66 &gt; 0,BD$2&lt;MiscFormulas!$A$5+1),
    ISNUMBER(
        MATCH($A66,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6" s="514" t="b" cm="1">
        <f t="array" aca="1" ref="BE66" ca="1">IF(
    AND($A66 &gt; 0, X66 &gt; 0,BE$2&lt;MiscFormulas!$A$5+1),
    ISNUMBER(
        MATCH($A66,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6" s="514" t="b" cm="1">
        <f t="array" aca="1" ref="BF66" ca="1">IF(
    AND($A66 &gt; 0, Y66 &gt; 0,BF$2&lt;MiscFormulas!$A$5+1),
    ISNUMBER(
        MATCH($A66,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6" s="514" t="b" cm="1">
        <f t="array" aca="1" ref="BG66" ca="1">IF(
    AND($A66 &gt; 0, Z66 &gt; 0,BG$2&lt;MiscFormulas!$A$5+1),
    ISNUMBER(
        MATCH($A66,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6" s="514" t="b" cm="1">
        <f t="array" aca="1" ref="BH66" ca="1">IF(
    AND($A66 &gt; 0, AA66 &gt; 0,BH$2&lt;MiscFormulas!$A$5+1),
    ISNUMBER(
        MATCH($A66,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6" s="514" t="b" cm="1">
        <f t="array" aca="1" ref="BI66" ca="1">IF(
    AND($A66 &gt; 0, AB66 &gt; 0,BI$2&lt;MiscFormulas!$A$5+1),
    ISNUMBER(
        MATCH($A66,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6" s="514" t="b" cm="1">
        <f t="array" aca="1" ref="BJ66" ca="1">IF(
    AND($A66 &gt; 0, AC66 &gt; 0,BJ$2&lt;MiscFormulas!$A$5+1),
    ISNUMBER(
        MATCH($A66,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6" s="514" t="b" cm="1">
        <f t="array" aca="1" ref="BK66" ca="1">IF(
    AND($A66 &gt; 0, AD66 &gt; 0,BK$2&lt;MiscFormulas!$A$5+1),
    ISNUMBER(
        MATCH($A66,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6" s="514" t="b" cm="1">
        <f t="array" aca="1" ref="BL66" ca="1">IF(
    AND($A66 &gt; 0, AE66 &gt; 0,BL$2&lt;MiscFormulas!$A$5+1),
    ISNUMBER(
        MATCH($A66,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6" s="514" t="b" cm="1">
        <f t="array" aca="1" ref="BM66" ca="1">IF(
    AND($A66 &gt; 0, AF66 &gt; 0,BM$2&lt;MiscFormulas!$A$5+1),
    ISNUMBER(
        MATCH($A66,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6" s="514" t="b" cm="1">
        <f t="array" aca="1" ref="BN66" ca="1">IF(
    AND($A66 &gt; 0, AG66 &gt; 0,BN$2&lt;MiscFormulas!$A$5+1),
    ISNUMBER(
        MATCH($A66,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6" s="514" t="b" cm="1">
        <f t="array" aca="1" ref="BO66" ca="1">IF(
    AND($A66 &gt; 0, AH66 &gt; 0,BO$2&lt;MiscFormulas!$A$5+1),
    ISNUMBER(
        MATCH($A66,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7" spans="1:67" x14ac:dyDescent="0.55000000000000004">
      <c r="A67" s="514" t="str">
        <v>EX7 Twenty</v>
      </c>
      <c r="B67" s="502" t="str">
        <v>EX7 Twenty, IsTwentDolla</v>
      </c>
      <c r="C67" s="526"/>
      <c r="D67" s="382"/>
      <c r="E67" s="381"/>
      <c r="F67" s="381"/>
      <c r="G67" s="381"/>
      <c r="H67" s="381"/>
      <c r="I67" s="381"/>
      <c r="J67" s="381"/>
      <c r="K67" s="381"/>
      <c r="L67" s="381"/>
      <c r="M67" s="381"/>
      <c r="N67" s="381"/>
      <c r="O67" s="381"/>
      <c r="P67" s="381"/>
      <c r="Q67" s="381"/>
      <c r="R67" s="381"/>
      <c r="S67" s="381"/>
      <c r="T67" s="381"/>
      <c r="U67" s="381"/>
      <c r="V67" s="381"/>
      <c r="W67" s="381"/>
      <c r="X67" s="381"/>
      <c r="Y67" s="381"/>
      <c r="Z67" s="381"/>
      <c r="AA67" s="381"/>
      <c r="AB67" s="381"/>
      <c r="AC67" s="381"/>
      <c r="AD67" s="381"/>
      <c r="AE67" s="381"/>
      <c r="AF67" s="381"/>
      <c r="AG67" s="381"/>
      <c r="AH67" s="380"/>
      <c r="AJ67" s="514" t="str">
        <f t="shared" ca="1" si="0"/>
        <v/>
      </c>
      <c r="AK67" s="514" t="b" cm="1">
        <f t="array" aca="1" ref="AK67" ca="1">IF(
    AND($A67 &gt; 0, D67 &gt; 0,AK$2&lt;MiscFormulas!$A$5+1),
    ISNUMBER(
        MATCH($A67,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7" s="514" t="b" cm="1">
        <f t="array" aca="1" ref="AL67" ca="1">IF(
    AND($A67 &gt; 0, E67 &gt; 0,AL$2&lt;MiscFormulas!$A$5+1),
    ISNUMBER(
        MATCH($A67,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7" s="514" t="b" cm="1">
        <f t="array" aca="1" ref="AM67" ca="1">IF(
    AND($A67 &gt; 0, F67 &gt; 0,AM$2&lt;MiscFormulas!$A$5+1),
    ISNUMBER(
        MATCH($A67,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7" s="514" t="b" cm="1">
        <f t="array" aca="1" ref="AN67" ca="1">IF(
    AND($A67 &gt; 0, G67 &gt; 0,AN$2&lt;MiscFormulas!$A$5+1),
    ISNUMBER(
        MATCH($A67,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7" s="514" t="b" cm="1">
        <f t="array" aca="1" ref="AO67" ca="1">IF(
    AND($A67 &gt; 0, H67 &gt; 0,AO$2&lt;MiscFormulas!$A$5+1),
    ISNUMBER(
        MATCH($A67,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7" s="514" t="b" cm="1">
        <f t="array" aca="1" ref="AP67" ca="1">IF(
    AND($A67 &gt; 0, I67 &gt; 0,AP$2&lt;MiscFormulas!$A$5+1),
    ISNUMBER(
        MATCH($A67,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7" s="514" t="b" cm="1">
        <f t="array" aca="1" ref="AQ67" ca="1">IF(
    AND($A67 &gt; 0, J67 &gt; 0,AQ$2&lt;MiscFormulas!$A$5+1),
    ISNUMBER(
        MATCH($A67,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7" s="514" t="b" cm="1">
        <f t="array" aca="1" ref="AR67" ca="1">IF(
    AND($A67 &gt; 0, K67 &gt; 0,AR$2&lt;MiscFormulas!$A$5+1),
    ISNUMBER(
        MATCH($A67,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7" s="514" t="b" cm="1">
        <f t="array" aca="1" ref="AS67" ca="1">IF(
    AND($A67 &gt; 0, L67 &gt; 0,AS$2&lt;MiscFormulas!$A$5+1),
    ISNUMBER(
        MATCH($A67,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7" s="514" t="b" cm="1">
        <f t="array" aca="1" ref="AT67" ca="1">IF(
    AND($A67 &gt; 0, M67 &gt; 0,AT$2&lt;MiscFormulas!$A$5+1),
    ISNUMBER(
        MATCH($A67,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7" s="514" t="b" cm="1">
        <f t="array" aca="1" ref="AU67" ca="1">IF(
    AND($A67 &gt; 0, N67 &gt; 0,AU$2&lt;MiscFormulas!$A$5+1),
    ISNUMBER(
        MATCH($A67,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7" s="514" t="b" cm="1">
        <f t="array" aca="1" ref="AV67" ca="1">IF(
    AND($A67 &gt; 0, O67 &gt; 0,AV$2&lt;MiscFormulas!$A$5+1),
    ISNUMBER(
        MATCH($A67,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7" s="514" t="b" cm="1">
        <f t="array" aca="1" ref="AW67" ca="1">IF(
    AND($A67 &gt; 0, P67 &gt; 0,AW$2&lt;MiscFormulas!$A$5+1),
    ISNUMBER(
        MATCH($A67,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7" s="514" t="b" cm="1">
        <f t="array" aca="1" ref="AX67" ca="1">IF(
    AND($A67 &gt; 0, Q67 &gt; 0,AX$2&lt;MiscFormulas!$A$5+1),
    ISNUMBER(
        MATCH($A67,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7" s="514" t="b" cm="1">
        <f t="array" aca="1" ref="AY67" ca="1">IF(
    AND($A67 &gt; 0, R67 &gt; 0,AY$2&lt;MiscFormulas!$A$5+1),
    ISNUMBER(
        MATCH($A67,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7" s="514" t="b" cm="1">
        <f t="array" aca="1" ref="AZ67" ca="1">IF(
    AND($A67 &gt; 0, S67 &gt; 0,AZ$2&lt;MiscFormulas!$A$5+1),
    ISNUMBER(
        MATCH($A67,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7" s="514" t="b" cm="1">
        <f t="array" aca="1" ref="BA67" ca="1">IF(
    AND($A67 &gt; 0, T67 &gt; 0,BA$2&lt;MiscFormulas!$A$5+1),
    ISNUMBER(
        MATCH($A67,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7" s="514" t="b" cm="1">
        <f t="array" aca="1" ref="BB67" ca="1">IF(
    AND($A67 &gt; 0, U67 &gt; 0,BB$2&lt;MiscFormulas!$A$5+1),
    ISNUMBER(
        MATCH($A67,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7" s="514" t="b" cm="1">
        <f t="array" aca="1" ref="BC67" ca="1">IF(
    AND($A67 &gt; 0, V67 &gt; 0,BC$2&lt;MiscFormulas!$A$5+1),
    ISNUMBER(
        MATCH($A67,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7" s="514" t="b" cm="1">
        <f t="array" aca="1" ref="BD67" ca="1">IF(
    AND($A67 &gt; 0, W67 &gt; 0,BD$2&lt;MiscFormulas!$A$5+1),
    ISNUMBER(
        MATCH($A67,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7" s="514" t="b" cm="1">
        <f t="array" aca="1" ref="BE67" ca="1">IF(
    AND($A67 &gt; 0, X67 &gt; 0,BE$2&lt;MiscFormulas!$A$5+1),
    ISNUMBER(
        MATCH($A67,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7" s="514" t="b" cm="1">
        <f t="array" aca="1" ref="BF67" ca="1">IF(
    AND($A67 &gt; 0, Y67 &gt; 0,BF$2&lt;MiscFormulas!$A$5+1),
    ISNUMBER(
        MATCH($A67,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7" s="514" t="b" cm="1">
        <f t="array" aca="1" ref="BG67" ca="1">IF(
    AND($A67 &gt; 0, Z67 &gt; 0,BG$2&lt;MiscFormulas!$A$5+1),
    ISNUMBER(
        MATCH($A67,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7" s="514" t="b" cm="1">
        <f t="array" aca="1" ref="BH67" ca="1">IF(
    AND($A67 &gt; 0, AA67 &gt; 0,BH$2&lt;MiscFormulas!$A$5+1),
    ISNUMBER(
        MATCH($A67,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7" s="514" t="b" cm="1">
        <f t="array" aca="1" ref="BI67" ca="1">IF(
    AND($A67 &gt; 0, AB67 &gt; 0,BI$2&lt;MiscFormulas!$A$5+1),
    ISNUMBER(
        MATCH($A67,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7" s="514" t="b" cm="1">
        <f t="array" aca="1" ref="BJ67" ca="1">IF(
    AND($A67 &gt; 0, AC67 &gt; 0,BJ$2&lt;MiscFormulas!$A$5+1),
    ISNUMBER(
        MATCH($A67,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7" s="514" t="b" cm="1">
        <f t="array" aca="1" ref="BK67" ca="1">IF(
    AND($A67 &gt; 0, AD67 &gt; 0,BK$2&lt;MiscFormulas!$A$5+1),
    ISNUMBER(
        MATCH($A67,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7" s="514" t="b" cm="1">
        <f t="array" aca="1" ref="BL67" ca="1">IF(
    AND($A67 &gt; 0, AE67 &gt; 0,BL$2&lt;MiscFormulas!$A$5+1),
    ISNUMBER(
        MATCH($A67,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7" s="514" t="b" cm="1">
        <f t="array" aca="1" ref="BM67" ca="1">IF(
    AND($A67 &gt; 0, AF67 &gt; 0,BM$2&lt;MiscFormulas!$A$5+1),
    ISNUMBER(
        MATCH($A67,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7" s="514" t="b" cm="1">
        <f t="array" aca="1" ref="BN67" ca="1">IF(
    AND($A67 &gt; 0, AG67 &gt; 0,BN$2&lt;MiscFormulas!$A$5+1),
    ISNUMBER(
        MATCH($A67,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7" s="514" t="b" cm="1">
        <f t="array" aca="1" ref="BO67" ca="1">IF(
    AND($A67 &gt; 0, AH67 &gt; 0,BO$2&lt;MiscFormulas!$A$5+1),
    ISNUMBER(
        MATCH($A67,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8" spans="1:67" x14ac:dyDescent="0.55000000000000004">
      <c r="A68" s="514" t="str">
        <v>EX8 Waffle</v>
      </c>
      <c r="B68" s="503" t="str">
        <v>EX8 Waffle, Notblue</v>
      </c>
      <c r="C68" s="525"/>
      <c r="D68" s="506"/>
      <c r="E68" s="507"/>
      <c r="F68" s="508"/>
      <c r="G68" s="507"/>
      <c r="H68" s="508"/>
      <c r="I68" s="507"/>
      <c r="J68" s="508"/>
      <c r="K68" s="507"/>
      <c r="L68" s="508"/>
      <c r="M68" s="507"/>
      <c r="N68" s="508"/>
      <c r="O68" s="507"/>
      <c r="P68" s="508"/>
      <c r="Q68" s="507"/>
      <c r="R68" s="508"/>
      <c r="S68" s="507"/>
      <c r="T68" s="508"/>
      <c r="U68" s="507"/>
      <c r="V68" s="508"/>
      <c r="W68" s="507"/>
      <c r="X68" s="508"/>
      <c r="Y68" s="507"/>
      <c r="Z68" s="508"/>
      <c r="AA68" s="507"/>
      <c r="AB68" s="508"/>
      <c r="AC68" s="507"/>
      <c r="AD68" s="508"/>
      <c r="AE68" s="507"/>
      <c r="AF68" s="508"/>
      <c r="AG68" s="507"/>
      <c r="AH68" s="509"/>
      <c r="AJ68" s="514" t="str">
        <f t="shared" ref="AJ68:AJ78" ca="1" si="1">IF(0&lt;COUNTIF(AK68:BO68,TRUE),$A68&amp;$AJ$2,"")</f>
        <v/>
      </c>
      <c r="AK68" s="514" t="b" cm="1">
        <f t="array" aca="1" ref="AK68" ca="1">IF(
    AND($A68 &gt; 0, D68 &gt; 0,AK$2&lt;MiscFormulas!$A$5+1),
    ISNUMBER(
        MATCH($A68,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8" s="514" t="b" cm="1">
        <f t="array" aca="1" ref="AL68" ca="1">IF(
    AND($A68 &gt; 0, E68 &gt; 0,AL$2&lt;MiscFormulas!$A$5+1),
    ISNUMBER(
        MATCH($A68,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8" s="514" t="b" cm="1">
        <f t="array" aca="1" ref="AM68" ca="1">IF(
    AND($A68 &gt; 0, F68 &gt; 0,AM$2&lt;MiscFormulas!$A$5+1),
    ISNUMBER(
        MATCH($A68,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8" s="514" t="b" cm="1">
        <f t="array" aca="1" ref="AN68" ca="1">IF(
    AND($A68 &gt; 0, G68 &gt; 0,AN$2&lt;MiscFormulas!$A$5+1),
    ISNUMBER(
        MATCH($A68,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8" s="514" t="b" cm="1">
        <f t="array" aca="1" ref="AO68" ca="1">IF(
    AND($A68 &gt; 0, H68 &gt; 0,AO$2&lt;MiscFormulas!$A$5+1),
    ISNUMBER(
        MATCH($A68,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8" s="514" t="b" cm="1">
        <f t="array" aca="1" ref="AP68" ca="1">IF(
    AND($A68 &gt; 0, I68 &gt; 0,AP$2&lt;MiscFormulas!$A$5+1),
    ISNUMBER(
        MATCH($A68,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8" s="514" t="b" cm="1">
        <f t="array" aca="1" ref="AQ68" ca="1">IF(
    AND($A68 &gt; 0, J68 &gt; 0,AQ$2&lt;MiscFormulas!$A$5+1),
    ISNUMBER(
        MATCH($A68,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8" s="514" t="b" cm="1">
        <f t="array" aca="1" ref="AR68" ca="1">IF(
    AND($A68 &gt; 0, K68 &gt; 0,AR$2&lt;MiscFormulas!$A$5+1),
    ISNUMBER(
        MATCH($A68,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8" s="514" t="b" cm="1">
        <f t="array" aca="1" ref="AS68" ca="1">IF(
    AND($A68 &gt; 0, L68 &gt; 0,AS$2&lt;MiscFormulas!$A$5+1),
    ISNUMBER(
        MATCH($A68,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8" s="514" t="b" cm="1">
        <f t="array" aca="1" ref="AT68" ca="1">IF(
    AND($A68 &gt; 0, M68 &gt; 0,AT$2&lt;MiscFormulas!$A$5+1),
    ISNUMBER(
        MATCH($A68,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8" s="514" t="b" cm="1">
        <f t="array" aca="1" ref="AU68" ca="1">IF(
    AND($A68 &gt; 0, N68 &gt; 0,AU$2&lt;MiscFormulas!$A$5+1),
    ISNUMBER(
        MATCH($A68,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8" s="514" t="b" cm="1">
        <f t="array" aca="1" ref="AV68" ca="1">IF(
    AND($A68 &gt; 0, O68 &gt; 0,AV$2&lt;MiscFormulas!$A$5+1),
    ISNUMBER(
        MATCH($A68,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8" s="514" t="b" cm="1">
        <f t="array" aca="1" ref="AW68" ca="1">IF(
    AND($A68 &gt; 0, P68 &gt; 0,AW$2&lt;MiscFormulas!$A$5+1),
    ISNUMBER(
        MATCH($A68,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8" s="514" t="b" cm="1">
        <f t="array" aca="1" ref="AX68" ca="1">IF(
    AND($A68 &gt; 0, Q68 &gt; 0,AX$2&lt;MiscFormulas!$A$5+1),
    ISNUMBER(
        MATCH($A68,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8" s="514" t="b" cm="1">
        <f t="array" aca="1" ref="AY68" ca="1">IF(
    AND($A68 &gt; 0, R68 &gt; 0,AY$2&lt;MiscFormulas!$A$5+1),
    ISNUMBER(
        MATCH($A68,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8" s="514" t="b" cm="1">
        <f t="array" aca="1" ref="AZ68" ca="1">IF(
    AND($A68 &gt; 0, S68 &gt; 0,AZ$2&lt;MiscFormulas!$A$5+1),
    ISNUMBER(
        MATCH($A68,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8" s="514" t="b" cm="1">
        <f t="array" aca="1" ref="BA68" ca="1">IF(
    AND($A68 &gt; 0, T68 &gt; 0,BA$2&lt;MiscFormulas!$A$5+1),
    ISNUMBER(
        MATCH($A68,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8" s="514" t="b" cm="1">
        <f t="array" aca="1" ref="BB68" ca="1">IF(
    AND($A68 &gt; 0, U68 &gt; 0,BB$2&lt;MiscFormulas!$A$5+1),
    ISNUMBER(
        MATCH($A68,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8" s="514" t="b" cm="1">
        <f t="array" aca="1" ref="BC68" ca="1">IF(
    AND($A68 &gt; 0, V68 &gt; 0,BC$2&lt;MiscFormulas!$A$5+1),
    ISNUMBER(
        MATCH($A68,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8" s="514" t="b" cm="1">
        <f t="array" aca="1" ref="BD68" ca="1">IF(
    AND($A68 &gt; 0, W68 &gt; 0,BD$2&lt;MiscFormulas!$A$5+1),
    ISNUMBER(
        MATCH($A68,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8" s="514" t="b" cm="1">
        <f t="array" aca="1" ref="BE68" ca="1">IF(
    AND($A68 &gt; 0, X68 &gt; 0,BE$2&lt;MiscFormulas!$A$5+1),
    ISNUMBER(
        MATCH($A68,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8" s="514" t="b" cm="1">
        <f t="array" aca="1" ref="BF68" ca="1">IF(
    AND($A68 &gt; 0, Y68 &gt; 0,BF$2&lt;MiscFormulas!$A$5+1),
    ISNUMBER(
        MATCH($A68,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8" s="514" t="b" cm="1">
        <f t="array" aca="1" ref="BG68" ca="1">IF(
    AND($A68 &gt; 0, Z68 &gt; 0,BG$2&lt;MiscFormulas!$A$5+1),
    ISNUMBER(
        MATCH($A68,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8" s="514" t="b" cm="1">
        <f t="array" aca="1" ref="BH68" ca="1">IF(
    AND($A68 &gt; 0, AA68 &gt; 0,BH$2&lt;MiscFormulas!$A$5+1),
    ISNUMBER(
        MATCH($A68,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8" s="514" t="b" cm="1">
        <f t="array" aca="1" ref="BI68" ca="1">IF(
    AND($A68 &gt; 0, AB68 &gt; 0,BI$2&lt;MiscFormulas!$A$5+1),
    ISNUMBER(
        MATCH($A68,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8" s="514" t="b" cm="1">
        <f t="array" aca="1" ref="BJ68" ca="1">IF(
    AND($A68 &gt; 0, AC68 &gt; 0,BJ$2&lt;MiscFormulas!$A$5+1),
    ISNUMBER(
        MATCH($A68,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8" s="514" t="b" cm="1">
        <f t="array" aca="1" ref="BK68" ca="1">IF(
    AND($A68 &gt; 0, AD68 &gt; 0,BK$2&lt;MiscFormulas!$A$5+1),
    ISNUMBER(
        MATCH($A68,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8" s="514" t="b" cm="1">
        <f t="array" aca="1" ref="BL68" ca="1">IF(
    AND($A68 &gt; 0, AE68 &gt; 0,BL$2&lt;MiscFormulas!$A$5+1),
    ISNUMBER(
        MATCH($A68,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8" s="514" t="b" cm="1">
        <f t="array" aca="1" ref="BM68" ca="1">IF(
    AND($A68 &gt; 0, AF68 &gt; 0,BM$2&lt;MiscFormulas!$A$5+1),
    ISNUMBER(
        MATCH($A68,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8" s="514" t="b" cm="1">
        <f t="array" aca="1" ref="BN68" ca="1">IF(
    AND($A68 &gt; 0, AG68 &gt; 0,BN$2&lt;MiscFormulas!$A$5+1),
    ISNUMBER(
        MATCH($A68,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8" s="514" t="b" cm="1">
        <f t="array" aca="1" ref="BO68" ca="1">IF(
    AND($A68 &gt; 0, AH68 &gt; 0,BO$2&lt;MiscFormulas!$A$5+1),
    ISNUMBER(
        MATCH($A68,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9" spans="1:67" x14ac:dyDescent="0.55000000000000004">
      <c r="A69" s="514" t="str">
        <v>EX9 Whatshername</v>
      </c>
      <c r="B69" s="503" t="str">
        <v>EX9 Whatshername, Karen</v>
      </c>
      <c r="C69" s="525"/>
      <c r="D69" s="506"/>
      <c r="E69" s="508"/>
      <c r="F69" s="508"/>
      <c r="G69" s="508"/>
      <c r="H69" s="508"/>
      <c r="I69" s="508"/>
      <c r="J69" s="508"/>
      <c r="K69" s="508"/>
      <c r="L69" s="508"/>
      <c r="M69" s="508"/>
      <c r="N69" s="508"/>
      <c r="O69" s="508"/>
      <c r="P69" s="508"/>
      <c r="Q69" s="508"/>
      <c r="R69" s="508"/>
      <c r="S69" s="508"/>
      <c r="T69" s="508"/>
      <c r="U69" s="508"/>
      <c r="V69" s="508"/>
      <c r="W69" s="508"/>
      <c r="X69" s="508"/>
      <c r="Y69" s="508"/>
      <c r="Z69" s="508"/>
      <c r="AA69" s="508"/>
      <c r="AB69" s="508"/>
      <c r="AC69" s="508"/>
      <c r="AD69" s="508"/>
      <c r="AE69" s="508"/>
      <c r="AF69" s="508"/>
      <c r="AG69" s="508"/>
      <c r="AH69" s="509"/>
      <c r="AJ69" s="514" t="str">
        <f t="shared" ca="1" si="1"/>
        <v/>
      </c>
      <c r="AK69" s="514" t="b" cm="1">
        <f t="array" aca="1" ref="AK69" ca="1">IF(
    AND($A69 &gt; 0, D69 &gt; 0,AK$2&lt;MiscFormulas!$A$5+1),
    ISNUMBER(
        MATCH($A69,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9" s="514" t="b" cm="1">
        <f t="array" aca="1" ref="AL69" ca="1">IF(
    AND($A69 &gt; 0, E69 &gt; 0,AL$2&lt;MiscFormulas!$A$5+1),
    ISNUMBER(
        MATCH($A69,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9" s="514" t="b" cm="1">
        <f t="array" aca="1" ref="AM69" ca="1">IF(
    AND($A69 &gt; 0, F69 &gt; 0,AM$2&lt;MiscFormulas!$A$5+1),
    ISNUMBER(
        MATCH($A69,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9" s="514" t="b" cm="1">
        <f t="array" aca="1" ref="AN69" ca="1">IF(
    AND($A69 &gt; 0, G69 &gt; 0,AN$2&lt;MiscFormulas!$A$5+1),
    ISNUMBER(
        MATCH($A69,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9" s="514" t="b" cm="1">
        <f t="array" aca="1" ref="AO69" ca="1">IF(
    AND($A69 &gt; 0, H69 &gt; 0,AO$2&lt;MiscFormulas!$A$5+1),
    ISNUMBER(
        MATCH($A69,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9" s="514" t="b" cm="1">
        <f t="array" aca="1" ref="AP69" ca="1">IF(
    AND($A69 &gt; 0, I69 &gt; 0,AP$2&lt;MiscFormulas!$A$5+1),
    ISNUMBER(
        MATCH($A69,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9" s="514" t="b" cm="1">
        <f t="array" aca="1" ref="AQ69" ca="1">IF(
    AND($A69 &gt; 0, J69 &gt; 0,AQ$2&lt;MiscFormulas!$A$5+1),
    ISNUMBER(
        MATCH($A69,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9" s="514" t="b" cm="1">
        <f t="array" aca="1" ref="AR69" ca="1">IF(
    AND($A69 &gt; 0, K69 &gt; 0,AR$2&lt;MiscFormulas!$A$5+1),
    ISNUMBER(
        MATCH($A69,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9" s="514" t="b" cm="1">
        <f t="array" aca="1" ref="AS69" ca="1">IF(
    AND($A69 &gt; 0, L69 &gt; 0,AS$2&lt;MiscFormulas!$A$5+1),
    ISNUMBER(
        MATCH($A69,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9" s="514" t="b" cm="1">
        <f t="array" aca="1" ref="AT69" ca="1">IF(
    AND($A69 &gt; 0, M69 &gt; 0,AT$2&lt;MiscFormulas!$A$5+1),
    ISNUMBER(
        MATCH($A69,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9" s="514" t="b" cm="1">
        <f t="array" aca="1" ref="AU69" ca="1">IF(
    AND($A69 &gt; 0, N69 &gt; 0,AU$2&lt;MiscFormulas!$A$5+1),
    ISNUMBER(
        MATCH($A69,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9" s="514" t="b" cm="1">
        <f t="array" aca="1" ref="AV69" ca="1">IF(
    AND($A69 &gt; 0, O69 &gt; 0,AV$2&lt;MiscFormulas!$A$5+1),
    ISNUMBER(
        MATCH($A69,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9" s="514" t="b" cm="1">
        <f t="array" aca="1" ref="AW69" ca="1">IF(
    AND($A69 &gt; 0, P69 &gt; 0,AW$2&lt;MiscFormulas!$A$5+1),
    ISNUMBER(
        MATCH($A69,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9" s="514" t="b" cm="1">
        <f t="array" aca="1" ref="AX69" ca="1">IF(
    AND($A69 &gt; 0, Q69 &gt; 0,AX$2&lt;MiscFormulas!$A$5+1),
    ISNUMBER(
        MATCH($A69,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9" s="514" t="b" cm="1">
        <f t="array" aca="1" ref="AY69" ca="1">IF(
    AND($A69 &gt; 0, R69 &gt; 0,AY$2&lt;MiscFormulas!$A$5+1),
    ISNUMBER(
        MATCH($A69,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9" s="514" t="b" cm="1">
        <f t="array" aca="1" ref="AZ69" ca="1">IF(
    AND($A69 &gt; 0, S69 &gt; 0,AZ$2&lt;MiscFormulas!$A$5+1),
    ISNUMBER(
        MATCH($A69,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9" s="514" t="b" cm="1">
        <f t="array" aca="1" ref="BA69" ca="1">IF(
    AND($A69 &gt; 0, T69 &gt; 0,BA$2&lt;MiscFormulas!$A$5+1),
    ISNUMBER(
        MATCH($A69,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9" s="514" t="b" cm="1">
        <f t="array" aca="1" ref="BB69" ca="1">IF(
    AND($A69 &gt; 0, U69 &gt; 0,BB$2&lt;MiscFormulas!$A$5+1),
    ISNUMBER(
        MATCH($A69,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9" s="514" t="b" cm="1">
        <f t="array" aca="1" ref="BC69" ca="1">IF(
    AND($A69 &gt; 0, V69 &gt; 0,BC$2&lt;MiscFormulas!$A$5+1),
    ISNUMBER(
        MATCH($A69,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9" s="514" t="b" cm="1">
        <f t="array" aca="1" ref="BD69" ca="1">IF(
    AND($A69 &gt; 0, W69 &gt; 0,BD$2&lt;MiscFormulas!$A$5+1),
    ISNUMBER(
        MATCH($A69,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9" s="514" t="b" cm="1">
        <f t="array" aca="1" ref="BE69" ca="1">IF(
    AND($A69 &gt; 0, X69 &gt; 0,BE$2&lt;MiscFormulas!$A$5+1),
    ISNUMBER(
        MATCH($A69,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9" s="514" t="b" cm="1">
        <f t="array" aca="1" ref="BF69" ca="1">IF(
    AND($A69 &gt; 0, Y69 &gt; 0,BF$2&lt;MiscFormulas!$A$5+1),
    ISNUMBER(
        MATCH($A69,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9" s="514" t="b" cm="1">
        <f t="array" aca="1" ref="BG69" ca="1">IF(
    AND($A69 &gt; 0, Z69 &gt; 0,BG$2&lt;MiscFormulas!$A$5+1),
    ISNUMBER(
        MATCH($A69,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9" s="514" t="b" cm="1">
        <f t="array" aca="1" ref="BH69" ca="1">IF(
    AND($A69 &gt; 0, AA69 &gt; 0,BH$2&lt;MiscFormulas!$A$5+1),
    ISNUMBER(
        MATCH($A69,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9" s="514" t="b" cm="1">
        <f t="array" aca="1" ref="BI69" ca="1">IF(
    AND($A69 &gt; 0, AB69 &gt; 0,BI$2&lt;MiscFormulas!$A$5+1),
    ISNUMBER(
        MATCH($A69,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9" s="514" t="b" cm="1">
        <f t="array" aca="1" ref="BJ69" ca="1">IF(
    AND($A69 &gt; 0, AC69 &gt; 0,BJ$2&lt;MiscFormulas!$A$5+1),
    ISNUMBER(
        MATCH($A69,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9" s="514" t="b" cm="1">
        <f t="array" aca="1" ref="BK69" ca="1">IF(
    AND($A69 &gt; 0, AD69 &gt; 0,BK$2&lt;MiscFormulas!$A$5+1),
    ISNUMBER(
        MATCH($A69,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9" s="514" t="b" cm="1">
        <f t="array" aca="1" ref="BL69" ca="1">IF(
    AND($A69 &gt; 0, AE69 &gt; 0,BL$2&lt;MiscFormulas!$A$5+1),
    ISNUMBER(
        MATCH($A69,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9" s="514" t="b" cm="1">
        <f t="array" aca="1" ref="BM69" ca="1">IF(
    AND($A69 &gt; 0, AF69 &gt; 0,BM$2&lt;MiscFormulas!$A$5+1),
    ISNUMBER(
        MATCH($A69,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9" s="514" t="b" cm="1">
        <f t="array" aca="1" ref="BN69" ca="1">IF(
    AND($A69 &gt; 0, AG69 &gt; 0,BN$2&lt;MiscFormulas!$A$5+1),
    ISNUMBER(
        MATCH($A69,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9" s="514" t="b" cm="1">
        <f t="array" aca="1" ref="BO69" ca="1">IF(
    AND($A69 &gt; 0, AH69 &gt; 0,BO$2&lt;MiscFormulas!$A$5+1),
    ISNUMBER(
        MATCH($A69,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0" spans="1:67" x14ac:dyDescent="0.55000000000000004">
      <c r="A70" s="514" t="str">
        <v>EX3 Whit</v>
      </c>
      <c r="B70" s="503" t="str">
        <v>EX3 Whit, Crayon</v>
      </c>
      <c r="C70" s="525"/>
      <c r="D70" s="506"/>
      <c r="E70" s="507"/>
      <c r="F70" s="508"/>
      <c r="G70" s="507"/>
      <c r="H70" s="508"/>
      <c r="I70" s="507"/>
      <c r="J70" s="508"/>
      <c r="K70" s="507"/>
      <c r="L70" s="508"/>
      <c r="M70" s="507" t="s">
        <v>358</v>
      </c>
      <c r="N70" s="508"/>
      <c r="O70" s="507"/>
      <c r="P70" s="508"/>
      <c r="Q70" s="507"/>
      <c r="R70" s="508"/>
      <c r="S70" s="507"/>
      <c r="T70" s="508"/>
      <c r="U70" s="507"/>
      <c r="V70" s="508"/>
      <c r="W70" s="507"/>
      <c r="X70" s="508"/>
      <c r="Y70" s="507"/>
      <c r="Z70" s="508"/>
      <c r="AA70" s="507"/>
      <c r="AB70" s="508"/>
      <c r="AC70" s="507"/>
      <c r="AD70" s="508"/>
      <c r="AE70" s="507"/>
      <c r="AF70" s="508"/>
      <c r="AG70" s="507"/>
      <c r="AH70" s="509"/>
      <c r="AJ70" s="514" t="str">
        <f t="shared" ca="1" si="1"/>
        <v/>
      </c>
      <c r="AK70" s="514" t="b" cm="1">
        <f t="array" aca="1" ref="AK70" ca="1">IF(
    AND($A70 &gt; 0, D70 &gt; 0,AK$2&lt;MiscFormulas!$A$5+1),
    ISNUMBER(
        MATCH($A70,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0" s="514" t="b" cm="1">
        <f t="array" aca="1" ref="AL70" ca="1">IF(
    AND($A70 &gt; 0, E70 &gt; 0,AL$2&lt;MiscFormulas!$A$5+1),
    ISNUMBER(
        MATCH($A70,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0" s="514" t="b" cm="1">
        <f t="array" aca="1" ref="AM70" ca="1">IF(
    AND($A70 &gt; 0, F70 &gt; 0,AM$2&lt;MiscFormulas!$A$5+1),
    ISNUMBER(
        MATCH($A70,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0" s="514" t="b" cm="1">
        <f t="array" aca="1" ref="AN70" ca="1">IF(
    AND($A70 &gt; 0, G70 &gt; 0,AN$2&lt;MiscFormulas!$A$5+1),
    ISNUMBER(
        MATCH($A70,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0" s="514" t="b" cm="1">
        <f t="array" aca="1" ref="AO70" ca="1">IF(
    AND($A70 &gt; 0, H70 &gt; 0,AO$2&lt;MiscFormulas!$A$5+1),
    ISNUMBER(
        MATCH($A70,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0" s="514" t="b" cm="1">
        <f t="array" aca="1" ref="AP70" ca="1">IF(
    AND($A70 &gt; 0, I70 &gt; 0,AP$2&lt;MiscFormulas!$A$5+1),
    ISNUMBER(
        MATCH($A70,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0" s="514" t="b" cm="1">
        <f t="array" aca="1" ref="AQ70" ca="1">IF(
    AND($A70 &gt; 0, J70 &gt; 0,AQ$2&lt;MiscFormulas!$A$5+1),
    ISNUMBER(
        MATCH($A70,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0" s="514" t="b" cm="1">
        <f t="array" aca="1" ref="AR70" ca="1">IF(
    AND($A70 &gt; 0, K70 &gt; 0,AR$2&lt;MiscFormulas!$A$5+1),
    ISNUMBER(
        MATCH($A70,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0" s="514" t="b" cm="1">
        <f t="array" aca="1" ref="AS70" ca="1">IF(
    AND($A70 &gt; 0, L70 &gt; 0,AS$2&lt;MiscFormulas!$A$5+1),
    ISNUMBER(
        MATCH($A70,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0" s="514" t="b" cm="1">
        <f t="array" aca="1" ref="AT70" ca="1">IF(
    AND($A70 &gt; 0, M70 &gt; 0,AT$2&lt;MiscFormulas!$A$5+1),
    ISNUMBER(
        MATCH($A70,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0" s="514" t="b" cm="1">
        <f t="array" aca="1" ref="AU70" ca="1">IF(
    AND($A70 &gt; 0, N70 &gt; 0,AU$2&lt;MiscFormulas!$A$5+1),
    ISNUMBER(
        MATCH($A70,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0" s="514" t="b" cm="1">
        <f t="array" aca="1" ref="AV70" ca="1">IF(
    AND($A70 &gt; 0, O70 &gt; 0,AV$2&lt;MiscFormulas!$A$5+1),
    ISNUMBER(
        MATCH($A70,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0" s="514" t="b" cm="1">
        <f t="array" aca="1" ref="AW70" ca="1">IF(
    AND($A70 &gt; 0, P70 &gt; 0,AW$2&lt;MiscFormulas!$A$5+1),
    ISNUMBER(
        MATCH($A70,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0" s="514" t="b" cm="1">
        <f t="array" aca="1" ref="AX70" ca="1">IF(
    AND($A70 &gt; 0, Q70 &gt; 0,AX$2&lt;MiscFormulas!$A$5+1),
    ISNUMBER(
        MATCH($A70,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0" s="514" t="b" cm="1">
        <f t="array" aca="1" ref="AY70" ca="1">IF(
    AND($A70 &gt; 0, R70 &gt; 0,AY$2&lt;MiscFormulas!$A$5+1),
    ISNUMBER(
        MATCH($A70,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0" s="514" t="b" cm="1">
        <f t="array" aca="1" ref="AZ70" ca="1">IF(
    AND($A70 &gt; 0, S70 &gt; 0,AZ$2&lt;MiscFormulas!$A$5+1),
    ISNUMBER(
        MATCH($A70,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0" s="514" t="b" cm="1">
        <f t="array" aca="1" ref="BA70" ca="1">IF(
    AND($A70 &gt; 0, T70 &gt; 0,BA$2&lt;MiscFormulas!$A$5+1),
    ISNUMBER(
        MATCH($A70,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0" s="514" t="b" cm="1">
        <f t="array" aca="1" ref="BB70" ca="1">IF(
    AND($A70 &gt; 0, U70 &gt; 0,BB$2&lt;MiscFormulas!$A$5+1),
    ISNUMBER(
        MATCH($A70,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0" s="514" t="b" cm="1">
        <f t="array" aca="1" ref="BC70" ca="1">IF(
    AND($A70 &gt; 0, V70 &gt; 0,BC$2&lt;MiscFormulas!$A$5+1),
    ISNUMBER(
        MATCH($A70,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0" s="514" t="b" cm="1">
        <f t="array" aca="1" ref="BD70" ca="1">IF(
    AND($A70 &gt; 0, W70 &gt; 0,BD$2&lt;MiscFormulas!$A$5+1),
    ISNUMBER(
        MATCH($A70,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0" s="514" t="b" cm="1">
        <f t="array" aca="1" ref="BE70" ca="1">IF(
    AND($A70 &gt; 0, X70 &gt; 0,BE$2&lt;MiscFormulas!$A$5+1),
    ISNUMBER(
        MATCH($A70,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0" s="514" t="b" cm="1">
        <f t="array" aca="1" ref="BF70" ca="1">IF(
    AND($A70 &gt; 0, Y70 &gt; 0,BF$2&lt;MiscFormulas!$A$5+1),
    ISNUMBER(
        MATCH($A70,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0" s="514" t="b" cm="1">
        <f t="array" aca="1" ref="BG70" ca="1">IF(
    AND($A70 &gt; 0, Z70 &gt; 0,BG$2&lt;MiscFormulas!$A$5+1),
    ISNUMBER(
        MATCH($A70,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0" s="514" t="b" cm="1">
        <f t="array" aca="1" ref="BH70" ca="1">IF(
    AND($A70 &gt; 0, AA70 &gt; 0,BH$2&lt;MiscFormulas!$A$5+1),
    ISNUMBER(
        MATCH($A70,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0" s="514" t="b" cm="1">
        <f t="array" aca="1" ref="BI70" ca="1">IF(
    AND($A70 &gt; 0, AB70 &gt; 0,BI$2&lt;MiscFormulas!$A$5+1),
    ISNUMBER(
        MATCH($A70,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0" s="514" t="b" cm="1">
        <f t="array" aca="1" ref="BJ70" ca="1">IF(
    AND($A70 &gt; 0, AC70 &gt; 0,BJ$2&lt;MiscFormulas!$A$5+1),
    ISNUMBER(
        MATCH($A70,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0" s="514" t="b" cm="1">
        <f t="array" aca="1" ref="BK70" ca="1">IF(
    AND($A70 &gt; 0, AD70 &gt; 0,BK$2&lt;MiscFormulas!$A$5+1),
    ISNUMBER(
        MATCH($A70,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0" s="514" t="b" cm="1">
        <f t="array" aca="1" ref="BL70" ca="1">IF(
    AND($A70 &gt; 0, AE70 &gt; 0,BL$2&lt;MiscFormulas!$A$5+1),
    ISNUMBER(
        MATCH($A70,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0" s="514" t="b" cm="1">
        <f t="array" aca="1" ref="BM70" ca="1">IF(
    AND($A70 &gt; 0, AF70 &gt; 0,BM$2&lt;MiscFormulas!$A$5+1),
    ISNUMBER(
        MATCH($A70,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0" s="514" t="b" cm="1">
        <f t="array" aca="1" ref="BN70" ca="1">IF(
    AND($A70 &gt; 0, AG70 &gt; 0,BN$2&lt;MiscFormulas!$A$5+1),
    ISNUMBER(
        MATCH($A70,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0" s="514" t="b" cm="1">
        <f t="array" aca="1" ref="BO70" ca="1">IF(
    AND($A70 &gt; 0, AH70 &gt; 0,BO$2&lt;MiscFormulas!$A$5+1),
    ISNUMBER(
        MATCH($A70,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1" spans="1:67" x14ac:dyDescent="0.55000000000000004">
      <c r="B71" s="503"/>
      <c r="C71" s="525"/>
      <c r="D71" s="506"/>
      <c r="E71" s="508"/>
      <c r="F71" s="508"/>
      <c r="G71" s="508"/>
      <c r="H71" s="508"/>
      <c r="I71" s="508"/>
      <c r="J71" s="508"/>
      <c r="K71" s="508"/>
      <c r="L71" s="508"/>
      <c r="M71" s="508"/>
      <c r="N71" s="508"/>
      <c r="O71" s="508"/>
      <c r="P71" s="508"/>
      <c r="Q71" s="508"/>
      <c r="R71" s="508"/>
      <c r="S71" s="508"/>
      <c r="T71" s="508"/>
      <c r="U71" s="508"/>
      <c r="V71" s="508"/>
      <c r="W71" s="508"/>
      <c r="X71" s="508"/>
      <c r="Y71" s="508"/>
      <c r="Z71" s="508"/>
      <c r="AA71" s="508"/>
      <c r="AB71" s="508"/>
      <c r="AC71" s="508"/>
      <c r="AD71" s="508"/>
      <c r="AE71" s="508"/>
      <c r="AF71" s="508"/>
      <c r="AG71" s="508"/>
      <c r="AH71" s="509"/>
      <c r="AJ71" s="514" t="str">
        <f t="shared" ca="1" si="1"/>
        <v/>
      </c>
      <c r="AK71" s="514" t="b" cm="1">
        <f t="array" aca="1" ref="AK71" ca="1">IF(
    AND($A71 &gt; 0, D71 &gt; 0,AK$2&lt;MiscFormulas!$A$5+1),
    ISNUMBER(
        MATCH($A71,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1" s="514" t="b" cm="1">
        <f t="array" aca="1" ref="AL71" ca="1">IF(
    AND($A71 &gt; 0, E71 &gt; 0,AL$2&lt;MiscFormulas!$A$5+1),
    ISNUMBER(
        MATCH($A71,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1" s="514" t="b" cm="1">
        <f t="array" aca="1" ref="AM71" ca="1">IF(
    AND($A71 &gt; 0, F71 &gt; 0,AM$2&lt;MiscFormulas!$A$5+1),
    ISNUMBER(
        MATCH($A71,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1" s="514" t="b" cm="1">
        <f t="array" aca="1" ref="AN71" ca="1">IF(
    AND($A71 &gt; 0, G71 &gt; 0,AN$2&lt;MiscFormulas!$A$5+1),
    ISNUMBER(
        MATCH($A71,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1" s="514" t="b" cm="1">
        <f t="array" aca="1" ref="AO71" ca="1">IF(
    AND($A71 &gt; 0, H71 &gt; 0,AO$2&lt;MiscFormulas!$A$5+1),
    ISNUMBER(
        MATCH($A71,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1" s="514" t="b" cm="1">
        <f t="array" aca="1" ref="AP71" ca="1">IF(
    AND($A71 &gt; 0, I71 &gt; 0,AP$2&lt;MiscFormulas!$A$5+1),
    ISNUMBER(
        MATCH($A71,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1" s="514" t="b" cm="1">
        <f t="array" aca="1" ref="AQ71" ca="1">IF(
    AND($A71 &gt; 0, J71 &gt; 0,AQ$2&lt;MiscFormulas!$A$5+1),
    ISNUMBER(
        MATCH($A71,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1" s="514" t="b" cm="1">
        <f t="array" aca="1" ref="AR71" ca="1">IF(
    AND($A71 &gt; 0, K71 &gt; 0,AR$2&lt;MiscFormulas!$A$5+1),
    ISNUMBER(
        MATCH($A71,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1" s="514" t="b" cm="1">
        <f t="array" aca="1" ref="AS71" ca="1">IF(
    AND($A71 &gt; 0, L71 &gt; 0,AS$2&lt;MiscFormulas!$A$5+1),
    ISNUMBER(
        MATCH($A71,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1" s="514" t="b" cm="1">
        <f t="array" aca="1" ref="AT71" ca="1">IF(
    AND($A71 &gt; 0, M71 &gt; 0,AT$2&lt;MiscFormulas!$A$5+1),
    ISNUMBER(
        MATCH($A71,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1" s="514" t="b" cm="1">
        <f t="array" aca="1" ref="AU71" ca="1">IF(
    AND($A71 &gt; 0, N71 &gt; 0,AU$2&lt;MiscFormulas!$A$5+1),
    ISNUMBER(
        MATCH($A71,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1" s="514" t="b" cm="1">
        <f t="array" aca="1" ref="AV71" ca="1">IF(
    AND($A71 &gt; 0, O71 &gt; 0,AV$2&lt;MiscFormulas!$A$5+1),
    ISNUMBER(
        MATCH($A71,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1" s="514" t="b" cm="1">
        <f t="array" aca="1" ref="AW71" ca="1">IF(
    AND($A71 &gt; 0, P71 &gt; 0,AW$2&lt;MiscFormulas!$A$5+1),
    ISNUMBER(
        MATCH($A71,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1" s="514" t="b" cm="1">
        <f t="array" aca="1" ref="AX71" ca="1">IF(
    AND($A71 &gt; 0, Q71 &gt; 0,AX$2&lt;MiscFormulas!$A$5+1),
    ISNUMBER(
        MATCH($A71,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1" s="514" t="b" cm="1">
        <f t="array" aca="1" ref="AY71" ca="1">IF(
    AND($A71 &gt; 0, R71 &gt; 0,AY$2&lt;MiscFormulas!$A$5+1),
    ISNUMBER(
        MATCH($A71,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1" s="514" t="b" cm="1">
        <f t="array" aca="1" ref="AZ71" ca="1">IF(
    AND($A71 &gt; 0, S71 &gt; 0,AZ$2&lt;MiscFormulas!$A$5+1),
    ISNUMBER(
        MATCH($A71,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1" s="514" t="b" cm="1">
        <f t="array" aca="1" ref="BA71" ca="1">IF(
    AND($A71 &gt; 0, T71 &gt; 0,BA$2&lt;MiscFormulas!$A$5+1),
    ISNUMBER(
        MATCH($A71,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1" s="514" t="b" cm="1">
        <f t="array" aca="1" ref="BB71" ca="1">IF(
    AND($A71 &gt; 0, U71 &gt; 0,BB$2&lt;MiscFormulas!$A$5+1),
    ISNUMBER(
        MATCH($A71,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1" s="514" t="b" cm="1">
        <f t="array" aca="1" ref="BC71" ca="1">IF(
    AND($A71 &gt; 0, V71 &gt; 0,BC$2&lt;MiscFormulas!$A$5+1),
    ISNUMBER(
        MATCH($A71,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1" s="514" t="b" cm="1">
        <f t="array" aca="1" ref="BD71" ca="1">IF(
    AND($A71 &gt; 0, W71 &gt; 0,BD$2&lt;MiscFormulas!$A$5+1),
    ISNUMBER(
        MATCH($A71,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1" s="514" t="b" cm="1">
        <f t="array" aca="1" ref="BE71" ca="1">IF(
    AND($A71 &gt; 0, X71 &gt; 0,BE$2&lt;MiscFormulas!$A$5+1),
    ISNUMBER(
        MATCH($A71,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1" s="514" t="b" cm="1">
        <f t="array" aca="1" ref="BF71" ca="1">IF(
    AND($A71 &gt; 0, Y71 &gt; 0,BF$2&lt;MiscFormulas!$A$5+1),
    ISNUMBER(
        MATCH($A71,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1" s="514" t="b" cm="1">
        <f t="array" aca="1" ref="BG71" ca="1">IF(
    AND($A71 &gt; 0, Z71 &gt; 0,BG$2&lt;MiscFormulas!$A$5+1),
    ISNUMBER(
        MATCH($A71,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1" s="514" t="b" cm="1">
        <f t="array" aca="1" ref="BH71" ca="1">IF(
    AND($A71 &gt; 0, AA71 &gt; 0,BH$2&lt;MiscFormulas!$A$5+1),
    ISNUMBER(
        MATCH($A71,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1" s="514" t="b" cm="1">
        <f t="array" aca="1" ref="BI71" ca="1">IF(
    AND($A71 &gt; 0, AB71 &gt; 0,BI$2&lt;MiscFormulas!$A$5+1),
    ISNUMBER(
        MATCH($A71,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1" s="514" t="b" cm="1">
        <f t="array" aca="1" ref="BJ71" ca="1">IF(
    AND($A71 &gt; 0, AC71 &gt; 0,BJ$2&lt;MiscFormulas!$A$5+1),
    ISNUMBER(
        MATCH($A71,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1" s="514" t="b" cm="1">
        <f t="array" aca="1" ref="BK71" ca="1">IF(
    AND($A71 &gt; 0, AD71 &gt; 0,BK$2&lt;MiscFormulas!$A$5+1),
    ISNUMBER(
        MATCH($A71,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1" s="514" t="b" cm="1">
        <f t="array" aca="1" ref="BL71" ca="1">IF(
    AND($A71 &gt; 0, AE71 &gt; 0,BL$2&lt;MiscFormulas!$A$5+1),
    ISNUMBER(
        MATCH($A71,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1" s="514" t="b" cm="1">
        <f t="array" aca="1" ref="BM71" ca="1">IF(
    AND($A71 &gt; 0, AF71 &gt; 0,BM$2&lt;MiscFormulas!$A$5+1),
    ISNUMBER(
        MATCH($A71,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1" s="514" t="b" cm="1">
        <f t="array" aca="1" ref="BN71" ca="1">IF(
    AND($A71 &gt; 0, AG71 &gt; 0,BN$2&lt;MiscFormulas!$A$5+1),
    ISNUMBER(
        MATCH($A71,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1" s="514" t="b" cm="1">
        <f t="array" aca="1" ref="BO71" ca="1">IF(
    AND($A71 &gt; 0, AH71 &gt; 0,BO$2&lt;MiscFormulas!$A$5+1),
    ISNUMBER(
        MATCH($A71,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2" spans="1:67" x14ac:dyDescent="0.55000000000000004">
      <c r="B72" s="503"/>
      <c r="C72" s="525"/>
      <c r="D72" s="506"/>
      <c r="E72" s="507"/>
      <c r="F72" s="508"/>
      <c r="G72" s="507"/>
      <c r="H72" s="508"/>
      <c r="I72" s="507"/>
      <c r="J72" s="508"/>
      <c r="K72" s="507"/>
      <c r="L72" s="508"/>
      <c r="M72" s="507"/>
      <c r="N72" s="508"/>
      <c r="O72" s="507"/>
      <c r="P72" s="508"/>
      <c r="Q72" s="507"/>
      <c r="R72" s="508"/>
      <c r="S72" s="507"/>
      <c r="T72" s="508"/>
      <c r="U72" s="507"/>
      <c r="V72" s="508"/>
      <c r="W72" s="507"/>
      <c r="X72" s="508"/>
      <c r="Y72" s="507"/>
      <c r="Z72" s="508"/>
      <c r="AA72" s="507"/>
      <c r="AB72" s="508"/>
      <c r="AC72" s="507"/>
      <c r="AD72" s="508"/>
      <c r="AE72" s="507"/>
      <c r="AF72" s="508"/>
      <c r="AG72" s="507"/>
      <c r="AH72" s="509"/>
      <c r="AJ72" s="514" t="str">
        <f t="shared" ca="1" si="1"/>
        <v/>
      </c>
      <c r="AK72" s="514" t="b" cm="1">
        <f t="array" aca="1" ref="AK72" ca="1">IF(
    AND($A72 &gt; 0, D72 &gt; 0,AK$2&lt;MiscFormulas!$A$5+1),
    ISNUMBER(
        MATCH($A72,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2" s="514" t="b" cm="1">
        <f t="array" aca="1" ref="AL72" ca="1">IF(
    AND($A72 &gt; 0, E72 &gt; 0,AL$2&lt;MiscFormulas!$A$5+1),
    ISNUMBER(
        MATCH($A72,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2" s="514" t="b" cm="1">
        <f t="array" aca="1" ref="AM72" ca="1">IF(
    AND($A72 &gt; 0, F72 &gt; 0,AM$2&lt;MiscFormulas!$A$5+1),
    ISNUMBER(
        MATCH($A72,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2" s="514" t="b" cm="1">
        <f t="array" aca="1" ref="AN72" ca="1">IF(
    AND($A72 &gt; 0, G72 &gt; 0,AN$2&lt;MiscFormulas!$A$5+1),
    ISNUMBER(
        MATCH($A72,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2" s="514" t="b" cm="1">
        <f t="array" aca="1" ref="AO72" ca="1">IF(
    AND($A72 &gt; 0, H72 &gt; 0,AO$2&lt;MiscFormulas!$A$5+1),
    ISNUMBER(
        MATCH($A72,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2" s="514" t="b" cm="1">
        <f t="array" aca="1" ref="AP72" ca="1">IF(
    AND($A72 &gt; 0, I72 &gt; 0,AP$2&lt;MiscFormulas!$A$5+1),
    ISNUMBER(
        MATCH($A72,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2" s="514" t="b" cm="1">
        <f t="array" aca="1" ref="AQ72" ca="1">IF(
    AND($A72 &gt; 0, J72 &gt; 0,AQ$2&lt;MiscFormulas!$A$5+1),
    ISNUMBER(
        MATCH($A72,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2" s="514" t="b" cm="1">
        <f t="array" aca="1" ref="AR72" ca="1">IF(
    AND($A72 &gt; 0, K72 &gt; 0,AR$2&lt;MiscFormulas!$A$5+1),
    ISNUMBER(
        MATCH($A72,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2" s="514" t="b" cm="1">
        <f t="array" aca="1" ref="AS72" ca="1">IF(
    AND($A72 &gt; 0, L72 &gt; 0,AS$2&lt;MiscFormulas!$A$5+1),
    ISNUMBER(
        MATCH($A72,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2" s="514" t="b" cm="1">
        <f t="array" aca="1" ref="AT72" ca="1">IF(
    AND($A72 &gt; 0, M72 &gt; 0,AT$2&lt;MiscFormulas!$A$5+1),
    ISNUMBER(
        MATCH($A72,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2" s="514" t="b" cm="1">
        <f t="array" aca="1" ref="AU72" ca="1">IF(
    AND($A72 &gt; 0, N72 &gt; 0,AU$2&lt;MiscFormulas!$A$5+1),
    ISNUMBER(
        MATCH($A72,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2" s="514" t="b" cm="1">
        <f t="array" aca="1" ref="AV72" ca="1">IF(
    AND($A72 &gt; 0, O72 &gt; 0,AV$2&lt;MiscFormulas!$A$5+1),
    ISNUMBER(
        MATCH($A72,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2" s="514" t="b" cm="1">
        <f t="array" aca="1" ref="AW72" ca="1">IF(
    AND($A72 &gt; 0, P72 &gt; 0,AW$2&lt;MiscFormulas!$A$5+1),
    ISNUMBER(
        MATCH($A72,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2" s="514" t="b" cm="1">
        <f t="array" aca="1" ref="AX72" ca="1">IF(
    AND($A72 &gt; 0, Q72 &gt; 0,AX$2&lt;MiscFormulas!$A$5+1),
    ISNUMBER(
        MATCH($A72,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2" s="514" t="b" cm="1">
        <f t="array" aca="1" ref="AY72" ca="1">IF(
    AND($A72 &gt; 0, R72 &gt; 0,AY$2&lt;MiscFormulas!$A$5+1),
    ISNUMBER(
        MATCH($A72,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2" s="514" t="b" cm="1">
        <f t="array" aca="1" ref="AZ72" ca="1">IF(
    AND($A72 &gt; 0, S72 &gt; 0,AZ$2&lt;MiscFormulas!$A$5+1),
    ISNUMBER(
        MATCH($A72,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2" s="514" t="b" cm="1">
        <f t="array" aca="1" ref="BA72" ca="1">IF(
    AND($A72 &gt; 0, T72 &gt; 0,BA$2&lt;MiscFormulas!$A$5+1),
    ISNUMBER(
        MATCH($A72,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2" s="514" t="b" cm="1">
        <f t="array" aca="1" ref="BB72" ca="1">IF(
    AND($A72 &gt; 0, U72 &gt; 0,BB$2&lt;MiscFormulas!$A$5+1),
    ISNUMBER(
        MATCH($A72,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2" s="514" t="b" cm="1">
        <f t="array" aca="1" ref="BC72" ca="1">IF(
    AND($A72 &gt; 0, V72 &gt; 0,BC$2&lt;MiscFormulas!$A$5+1),
    ISNUMBER(
        MATCH($A72,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2" s="514" t="b" cm="1">
        <f t="array" aca="1" ref="BD72" ca="1">IF(
    AND($A72 &gt; 0, W72 &gt; 0,BD$2&lt;MiscFormulas!$A$5+1),
    ISNUMBER(
        MATCH($A72,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2" s="514" t="b" cm="1">
        <f t="array" aca="1" ref="BE72" ca="1">IF(
    AND($A72 &gt; 0, X72 &gt; 0,BE$2&lt;MiscFormulas!$A$5+1),
    ISNUMBER(
        MATCH($A72,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2" s="514" t="b" cm="1">
        <f t="array" aca="1" ref="BF72" ca="1">IF(
    AND($A72 &gt; 0, Y72 &gt; 0,BF$2&lt;MiscFormulas!$A$5+1),
    ISNUMBER(
        MATCH($A72,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2" s="514" t="b" cm="1">
        <f t="array" aca="1" ref="BG72" ca="1">IF(
    AND($A72 &gt; 0, Z72 &gt; 0,BG$2&lt;MiscFormulas!$A$5+1),
    ISNUMBER(
        MATCH($A72,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2" s="514" t="b" cm="1">
        <f t="array" aca="1" ref="BH72" ca="1">IF(
    AND($A72 &gt; 0, AA72 &gt; 0,BH$2&lt;MiscFormulas!$A$5+1),
    ISNUMBER(
        MATCH($A72,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2" s="514" t="b" cm="1">
        <f t="array" aca="1" ref="BI72" ca="1">IF(
    AND($A72 &gt; 0, AB72 &gt; 0,BI$2&lt;MiscFormulas!$A$5+1),
    ISNUMBER(
        MATCH($A72,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2" s="514" t="b" cm="1">
        <f t="array" aca="1" ref="BJ72" ca="1">IF(
    AND($A72 &gt; 0, AC72 &gt; 0,BJ$2&lt;MiscFormulas!$A$5+1),
    ISNUMBER(
        MATCH($A72,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2" s="514" t="b" cm="1">
        <f t="array" aca="1" ref="BK72" ca="1">IF(
    AND($A72 &gt; 0, AD72 &gt; 0,BK$2&lt;MiscFormulas!$A$5+1),
    ISNUMBER(
        MATCH($A72,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2" s="514" t="b" cm="1">
        <f t="array" aca="1" ref="BL72" ca="1">IF(
    AND($A72 &gt; 0, AE72 &gt; 0,BL$2&lt;MiscFormulas!$A$5+1),
    ISNUMBER(
        MATCH($A72,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2" s="514" t="b" cm="1">
        <f t="array" aca="1" ref="BM72" ca="1">IF(
    AND($A72 &gt; 0, AF72 &gt; 0,BM$2&lt;MiscFormulas!$A$5+1),
    ISNUMBER(
        MATCH($A72,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2" s="514" t="b" cm="1">
        <f t="array" aca="1" ref="BN72" ca="1">IF(
    AND($A72 &gt; 0, AG72 &gt; 0,BN$2&lt;MiscFormulas!$A$5+1),
    ISNUMBER(
        MATCH($A72,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2" s="514" t="b" cm="1">
        <f t="array" aca="1" ref="BO72" ca="1">IF(
    AND($A72 &gt; 0, AH72 &gt; 0,BO$2&lt;MiscFormulas!$A$5+1),
    ISNUMBER(
        MATCH($A72,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3" spans="1:67" x14ac:dyDescent="0.55000000000000004">
      <c r="B73" s="503"/>
      <c r="C73" s="525"/>
      <c r="D73" s="506"/>
      <c r="E73" s="508"/>
      <c r="F73" s="508"/>
      <c r="G73" s="508"/>
      <c r="H73" s="508"/>
      <c r="I73" s="508"/>
      <c r="J73" s="508"/>
      <c r="K73" s="508"/>
      <c r="L73" s="508"/>
      <c r="M73" s="508"/>
      <c r="N73" s="508"/>
      <c r="O73" s="508"/>
      <c r="P73" s="508"/>
      <c r="Q73" s="508"/>
      <c r="R73" s="508"/>
      <c r="S73" s="508"/>
      <c r="T73" s="508"/>
      <c r="U73" s="508"/>
      <c r="V73" s="508"/>
      <c r="W73" s="508"/>
      <c r="X73" s="508"/>
      <c r="Y73" s="508"/>
      <c r="Z73" s="508"/>
      <c r="AA73" s="508"/>
      <c r="AB73" s="508"/>
      <c r="AC73" s="508"/>
      <c r="AD73" s="508"/>
      <c r="AE73" s="508"/>
      <c r="AF73" s="508"/>
      <c r="AG73" s="508"/>
      <c r="AH73" s="509"/>
      <c r="AJ73" s="514" t="str">
        <f t="shared" ca="1" si="1"/>
        <v/>
      </c>
      <c r="AK73" s="514" t="b" cm="1">
        <f t="array" aca="1" ref="AK73" ca="1">IF(
    AND($A73 &gt; 0, D73 &gt; 0,AK$2&lt;MiscFormulas!$A$5+1),
    ISNUMBER(
        MATCH($A73,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3" s="514" t="b" cm="1">
        <f t="array" aca="1" ref="AL73" ca="1">IF(
    AND($A73 &gt; 0, E73 &gt; 0,AL$2&lt;MiscFormulas!$A$5+1),
    ISNUMBER(
        MATCH($A73,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3" s="514" t="b" cm="1">
        <f t="array" aca="1" ref="AM73" ca="1">IF(
    AND($A73 &gt; 0, F73 &gt; 0,AM$2&lt;MiscFormulas!$A$5+1),
    ISNUMBER(
        MATCH($A73,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3" s="514" t="b" cm="1">
        <f t="array" aca="1" ref="AN73" ca="1">IF(
    AND($A73 &gt; 0, G73 &gt; 0,AN$2&lt;MiscFormulas!$A$5+1),
    ISNUMBER(
        MATCH($A73,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3" s="514" t="b" cm="1">
        <f t="array" aca="1" ref="AO73" ca="1">IF(
    AND($A73 &gt; 0, H73 &gt; 0,AO$2&lt;MiscFormulas!$A$5+1),
    ISNUMBER(
        MATCH($A73,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3" s="514" t="b" cm="1">
        <f t="array" aca="1" ref="AP73" ca="1">IF(
    AND($A73 &gt; 0, I73 &gt; 0,AP$2&lt;MiscFormulas!$A$5+1),
    ISNUMBER(
        MATCH($A73,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3" s="514" t="b" cm="1">
        <f t="array" aca="1" ref="AQ73" ca="1">IF(
    AND($A73 &gt; 0, J73 &gt; 0,AQ$2&lt;MiscFormulas!$A$5+1),
    ISNUMBER(
        MATCH($A73,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3" s="514" t="b" cm="1">
        <f t="array" aca="1" ref="AR73" ca="1">IF(
    AND($A73 &gt; 0, K73 &gt; 0,AR$2&lt;MiscFormulas!$A$5+1),
    ISNUMBER(
        MATCH($A73,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3" s="514" t="b" cm="1">
        <f t="array" aca="1" ref="AS73" ca="1">IF(
    AND($A73 &gt; 0, L73 &gt; 0,AS$2&lt;MiscFormulas!$A$5+1),
    ISNUMBER(
        MATCH($A73,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3" s="514" t="b" cm="1">
        <f t="array" aca="1" ref="AT73" ca="1">IF(
    AND($A73 &gt; 0, M73 &gt; 0,AT$2&lt;MiscFormulas!$A$5+1),
    ISNUMBER(
        MATCH($A73,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3" s="514" t="b" cm="1">
        <f t="array" aca="1" ref="AU73" ca="1">IF(
    AND($A73 &gt; 0, N73 &gt; 0,AU$2&lt;MiscFormulas!$A$5+1),
    ISNUMBER(
        MATCH($A73,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3" s="514" t="b" cm="1">
        <f t="array" aca="1" ref="AV73" ca="1">IF(
    AND($A73 &gt; 0, O73 &gt; 0,AV$2&lt;MiscFormulas!$A$5+1),
    ISNUMBER(
        MATCH($A73,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3" s="514" t="b" cm="1">
        <f t="array" aca="1" ref="AW73" ca="1">IF(
    AND($A73 &gt; 0, P73 &gt; 0,AW$2&lt;MiscFormulas!$A$5+1),
    ISNUMBER(
        MATCH($A73,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3" s="514" t="b" cm="1">
        <f t="array" aca="1" ref="AX73" ca="1">IF(
    AND($A73 &gt; 0, Q73 &gt; 0,AX$2&lt;MiscFormulas!$A$5+1),
    ISNUMBER(
        MATCH($A73,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3" s="514" t="b" cm="1">
        <f t="array" aca="1" ref="AY73" ca="1">IF(
    AND($A73 &gt; 0, R73 &gt; 0,AY$2&lt;MiscFormulas!$A$5+1),
    ISNUMBER(
        MATCH($A73,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3" s="514" t="b" cm="1">
        <f t="array" aca="1" ref="AZ73" ca="1">IF(
    AND($A73 &gt; 0, S73 &gt; 0,AZ$2&lt;MiscFormulas!$A$5+1),
    ISNUMBER(
        MATCH($A73,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3" s="514" t="b" cm="1">
        <f t="array" aca="1" ref="BA73" ca="1">IF(
    AND($A73 &gt; 0, T73 &gt; 0,BA$2&lt;MiscFormulas!$A$5+1),
    ISNUMBER(
        MATCH($A73,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3" s="514" t="b" cm="1">
        <f t="array" aca="1" ref="BB73" ca="1">IF(
    AND($A73 &gt; 0, U73 &gt; 0,BB$2&lt;MiscFormulas!$A$5+1),
    ISNUMBER(
        MATCH($A73,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3" s="514" t="b" cm="1">
        <f t="array" aca="1" ref="BC73" ca="1">IF(
    AND($A73 &gt; 0, V73 &gt; 0,BC$2&lt;MiscFormulas!$A$5+1),
    ISNUMBER(
        MATCH($A73,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3" s="514" t="b" cm="1">
        <f t="array" aca="1" ref="BD73" ca="1">IF(
    AND($A73 &gt; 0, W73 &gt; 0,BD$2&lt;MiscFormulas!$A$5+1),
    ISNUMBER(
        MATCH($A73,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3" s="514" t="b" cm="1">
        <f t="array" aca="1" ref="BE73" ca="1">IF(
    AND($A73 &gt; 0, X73 &gt; 0,BE$2&lt;MiscFormulas!$A$5+1),
    ISNUMBER(
        MATCH($A73,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3" s="514" t="b" cm="1">
        <f t="array" aca="1" ref="BF73" ca="1">IF(
    AND($A73 &gt; 0, Y73 &gt; 0,BF$2&lt;MiscFormulas!$A$5+1),
    ISNUMBER(
        MATCH($A73,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3" s="514" t="b" cm="1">
        <f t="array" aca="1" ref="BG73" ca="1">IF(
    AND($A73 &gt; 0, Z73 &gt; 0,BG$2&lt;MiscFormulas!$A$5+1),
    ISNUMBER(
        MATCH($A73,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3" s="514" t="b" cm="1">
        <f t="array" aca="1" ref="BH73" ca="1">IF(
    AND($A73 &gt; 0, AA73 &gt; 0,BH$2&lt;MiscFormulas!$A$5+1),
    ISNUMBER(
        MATCH($A73,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3" s="514" t="b" cm="1">
        <f t="array" aca="1" ref="BI73" ca="1">IF(
    AND($A73 &gt; 0, AB73 &gt; 0,BI$2&lt;MiscFormulas!$A$5+1),
    ISNUMBER(
        MATCH($A73,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3" s="514" t="b" cm="1">
        <f t="array" aca="1" ref="BJ73" ca="1">IF(
    AND($A73 &gt; 0, AC73 &gt; 0,BJ$2&lt;MiscFormulas!$A$5+1),
    ISNUMBER(
        MATCH($A73,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3" s="514" t="b" cm="1">
        <f t="array" aca="1" ref="BK73" ca="1">IF(
    AND($A73 &gt; 0, AD73 &gt; 0,BK$2&lt;MiscFormulas!$A$5+1),
    ISNUMBER(
        MATCH($A73,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3" s="514" t="b" cm="1">
        <f t="array" aca="1" ref="BL73" ca="1">IF(
    AND($A73 &gt; 0, AE73 &gt; 0,BL$2&lt;MiscFormulas!$A$5+1),
    ISNUMBER(
        MATCH($A73,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3" s="514" t="b" cm="1">
        <f t="array" aca="1" ref="BM73" ca="1">IF(
    AND($A73 &gt; 0, AF73 &gt; 0,BM$2&lt;MiscFormulas!$A$5+1),
    ISNUMBER(
        MATCH($A73,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3" s="514" t="b" cm="1">
        <f t="array" aca="1" ref="BN73" ca="1">IF(
    AND($A73 &gt; 0, AG73 &gt; 0,BN$2&lt;MiscFormulas!$A$5+1),
    ISNUMBER(
        MATCH($A73,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3" s="514" t="b" cm="1">
        <f t="array" aca="1" ref="BO73" ca="1">IF(
    AND($A73 &gt; 0, AH73 &gt; 0,BO$2&lt;MiscFormulas!$A$5+1),
    ISNUMBER(
        MATCH($A73,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4" spans="1:67" x14ac:dyDescent="0.55000000000000004">
      <c r="B74" s="503"/>
      <c r="C74" s="525"/>
      <c r="D74" s="506"/>
      <c r="E74" s="507"/>
      <c r="F74" s="508"/>
      <c r="G74" s="507"/>
      <c r="H74" s="508"/>
      <c r="I74" s="507"/>
      <c r="J74" s="508"/>
      <c r="K74" s="507"/>
      <c r="L74" s="508"/>
      <c r="M74" s="507"/>
      <c r="N74" s="508"/>
      <c r="O74" s="507"/>
      <c r="P74" s="508"/>
      <c r="Q74" s="507"/>
      <c r="R74" s="508"/>
      <c r="S74" s="507"/>
      <c r="T74" s="508"/>
      <c r="U74" s="507"/>
      <c r="V74" s="508"/>
      <c r="W74" s="507"/>
      <c r="X74" s="508"/>
      <c r="Y74" s="507"/>
      <c r="Z74" s="508"/>
      <c r="AA74" s="507"/>
      <c r="AB74" s="508"/>
      <c r="AC74" s="507"/>
      <c r="AD74" s="508"/>
      <c r="AE74" s="507"/>
      <c r="AF74" s="508"/>
      <c r="AG74" s="507"/>
      <c r="AH74" s="509"/>
      <c r="AJ74" s="514" t="str">
        <f t="shared" ca="1" si="1"/>
        <v/>
      </c>
      <c r="AK74" s="514" t="b" cm="1">
        <f t="array" aca="1" ref="AK74" ca="1">IF(
    AND($A74 &gt; 0, D74 &gt; 0,AK$2&lt;MiscFormulas!$A$5+1),
    ISNUMBER(
        MATCH($A74,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4" s="514" t="b" cm="1">
        <f t="array" aca="1" ref="AL74" ca="1">IF(
    AND($A74 &gt; 0, E74 &gt; 0,AL$2&lt;MiscFormulas!$A$5+1),
    ISNUMBER(
        MATCH($A74,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4" s="514" t="b" cm="1">
        <f t="array" aca="1" ref="AM74" ca="1">IF(
    AND($A74 &gt; 0, F74 &gt; 0,AM$2&lt;MiscFormulas!$A$5+1),
    ISNUMBER(
        MATCH($A74,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4" s="514" t="b" cm="1">
        <f t="array" aca="1" ref="AN74" ca="1">IF(
    AND($A74 &gt; 0, G74 &gt; 0,AN$2&lt;MiscFormulas!$A$5+1),
    ISNUMBER(
        MATCH($A74,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4" s="514" t="b" cm="1">
        <f t="array" aca="1" ref="AO74" ca="1">IF(
    AND($A74 &gt; 0, H74 &gt; 0,AO$2&lt;MiscFormulas!$A$5+1),
    ISNUMBER(
        MATCH($A74,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4" s="514" t="b" cm="1">
        <f t="array" aca="1" ref="AP74" ca="1">IF(
    AND($A74 &gt; 0, I74 &gt; 0,AP$2&lt;MiscFormulas!$A$5+1),
    ISNUMBER(
        MATCH($A74,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4" s="514" t="b" cm="1">
        <f t="array" aca="1" ref="AQ74" ca="1">IF(
    AND($A74 &gt; 0, J74 &gt; 0,AQ$2&lt;MiscFormulas!$A$5+1),
    ISNUMBER(
        MATCH($A74,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4" s="514" t="b" cm="1">
        <f t="array" aca="1" ref="AR74" ca="1">IF(
    AND($A74 &gt; 0, K74 &gt; 0,AR$2&lt;MiscFormulas!$A$5+1),
    ISNUMBER(
        MATCH($A74,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4" s="514" t="b" cm="1">
        <f t="array" aca="1" ref="AS74" ca="1">IF(
    AND($A74 &gt; 0, L74 &gt; 0,AS$2&lt;MiscFormulas!$A$5+1),
    ISNUMBER(
        MATCH($A74,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4" s="514" t="b" cm="1">
        <f t="array" aca="1" ref="AT74" ca="1">IF(
    AND($A74 &gt; 0, M74 &gt; 0,AT$2&lt;MiscFormulas!$A$5+1),
    ISNUMBER(
        MATCH($A74,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4" s="514" t="b" cm="1">
        <f t="array" aca="1" ref="AU74" ca="1">IF(
    AND($A74 &gt; 0, N74 &gt; 0,AU$2&lt;MiscFormulas!$A$5+1),
    ISNUMBER(
        MATCH($A74,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4" s="514" t="b" cm="1">
        <f t="array" aca="1" ref="AV74" ca="1">IF(
    AND($A74 &gt; 0, O74 &gt; 0,AV$2&lt;MiscFormulas!$A$5+1),
    ISNUMBER(
        MATCH($A74,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4" s="514" t="b" cm="1">
        <f t="array" aca="1" ref="AW74" ca="1">IF(
    AND($A74 &gt; 0, P74 &gt; 0,AW$2&lt;MiscFormulas!$A$5+1),
    ISNUMBER(
        MATCH($A74,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4" s="514" t="b" cm="1">
        <f t="array" aca="1" ref="AX74" ca="1">IF(
    AND($A74 &gt; 0, Q74 &gt; 0,AX$2&lt;MiscFormulas!$A$5+1),
    ISNUMBER(
        MATCH($A74,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4" s="514" t="b" cm="1">
        <f t="array" aca="1" ref="AY74" ca="1">IF(
    AND($A74 &gt; 0, R74 &gt; 0,AY$2&lt;MiscFormulas!$A$5+1),
    ISNUMBER(
        MATCH($A74,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4" s="514" t="b" cm="1">
        <f t="array" aca="1" ref="AZ74" ca="1">IF(
    AND($A74 &gt; 0, S74 &gt; 0,AZ$2&lt;MiscFormulas!$A$5+1),
    ISNUMBER(
        MATCH($A74,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4" s="514" t="b" cm="1">
        <f t="array" aca="1" ref="BA74" ca="1">IF(
    AND($A74 &gt; 0, T74 &gt; 0,BA$2&lt;MiscFormulas!$A$5+1),
    ISNUMBER(
        MATCH($A74,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4" s="514" t="b" cm="1">
        <f t="array" aca="1" ref="BB74" ca="1">IF(
    AND($A74 &gt; 0, U74 &gt; 0,BB$2&lt;MiscFormulas!$A$5+1),
    ISNUMBER(
        MATCH($A74,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4" s="514" t="b" cm="1">
        <f t="array" aca="1" ref="BC74" ca="1">IF(
    AND($A74 &gt; 0, V74 &gt; 0,BC$2&lt;MiscFormulas!$A$5+1),
    ISNUMBER(
        MATCH($A74,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4" s="514" t="b" cm="1">
        <f t="array" aca="1" ref="BD74" ca="1">IF(
    AND($A74 &gt; 0, W74 &gt; 0,BD$2&lt;MiscFormulas!$A$5+1),
    ISNUMBER(
        MATCH($A74,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4" s="514" t="b" cm="1">
        <f t="array" aca="1" ref="BE74" ca="1">IF(
    AND($A74 &gt; 0, X74 &gt; 0,BE$2&lt;MiscFormulas!$A$5+1),
    ISNUMBER(
        MATCH($A74,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4" s="514" t="b" cm="1">
        <f t="array" aca="1" ref="BF74" ca="1">IF(
    AND($A74 &gt; 0, Y74 &gt; 0,BF$2&lt;MiscFormulas!$A$5+1),
    ISNUMBER(
        MATCH($A74,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4" s="514" t="b" cm="1">
        <f t="array" aca="1" ref="BG74" ca="1">IF(
    AND($A74 &gt; 0, Z74 &gt; 0,BG$2&lt;MiscFormulas!$A$5+1),
    ISNUMBER(
        MATCH($A74,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4" s="514" t="b" cm="1">
        <f t="array" aca="1" ref="BH74" ca="1">IF(
    AND($A74 &gt; 0, AA74 &gt; 0,BH$2&lt;MiscFormulas!$A$5+1),
    ISNUMBER(
        MATCH($A74,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4" s="514" t="b" cm="1">
        <f t="array" aca="1" ref="BI74" ca="1">IF(
    AND($A74 &gt; 0, AB74 &gt; 0,BI$2&lt;MiscFormulas!$A$5+1),
    ISNUMBER(
        MATCH($A74,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4" s="514" t="b" cm="1">
        <f t="array" aca="1" ref="BJ74" ca="1">IF(
    AND($A74 &gt; 0, AC74 &gt; 0,BJ$2&lt;MiscFormulas!$A$5+1),
    ISNUMBER(
        MATCH($A74,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4" s="514" t="b" cm="1">
        <f t="array" aca="1" ref="BK74" ca="1">IF(
    AND($A74 &gt; 0, AD74 &gt; 0,BK$2&lt;MiscFormulas!$A$5+1),
    ISNUMBER(
        MATCH($A74,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4" s="514" t="b" cm="1">
        <f t="array" aca="1" ref="BL74" ca="1">IF(
    AND($A74 &gt; 0, AE74 &gt; 0,BL$2&lt;MiscFormulas!$A$5+1),
    ISNUMBER(
        MATCH($A74,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4" s="514" t="b" cm="1">
        <f t="array" aca="1" ref="BM74" ca="1">IF(
    AND($A74 &gt; 0, AF74 &gt; 0,BM$2&lt;MiscFormulas!$A$5+1),
    ISNUMBER(
        MATCH($A74,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4" s="514" t="b" cm="1">
        <f t="array" aca="1" ref="BN74" ca="1">IF(
    AND($A74 &gt; 0, AG74 &gt; 0,BN$2&lt;MiscFormulas!$A$5+1),
    ISNUMBER(
        MATCH($A74,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4" s="514" t="b" cm="1">
        <f t="array" aca="1" ref="BO74" ca="1">IF(
    AND($A74 &gt; 0, AH74 &gt; 0,BO$2&lt;MiscFormulas!$A$5+1),
    ISNUMBER(
        MATCH($A74,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5" spans="1:67" x14ac:dyDescent="0.55000000000000004">
      <c r="B75" s="503"/>
      <c r="C75" s="525"/>
      <c r="D75" s="506"/>
      <c r="E75" s="508"/>
      <c r="F75" s="508"/>
      <c r="G75" s="508"/>
      <c r="H75" s="508"/>
      <c r="I75" s="508"/>
      <c r="J75" s="508"/>
      <c r="K75" s="508"/>
      <c r="L75" s="508"/>
      <c r="M75" s="508"/>
      <c r="N75" s="508"/>
      <c r="O75" s="508"/>
      <c r="P75" s="508"/>
      <c r="Q75" s="508"/>
      <c r="R75" s="508"/>
      <c r="S75" s="508"/>
      <c r="T75" s="508"/>
      <c r="U75" s="508"/>
      <c r="V75" s="508"/>
      <c r="W75" s="508"/>
      <c r="X75" s="508"/>
      <c r="Y75" s="508"/>
      <c r="Z75" s="508"/>
      <c r="AA75" s="508"/>
      <c r="AB75" s="508"/>
      <c r="AC75" s="508"/>
      <c r="AD75" s="508"/>
      <c r="AE75" s="508"/>
      <c r="AF75" s="508"/>
      <c r="AG75" s="508"/>
      <c r="AH75" s="509"/>
      <c r="AJ75" s="514" t="str">
        <f t="shared" ca="1" si="1"/>
        <v/>
      </c>
      <c r="AK75" s="514" t="b" cm="1">
        <f t="array" aca="1" ref="AK75" ca="1">IF(
    AND($A75 &gt; 0, D75 &gt; 0,AK$2&lt;MiscFormulas!$A$5+1),
    ISNUMBER(
        MATCH($A75,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5" s="514" t="b" cm="1">
        <f t="array" aca="1" ref="AL75" ca="1">IF(
    AND($A75 &gt; 0, E75 &gt; 0,AL$2&lt;MiscFormulas!$A$5+1),
    ISNUMBER(
        MATCH($A75,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5" s="514" t="b" cm="1">
        <f t="array" aca="1" ref="AM75" ca="1">IF(
    AND($A75 &gt; 0, F75 &gt; 0,AM$2&lt;MiscFormulas!$A$5+1),
    ISNUMBER(
        MATCH($A75,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5" s="514" t="b" cm="1">
        <f t="array" aca="1" ref="AN75" ca="1">IF(
    AND($A75 &gt; 0, G75 &gt; 0,AN$2&lt;MiscFormulas!$A$5+1),
    ISNUMBER(
        MATCH($A75,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5" s="514" t="b" cm="1">
        <f t="array" aca="1" ref="AO75" ca="1">IF(
    AND($A75 &gt; 0, H75 &gt; 0,AO$2&lt;MiscFormulas!$A$5+1),
    ISNUMBER(
        MATCH($A75,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5" s="514" t="b" cm="1">
        <f t="array" aca="1" ref="AP75" ca="1">IF(
    AND($A75 &gt; 0, I75 &gt; 0,AP$2&lt;MiscFormulas!$A$5+1),
    ISNUMBER(
        MATCH($A75,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5" s="514" t="b" cm="1">
        <f t="array" aca="1" ref="AQ75" ca="1">IF(
    AND($A75 &gt; 0, J75 &gt; 0,AQ$2&lt;MiscFormulas!$A$5+1),
    ISNUMBER(
        MATCH($A75,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5" s="514" t="b" cm="1">
        <f t="array" aca="1" ref="AR75" ca="1">IF(
    AND($A75 &gt; 0, K75 &gt; 0,AR$2&lt;MiscFormulas!$A$5+1),
    ISNUMBER(
        MATCH($A75,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5" s="514" t="b" cm="1">
        <f t="array" aca="1" ref="AS75" ca="1">IF(
    AND($A75 &gt; 0, L75 &gt; 0,AS$2&lt;MiscFormulas!$A$5+1),
    ISNUMBER(
        MATCH($A75,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5" s="514" t="b" cm="1">
        <f t="array" aca="1" ref="AT75" ca="1">IF(
    AND($A75 &gt; 0, M75 &gt; 0,AT$2&lt;MiscFormulas!$A$5+1),
    ISNUMBER(
        MATCH($A75,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5" s="514" t="b" cm="1">
        <f t="array" aca="1" ref="AU75" ca="1">IF(
    AND($A75 &gt; 0, N75 &gt; 0,AU$2&lt;MiscFormulas!$A$5+1),
    ISNUMBER(
        MATCH($A75,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5" s="514" t="b" cm="1">
        <f t="array" aca="1" ref="AV75" ca="1">IF(
    AND($A75 &gt; 0, O75 &gt; 0,AV$2&lt;MiscFormulas!$A$5+1),
    ISNUMBER(
        MATCH($A75,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5" s="514" t="b" cm="1">
        <f t="array" aca="1" ref="AW75" ca="1">IF(
    AND($A75 &gt; 0, P75 &gt; 0,AW$2&lt;MiscFormulas!$A$5+1),
    ISNUMBER(
        MATCH($A75,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5" s="514" t="b" cm="1">
        <f t="array" aca="1" ref="AX75" ca="1">IF(
    AND($A75 &gt; 0, Q75 &gt; 0,AX$2&lt;MiscFormulas!$A$5+1),
    ISNUMBER(
        MATCH($A75,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5" s="514" t="b" cm="1">
        <f t="array" aca="1" ref="AY75" ca="1">IF(
    AND($A75 &gt; 0, R75 &gt; 0,AY$2&lt;MiscFormulas!$A$5+1),
    ISNUMBER(
        MATCH($A75,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5" s="514" t="b" cm="1">
        <f t="array" aca="1" ref="AZ75" ca="1">IF(
    AND($A75 &gt; 0, S75 &gt; 0,AZ$2&lt;MiscFormulas!$A$5+1),
    ISNUMBER(
        MATCH($A75,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5" s="514" t="b" cm="1">
        <f t="array" aca="1" ref="BA75" ca="1">IF(
    AND($A75 &gt; 0, T75 &gt; 0,BA$2&lt;MiscFormulas!$A$5+1),
    ISNUMBER(
        MATCH($A75,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5" s="514" t="b" cm="1">
        <f t="array" aca="1" ref="BB75" ca="1">IF(
    AND($A75 &gt; 0, U75 &gt; 0,BB$2&lt;MiscFormulas!$A$5+1),
    ISNUMBER(
        MATCH($A75,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5" s="514" t="b" cm="1">
        <f t="array" aca="1" ref="BC75" ca="1">IF(
    AND($A75 &gt; 0, V75 &gt; 0,BC$2&lt;MiscFormulas!$A$5+1),
    ISNUMBER(
        MATCH($A75,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5" s="514" t="b" cm="1">
        <f t="array" aca="1" ref="BD75" ca="1">IF(
    AND($A75 &gt; 0, W75 &gt; 0,BD$2&lt;MiscFormulas!$A$5+1),
    ISNUMBER(
        MATCH($A75,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5" s="514" t="b" cm="1">
        <f t="array" aca="1" ref="BE75" ca="1">IF(
    AND($A75 &gt; 0, X75 &gt; 0,BE$2&lt;MiscFormulas!$A$5+1),
    ISNUMBER(
        MATCH($A75,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5" s="514" t="b" cm="1">
        <f t="array" aca="1" ref="BF75" ca="1">IF(
    AND($A75 &gt; 0, Y75 &gt; 0,BF$2&lt;MiscFormulas!$A$5+1),
    ISNUMBER(
        MATCH($A75,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5" s="514" t="b" cm="1">
        <f t="array" aca="1" ref="BG75" ca="1">IF(
    AND($A75 &gt; 0, Z75 &gt; 0,BG$2&lt;MiscFormulas!$A$5+1),
    ISNUMBER(
        MATCH($A75,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5" s="514" t="b" cm="1">
        <f t="array" aca="1" ref="BH75" ca="1">IF(
    AND($A75 &gt; 0, AA75 &gt; 0,BH$2&lt;MiscFormulas!$A$5+1),
    ISNUMBER(
        MATCH($A75,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5" s="514" t="b" cm="1">
        <f t="array" aca="1" ref="BI75" ca="1">IF(
    AND($A75 &gt; 0, AB75 &gt; 0,BI$2&lt;MiscFormulas!$A$5+1),
    ISNUMBER(
        MATCH($A75,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5" s="514" t="b" cm="1">
        <f t="array" aca="1" ref="BJ75" ca="1">IF(
    AND($A75 &gt; 0, AC75 &gt; 0,BJ$2&lt;MiscFormulas!$A$5+1),
    ISNUMBER(
        MATCH($A75,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5" s="514" t="b" cm="1">
        <f t="array" aca="1" ref="BK75" ca="1">IF(
    AND($A75 &gt; 0, AD75 &gt; 0,BK$2&lt;MiscFormulas!$A$5+1),
    ISNUMBER(
        MATCH($A75,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5" s="514" t="b" cm="1">
        <f t="array" aca="1" ref="BL75" ca="1">IF(
    AND($A75 &gt; 0, AE75 &gt; 0,BL$2&lt;MiscFormulas!$A$5+1),
    ISNUMBER(
        MATCH($A75,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5" s="514" t="b" cm="1">
        <f t="array" aca="1" ref="BM75" ca="1">IF(
    AND($A75 &gt; 0, AF75 &gt; 0,BM$2&lt;MiscFormulas!$A$5+1),
    ISNUMBER(
        MATCH($A75,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5" s="514" t="b" cm="1">
        <f t="array" aca="1" ref="BN75" ca="1">IF(
    AND($A75 &gt; 0, AG75 &gt; 0,BN$2&lt;MiscFormulas!$A$5+1),
    ISNUMBER(
        MATCH($A75,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5" s="514" t="b" cm="1">
        <f t="array" aca="1" ref="BO75" ca="1">IF(
    AND($A75 &gt; 0, AH75 &gt; 0,BO$2&lt;MiscFormulas!$A$5+1),
    ISNUMBER(
        MATCH($A75,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6" spans="1:67" x14ac:dyDescent="0.55000000000000004">
      <c r="B76" s="503"/>
      <c r="C76" s="525"/>
      <c r="D76" s="506"/>
      <c r="E76" s="507"/>
      <c r="F76" s="508"/>
      <c r="G76" s="507"/>
      <c r="H76" s="508"/>
      <c r="I76" s="507"/>
      <c r="J76" s="508"/>
      <c r="K76" s="507"/>
      <c r="L76" s="508"/>
      <c r="M76" s="507"/>
      <c r="N76" s="508"/>
      <c r="O76" s="507"/>
      <c r="P76" s="508"/>
      <c r="Q76" s="507"/>
      <c r="R76" s="508"/>
      <c r="S76" s="507"/>
      <c r="T76" s="508"/>
      <c r="U76" s="507"/>
      <c r="V76" s="508"/>
      <c r="W76" s="507"/>
      <c r="X76" s="508"/>
      <c r="Y76" s="507"/>
      <c r="Z76" s="508"/>
      <c r="AA76" s="507"/>
      <c r="AB76" s="508"/>
      <c r="AC76" s="507"/>
      <c r="AD76" s="508"/>
      <c r="AE76" s="507"/>
      <c r="AF76" s="508"/>
      <c r="AG76" s="507"/>
      <c r="AH76" s="509"/>
      <c r="AJ76" s="514" t="str">
        <f t="shared" ca="1" si="1"/>
        <v/>
      </c>
      <c r="AK76" s="514" t="b" cm="1">
        <f t="array" aca="1" ref="AK76" ca="1">IF(
    AND($A76 &gt; 0, D76 &gt; 0,AK$2&lt;MiscFormulas!$A$5+1),
    ISNUMBER(
        MATCH($A76,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6" s="514" t="b" cm="1">
        <f t="array" aca="1" ref="AL76" ca="1">IF(
    AND($A76 &gt; 0, E76 &gt; 0,AL$2&lt;MiscFormulas!$A$5+1),
    ISNUMBER(
        MATCH($A76,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6" s="514" t="b" cm="1">
        <f t="array" aca="1" ref="AM76" ca="1">IF(
    AND($A76 &gt; 0, F76 &gt; 0,AM$2&lt;MiscFormulas!$A$5+1),
    ISNUMBER(
        MATCH($A76,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6" s="514" t="b" cm="1">
        <f t="array" aca="1" ref="AN76" ca="1">IF(
    AND($A76 &gt; 0, G76 &gt; 0,AN$2&lt;MiscFormulas!$A$5+1),
    ISNUMBER(
        MATCH($A76,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6" s="514" t="b" cm="1">
        <f t="array" aca="1" ref="AO76" ca="1">IF(
    AND($A76 &gt; 0, H76 &gt; 0,AO$2&lt;MiscFormulas!$A$5+1),
    ISNUMBER(
        MATCH($A76,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6" s="514" t="b" cm="1">
        <f t="array" aca="1" ref="AP76" ca="1">IF(
    AND($A76 &gt; 0, I76 &gt; 0,AP$2&lt;MiscFormulas!$A$5+1),
    ISNUMBER(
        MATCH($A76,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6" s="514" t="b" cm="1">
        <f t="array" aca="1" ref="AQ76" ca="1">IF(
    AND($A76 &gt; 0, J76 &gt; 0,AQ$2&lt;MiscFormulas!$A$5+1),
    ISNUMBER(
        MATCH($A76,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6" s="514" t="b" cm="1">
        <f t="array" aca="1" ref="AR76" ca="1">IF(
    AND($A76 &gt; 0, K76 &gt; 0,AR$2&lt;MiscFormulas!$A$5+1),
    ISNUMBER(
        MATCH($A76,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6" s="514" t="b" cm="1">
        <f t="array" aca="1" ref="AS76" ca="1">IF(
    AND($A76 &gt; 0, L76 &gt; 0,AS$2&lt;MiscFormulas!$A$5+1),
    ISNUMBER(
        MATCH($A76,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6" s="514" t="b" cm="1">
        <f t="array" aca="1" ref="AT76" ca="1">IF(
    AND($A76 &gt; 0, M76 &gt; 0,AT$2&lt;MiscFormulas!$A$5+1),
    ISNUMBER(
        MATCH($A76,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6" s="514" t="b" cm="1">
        <f t="array" aca="1" ref="AU76" ca="1">IF(
    AND($A76 &gt; 0, N76 &gt; 0,AU$2&lt;MiscFormulas!$A$5+1),
    ISNUMBER(
        MATCH($A76,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6" s="514" t="b" cm="1">
        <f t="array" aca="1" ref="AV76" ca="1">IF(
    AND($A76 &gt; 0, O76 &gt; 0,AV$2&lt;MiscFormulas!$A$5+1),
    ISNUMBER(
        MATCH($A76,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6" s="514" t="b" cm="1">
        <f t="array" aca="1" ref="AW76" ca="1">IF(
    AND($A76 &gt; 0, P76 &gt; 0,AW$2&lt;MiscFormulas!$A$5+1),
    ISNUMBER(
        MATCH($A76,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6" s="514" t="b" cm="1">
        <f t="array" aca="1" ref="AX76" ca="1">IF(
    AND($A76 &gt; 0, Q76 &gt; 0,AX$2&lt;MiscFormulas!$A$5+1),
    ISNUMBER(
        MATCH($A76,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6" s="514" t="b" cm="1">
        <f t="array" aca="1" ref="AY76" ca="1">IF(
    AND($A76 &gt; 0, R76 &gt; 0,AY$2&lt;MiscFormulas!$A$5+1),
    ISNUMBER(
        MATCH($A76,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6" s="514" t="b" cm="1">
        <f t="array" aca="1" ref="AZ76" ca="1">IF(
    AND($A76 &gt; 0, S76 &gt; 0,AZ$2&lt;MiscFormulas!$A$5+1),
    ISNUMBER(
        MATCH($A76,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6" s="514" t="b" cm="1">
        <f t="array" aca="1" ref="BA76" ca="1">IF(
    AND($A76 &gt; 0, T76 &gt; 0,BA$2&lt;MiscFormulas!$A$5+1),
    ISNUMBER(
        MATCH($A76,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6" s="514" t="b" cm="1">
        <f t="array" aca="1" ref="BB76" ca="1">IF(
    AND($A76 &gt; 0, U76 &gt; 0,BB$2&lt;MiscFormulas!$A$5+1),
    ISNUMBER(
        MATCH($A76,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6" s="514" t="b" cm="1">
        <f t="array" aca="1" ref="BC76" ca="1">IF(
    AND($A76 &gt; 0, V76 &gt; 0,BC$2&lt;MiscFormulas!$A$5+1),
    ISNUMBER(
        MATCH($A76,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6" s="514" t="b" cm="1">
        <f t="array" aca="1" ref="BD76" ca="1">IF(
    AND($A76 &gt; 0, W76 &gt; 0,BD$2&lt;MiscFormulas!$A$5+1),
    ISNUMBER(
        MATCH($A76,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6" s="514" t="b" cm="1">
        <f t="array" aca="1" ref="BE76" ca="1">IF(
    AND($A76 &gt; 0, X76 &gt; 0,BE$2&lt;MiscFormulas!$A$5+1),
    ISNUMBER(
        MATCH($A76,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6" s="514" t="b" cm="1">
        <f t="array" aca="1" ref="BF76" ca="1">IF(
    AND($A76 &gt; 0, Y76 &gt; 0,BF$2&lt;MiscFormulas!$A$5+1),
    ISNUMBER(
        MATCH($A76,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6" s="514" t="b" cm="1">
        <f t="array" aca="1" ref="BG76" ca="1">IF(
    AND($A76 &gt; 0, Z76 &gt; 0,BG$2&lt;MiscFormulas!$A$5+1),
    ISNUMBER(
        MATCH($A76,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6" s="514" t="b" cm="1">
        <f t="array" aca="1" ref="BH76" ca="1">IF(
    AND($A76 &gt; 0, AA76 &gt; 0,BH$2&lt;MiscFormulas!$A$5+1),
    ISNUMBER(
        MATCH($A76,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6" s="514" t="b" cm="1">
        <f t="array" aca="1" ref="BI76" ca="1">IF(
    AND($A76 &gt; 0, AB76 &gt; 0,BI$2&lt;MiscFormulas!$A$5+1),
    ISNUMBER(
        MATCH($A76,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6" s="514" t="b" cm="1">
        <f t="array" aca="1" ref="BJ76" ca="1">IF(
    AND($A76 &gt; 0, AC76 &gt; 0,BJ$2&lt;MiscFormulas!$A$5+1),
    ISNUMBER(
        MATCH($A76,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6" s="514" t="b" cm="1">
        <f t="array" aca="1" ref="BK76" ca="1">IF(
    AND($A76 &gt; 0, AD76 &gt; 0,BK$2&lt;MiscFormulas!$A$5+1),
    ISNUMBER(
        MATCH($A76,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6" s="514" t="b" cm="1">
        <f t="array" aca="1" ref="BL76" ca="1">IF(
    AND($A76 &gt; 0, AE76 &gt; 0,BL$2&lt;MiscFormulas!$A$5+1),
    ISNUMBER(
        MATCH($A76,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6" s="514" t="b" cm="1">
        <f t="array" aca="1" ref="BM76" ca="1">IF(
    AND($A76 &gt; 0, AF76 &gt; 0,BM$2&lt;MiscFormulas!$A$5+1),
    ISNUMBER(
        MATCH($A76,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6" s="514" t="b" cm="1">
        <f t="array" aca="1" ref="BN76" ca="1">IF(
    AND($A76 &gt; 0, AG76 &gt; 0,BN$2&lt;MiscFormulas!$A$5+1),
    ISNUMBER(
        MATCH($A76,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6" s="514" t="b" cm="1">
        <f t="array" aca="1" ref="BO76" ca="1">IF(
    AND($A76 &gt; 0, AH76 &gt; 0,BO$2&lt;MiscFormulas!$A$5+1),
    ISNUMBER(
        MATCH($A76,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7" spans="1:67" x14ac:dyDescent="0.55000000000000004">
      <c r="B77" s="503"/>
      <c r="C77" s="525"/>
      <c r="D77" s="506"/>
      <c r="E77" s="508"/>
      <c r="F77" s="508"/>
      <c r="G77" s="508"/>
      <c r="H77" s="508"/>
      <c r="I77" s="508"/>
      <c r="J77" s="508"/>
      <c r="K77" s="508"/>
      <c r="L77" s="508"/>
      <c r="M77" s="508"/>
      <c r="N77" s="508"/>
      <c r="O77" s="508"/>
      <c r="P77" s="508"/>
      <c r="Q77" s="508"/>
      <c r="R77" s="508"/>
      <c r="S77" s="508"/>
      <c r="T77" s="508"/>
      <c r="U77" s="508"/>
      <c r="V77" s="508"/>
      <c r="W77" s="508"/>
      <c r="X77" s="508"/>
      <c r="Y77" s="508"/>
      <c r="Z77" s="508"/>
      <c r="AA77" s="508"/>
      <c r="AB77" s="508"/>
      <c r="AC77" s="508"/>
      <c r="AD77" s="508"/>
      <c r="AE77" s="508"/>
      <c r="AF77" s="508"/>
      <c r="AG77" s="508"/>
      <c r="AH77" s="509"/>
      <c r="AJ77" s="514" t="str">
        <f t="shared" ca="1" si="1"/>
        <v/>
      </c>
      <c r="AK77" s="514" t="b" cm="1">
        <f t="array" aca="1" ref="AK77" ca="1">IF(
    AND($A77 &gt; 0, D77 &gt; 0,AK$2&lt;MiscFormulas!$A$5+1),
    ISNUMBER(
        MATCH($A77,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7" s="514" t="b" cm="1">
        <f t="array" aca="1" ref="AL77" ca="1">IF(
    AND($A77 &gt; 0, E77 &gt; 0,AL$2&lt;MiscFormulas!$A$5+1),
    ISNUMBER(
        MATCH($A77,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7" s="514" t="b" cm="1">
        <f t="array" aca="1" ref="AM77" ca="1">IF(
    AND($A77 &gt; 0, F77 &gt; 0,AM$2&lt;MiscFormulas!$A$5+1),
    ISNUMBER(
        MATCH($A77,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7" s="514" t="b" cm="1">
        <f t="array" aca="1" ref="AN77" ca="1">IF(
    AND($A77 &gt; 0, G77 &gt; 0,AN$2&lt;MiscFormulas!$A$5+1),
    ISNUMBER(
        MATCH($A77,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7" s="514" t="b" cm="1">
        <f t="array" aca="1" ref="AO77" ca="1">IF(
    AND($A77 &gt; 0, H77 &gt; 0,AO$2&lt;MiscFormulas!$A$5+1),
    ISNUMBER(
        MATCH($A77,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7" s="514" t="b" cm="1">
        <f t="array" aca="1" ref="AP77" ca="1">IF(
    AND($A77 &gt; 0, I77 &gt; 0,AP$2&lt;MiscFormulas!$A$5+1),
    ISNUMBER(
        MATCH($A77,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7" s="514" t="b" cm="1">
        <f t="array" aca="1" ref="AQ77" ca="1">IF(
    AND($A77 &gt; 0, J77 &gt; 0,AQ$2&lt;MiscFormulas!$A$5+1),
    ISNUMBER(
        MATCH($A77,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7" s="514" t="b" cm="1">
        <f t="array" aca="1" ref="AR77" ca="1">IF(
    AND($A77 &gt; 0, K77 &gt; 0,AR$2&lt;MiscFormulas!$A$5+1),
    ISNUMBER(
        MATCH($A77,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7" s="514" t="b" cm="1">
        <f t="array" aca="1" ref="AS77" ca="1">IF(
    AND($A77 &gt; 0, L77 &gt; 0,AS$2&lt;MiscFormulas!$A$5+1),
    ISNUMBER(
        MATCH($A77,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7" s="514" t="b" cm="1">
        <f t="array" aca="1" ref="AT77" ca="1">IF(
    AND($A77 &gt; 0, M77 &gt; 0,AT$2&lt;MiscFormulas!$A$5+1),
    ISNUMBER(
        MATCH($A77,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7" s="514" t="b" cm="1">
        <f t="array" aca="1" ref="AU77" ca="1">IF(
    AND($A77 &gt; 0, N77 &gt; 0,AU$2&lt;MiscFormulas!$A$5+1),
    ISNUMBER(
        MATCH($A77,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7" s="514" t="b" cm="1">
        <f t="array" aca="1" ref="AV77" ca="1">IF(
    AND($A77 &gt; 0, O77 &gt; 0,AV$2&lt;MiscFormulas!$A$5+1),
    ISNUMBER(
        MATCH($A77,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7" s="514" t="b" cm="1">
        <f t="array" aca="1" ref="AW77" ca="1">IF(
    AND($A77 &gt; 0, P77 &gt; 0,AW$2&lt;MiscFormulas!$A$5+1),
    ISNUMBER(
        MATCH($A77,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7" s="514" t="b" cm="1">
        <f t="array" aca="1" ref="AX77" ca="1">IF(
    AND($A77 &gt; 0, Q77 &gt; 0,AX$2&lt;MiscFormulas!$A$5+1),
    ISNUMBER(
        MATCH($A77,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7" s="514" t="b" cm="1">
        <f t="array" aca="1" ref="AY77" ca="1">IF(
    AND($A77 &gt; 0, R77 &gt; 0,AY$2&lt;MiscFormulas!$A$5+1),
    ISNUMBER(
        MATCH($A77,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7" s="514" t="b" cm="1">
        <f t="array" aca="1" ref="AZ77" ca="1">IF(
    AND($A77 &gt; 0, S77 &gt; 0,AZ$2&lt;MiscFormulas!$A$5+1),
    ISNUMBER(
        MATCH($A77,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7" s="514" t="b" cm="1">
        <f t="array" aca="1" ref="BA77" ca="1">IF(
    AND($A77 &gt; 0, T77 &gt; 0,BA$2&lt;MiscFormulas!$A$5+1),
    ISNUMBER(
        MATCH($A77,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7" s="514" t="b" cm="1">
        <f t="array" aca="1" ref="BB77" ca="1">IF(
    AND($A77 &gt; 0, U77 &gt; 0,BB$2&lt;MiscFormulas!$A$5+1),
    ISNUMBER(
        MATCH($A77,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7" s="514" t="b" cm="1">
        <f t="array" aca="1" ref="BC77" ca="1">IF(
    AND($A77 &gt; 0, V77 &gt; 0,BC$2&lt;MiscFormulas!$A$5+1),
    ISNUMBER(
        MATCH($A77,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7" s="514" t="b" cm="1">
        <f t="array" aca="1" ref="BD77" ca="1">IF(
    AND($A77 &gt; 0, W77 &gt; 0,BD$2&lt;MiscFormulas!$A$5+1),
    ISNUMBER(
        MATCH($A77,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7" s="514" t="b" cm="1">
        <f t="array" aca="1" ref="BE77" ca="1">IF(
    AND($A77 &gt; 0, X77 &gt; 0,BE$2&lt;MiscFormulas!$A$5+1),
    ISNUMBER(
        MATCH($A77,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7" s="514" t="b" cm="1">
        <f t="array" aca="1" ref="BF77" ca="1">IF(
    AND($A77 &gt; 0, Y77 &gt; 0,BF$2&lt;MiscFormulas!$A$5+1),
    ISNUMBER(
        MATCH($A77,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7" s="514" t="b" cm="1">
        <f t="array" aca="1" ref="BG77" ca="1">IF(
    AND($A77 &gt; 0, Z77 &gt; 0,BG$2&lt;MiscFormulas!$A$5+1),
    ISNUMBER(
        MATCH($A77,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7" s="514" t="b" cm="1">
        <f t="array" aca="1" ref="BH77" ca="1">IF(
    AND($A77 &gt; 0, AA77 &gt; 0,BH$2&lt;MiscFormulas!$A$5+1),
    ISNUMBER(
        MATCH($A77,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7" s="514" t="b" cm="1">
        <f t="array" aca="1" ref="BI77" ca="1">IF(
    AND($A77 &gt; 0, AB77 &gt; 0,BI$2&lt;MiscFormulas!$A$5+1),
    ISNUMBER(
        MATCH($A77,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7" s="514" t="b" cm="1">
        <f t="array" aca="1" ref="BJ77" ca="1">IF(
    AND($A77 &gt; 0, AC77 &gt; 0,BJ$2&lt;MiscFormulas!$A$5+1),
    ISNUMBER(
        MATCH($A77,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7" s="514" t="b" cm="1">
        <f t="array" aca="1" ref="BK77" ca="1">IF(
    AND($A77 &gt; 0, AD77 &gt; 0,BK$2&lt;MiscFormulas!$A$5+1),
    ISNUMBER(
        MATCH($A77,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7" s="514" t="b" cm="1">
        <f t="array" aca="1" ref="BL77" ca="1">IF(
    AND($A77 &gt; 0, AE77 &gt; 0,BL$2&lt;MiscFormulas!$A$5+1),
    ISNUMBER(
        MATCH($A77,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7" s="514" t="b" cm="1">
        <f t="array" aca="1" ref="BM77" ca="1">IF(
    AND($A77 &gt; 0, AF77 &gt; 0,BM$2&lt;MiscFormulas!$A$5+1),
    ISNUMBER(
        MATCH($A77,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7" s="514" t="b" cm="1">
        <f t="array" aca="1" ref="BN77" ca="1">IF(
    AND($A77 &gt; 0, AG77 &gt; 0,BN$2&lt;MiscFormulas!$A$5+1),
    ISNUMBER(
        MATCH($A77,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7" s="514" t="b" cm="1">
        <f t="array" aca="1" ref="BO77" ca="1">IF(
    AND($A77 &gt; 0, AH77 &gt; 0,BO$2&lt;MiscFormulas!$A$5+1),
    ISNUMBER(
        MATCH($A77,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8" spans="1:67" ht="24" thickBot="1" x14ac:dyDescent="0.6">
      <c r="B78" s="504"/>
      <c r="C78" s="525"/>
      <c r="D78" s="510"/>
      <c r="E78" s="511"/>
      <c r="F78" s="512"/>
      <c r="G78" s="511"/>
      <c r="H78" s="512"/>
      <c r="I78" s="511"/>
      <c r="J78" s="512"/>
      <c r="K78" s="511"/>
      <c r="L78" s="512"/>
      <c r="M78" s="511"/>
      <c r="N78" s="512"/>
      <c r="O78" s="511"/>
      <c r="P78" s="512"/>
      <c r="Q78" s="511"/>
      <c r="R78" s="512"/>
      <c r="S78" s="511"/>
      <c r="T78" s="512"/>
      <c r="U78" s="511"/>
      <c r="V78" s="512"/>
      <c r="W78" s="511"/>
      <c r="X78" s="512"/>
      <c r="Y78" s="511"/>
      <c r="Z78" s="512"/>
      <c r="AA78" s="511"/>
      <c r="AB78" s="512"/>
      <c r="AC78" s="511"/>
      <c r="AD78" s="512"/>
      <c r="AE78" s="511"/>
      <c r="AF78" s="512" t="s">
        <v>369</v>
      </c>
      <c r="AG78" s="511"/>
      <c r="AH78" s="513"/>
      <c r="AJ78" s="514" t="str">
        <f t="shared" ca="1" si="1"/>
        <v/>
      </c>
      <c r="AK78" s="514" t="b" cm="1">
        <f t="array" aca="1" ref="AK78" ca="1">IF(
    AND($A78 &gt; 0, D78 &gt; 0,AK$2&lt;MiscFormulas!$A$5+1),
    ISNUMBER(
        MATCH($A78,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8" s="514" t="b" cm="1">
        <f t="array" aca="1" ref="AL78" ca="1">IF(
    AND($A78 &gt; 0, E78 &gt; 0,AL$2&lt;MiscFormulas!$A$5+1),
    ISNUMBER(
        MATCH($A78,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8" s="514" t="b" cm="1">
        <f t="array" aca="1" ref="AM78" ca="1">IF(
    AND($A78 &gt; 0, F78 &gt; 0,AM$2&lt;MiscFormulas!$A$5+1),
    ISNUMBER(
        MATCH($A78,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8" s="514" t="b" cm="1">
        <f t="array" aca="1" ref="AN78" ca="1">IF(
    AND($A78 &gt; 0, G78 &gt; 0,AN$2&lt;MiscFormulas!$A$5+1),
    ISNUMBER(
        MATCH($A78,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8" s="514" t="b" cm="1">
        <f t="array" aca="1" ref="AO78" ca="1">IF(
    AND($A78 &gt; 0, H78 &gt; 0,AO$2&lt;MiscFormulas!$A$5+1),
    ISNUMBER(
        MATCH($A78,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8" s="514" t="b" cm="1">
        <f t="array" aca="1" ref="AP78" ca="1">IF(
    AND($A78 &gt; 0, I78 &gt; 0,AP$2&lt;MiscFormulas!$A$5+1),
    ISNUMBER(
        MATCH($A78,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8" s="514" t="b" cm="1">
        <f t="array" aca="1" ref="AQ78" ca="1">IF(
    AND($A78 &gt; 0, J78 &gt; 0,AQ$2&lt;MiscFormulas!$A$5+1),
    ISNUMBER(
        MATCH($A78,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8" s="514" t="b" cm="1">
        <f t="array" aca="1" ref="AR78" ca="1">IF(
    AND($A78 &gt; 0, K78 &gt; 0,AR$2&lt;MiscFormulas!$A$5+1),
    ISNUMBER(
        MATCH($A78,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8" s="514" t="b" cm="1">
        <f t="array" aca="1" ref="AS78" ca="1">IF(
    AND($A78 &gt; 0, L78 &gt; 0,AS$2&lt;MiscFormulas!$A$5+1),
    ISNUMBER(
        MATCH($A78,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8" s="514" t="b" cm="1">
        <f t="array" aca="1" ref="AT78" ca="1">IF(
    AND($A78 &gt; 0, M78 &gt; 0,AT$2&lt;MiscFormulas!$A$5+1),
    ISNUMBER(
        MATCH($A78,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8" s="514" t="b" cm="1">
        <f t="array" aca="1" ref="AU78" ca="1">IF(
    AND($A78 &gt; 0, N78 &gt; 0,AU$2&lt;MiscFormulas!$A$5+1),
    ISNUMBER(
        MATCH($A78,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8" s="514" t="b" cm="1">
        <f t="array" aca="1" ref="AV78" ca="1">IF(
    AND($A78 &gt; 0, O78 &gt; 0,AV$2&lt;MiscFormulas!$A$5+1),
    ISNUMBER(
        MATCH($A78,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8" s="514" t="b" cm="1">
        <f t="array" aca="1" ref="AW78" ca="1">IF(
    AND($A78 &gt; 0, P78 &gt; 0,AW$2&lt;MiscFormulas!$A$5+1),
    ISNUMBER(
        MATCH($A78,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8" s="514" t="b" cm="1">
        <f t="array" aca="1" ref="AX78" ca="1">IF(
    AND($A78 &gt; 0, Q78 &gt; 0,AX$2&lt;MiscFormulas!$A$5+1),
    ISNUMBER(
        MATCH($A78,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8" s="514" t="b" cm="1">
        <f t="array" aca="1" ref="AY78" ca="1">IF(
    AND($A78 &gt; 0, R78 &gt; 0,AY$2&lt;MiscFormulas!$A$5+1),
    ISNUMBER(
        MATCH($A78,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8" s="514" t="b" cm="1">
        <f t="array" aca="1" ref="AZ78" ca="1">IF(
    AND($A78 &gt; 0, S78 &gt; 0,AZ$2&lt;MiscFormulas!$A$5+1),
    ISNUMBER(
        MATCH($A78,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8" s="514" t="b" cm="1">
        <f t="array" aca="1" ref="BA78" ca="1">IF(
    AND($A78 &gt; 0, T78 &gt; 0,BA$2&lt;MiscFormulas!$A$5+1),
    ISNUMBER(
        MATCH($A78,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8" s="514" t="b" cm="1">
        <f t="array" aca="1" ref="BB78" ca="1">IF(
    AND($A78 &gt; 0, U78 &gt; 0,BB$2&lt;MiscFormulas!$A$5+1),
    ISNUMBER(
        MATCH($A78,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8" s="514" t="b" cm="1">
        <f t="array" aca="1" ref="BC78" ca="1">IF(
    AND($A78 &gt; 0, V78 &gt; 0,BC$2&lt;MiscFormulas!$A$5+1),
    ISNUMBER(
        MATCH($A78,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8" s="514" t="b" cm="1">
        <f t="array" aca="1" ref="BD78" ca="1">IF(
    AND($A78 &gt; 0, W78 &gt; 0,BD$2&lt;MiscFormulas!$A$5+1),
    ISNUMBER(
        MATCH($A78,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8" s="514" t="b" cm="1">
        <f t="array" aca="1" ref="BE78" ca="1">IF(
    AND($A78 &gt; 0, X78 &gt; 0,BE$2&lt;MiscFormulas!$A$5+1),
    ISNUMBER(
        MATCH($A78,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8" s="514" t="b" cm="1">
        <f t="array" aca="1" ref="BF78" ca="1">IF(
    AND($A78 &gt; 0, Y78 &gt; 0,BF$2&lt;MiscFormulas!$A$5+1),
    ISNUMBER(
        MATCH($A78,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8" s="514" t="b" cm="1">
        <f t="array" aca="1" ref="BG78" ca="1">IF(
    AND($A78 &gt; 0, Z78 &gt; 0,BG$2&lt;MiscFormulas!$A$5+1),
    ISNUMBER(
        MATCH($A78,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8" s="514" t="b" cm="1">
        <f t="array" aca="1" ref="BH78" ca="1">IF(
    AND($A78 &gt; 0, AA78 &gt; 0,BH$2&lt;MiscFormulas!$A$5+1),
    ISNUMBER(
        MATCH($A78,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8" s="514" t="b" cm="1">
        <f t="array" aca="1" ref="BI78" ca="1">IF(
    AND($A78 &gt; 0, AB78 &gt; 0,BI$2&lt;MiscFormulas!$A$5+1),
    ISNUMBER(
        MATCH($A78,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8" s="514" t="b" cm="1">
        <f t="array" aca="1" ref="BJ78" ca="1">IF(
    AND($A78 &gt; 0, AC78 &gt; 0,BJ$2&lt;MiscFormulas!$A$5+1),
    ISNUMBER(
        MATCH($A78,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8" s="514" t="b" cm="1">
        <f t="array" aca="1" ref="BK78" ca="1">IF(
    AND($A78 &gt; 0, AD78 &gt; 0,BK$2&lt;MiscFormulas!$A$5+1),
    ISNUMBER(
        MATCH($A78,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8" s="514" t="b" cm="1">
        <f t="array" aca="1" ref="BL78" ca="1">IF(
    AND($A78 &gt; 0, AE78 &gt; 0,BL$2&lt;MiscFormulas!$A$5+1),
    ISNUMBER(
        MATCH($A78,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8" s="514" t="b" cm="1">
        <f t="array" aca="1" ref="BM78" ca="1">IF(
    AND($A78 &gt; 0, AF78 &gt; 0,BM$2&lt;MiscFormulas!$A$5+1),
    ISNUMBER(
        MATCH($A78,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8" s="514" t="b" cm="1">
        <f t="array" aca="1" ref="BN78" ca="1">IF(
    AND($A78 &gt; 0, AG78 &gt; 0,BN$2&lt;MiscFormulas!$A$5+1),
    ISNUMBER(
        MATCH($A78,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8" s="514" t="b" cm="1">
        <f t="array" aca="1" ref="BO78" ca="1">IF(
    AND($A78 &gt; 0, AH78 &gt; 0,BO$2&lt;MiscFormulas!$A$5+1),
    ISNUMBER(
        MATCH($A78,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9" spans="1:67" ht="24" thickTop="1" x14ac:dyDescent="0.55000000000000004"/>
  </sheetData>
  <sheetProtection algorithmName="SHA-512" hashValue="QTqJw+cxJz5Xk63udTo27VH0KSF0D1MKBYP4v68upck4EUrEYZbuEdqwx4r1VgUpv33qxng7c9yb6b5gf2w5pQ==" saltValue="lyBr6Qb89i6qG6TKAAy76A==" spinCount="100000" sheet="1" insertRows="0" deleteRows="0" sort="0" autoFilter="0"/>
  <phoneticPr fontId="46" type="noConversion"/>
  <conditionalFormatting sqref="D3:AH78">
    <cfRule type="notContainsBlanks" dxfId="57" priority="7">
      <formula>LEN(TRIM(D3))&gt;0</formula>
    </cfRule>
  </conditionalFormatting>
  <dataValidations count="1">
    <dataValidation showInputMessage="1" showErrorMessage="1" sqref="D3:AH67" xr:uid="{A7666C12-B003-4900-AA25-4171B05D6EA4}"/>
  </dataValidations>
  <pageMargins left="0.7" right="0.7" top="0.75" bottom="0.75" header="0.3" footer="0.3"/>
  <pageSetup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expression" priority="1" id="{FD465BD6-100E-4E4B-AA91-AE3DAF9EE3A2}">
            <xm:f>27&gt;MiscFormulas!$A$5</xm:f>
            <x14:dxf>
              <font>
                <color theme="0" tint="-0.499984740745262"/>
              </font>
              <fill>
                <patternFill>
                  <bgColor theme="1"/>
                </patternFill>
              </fill>
            </x14:dxf>
          </x14:cfRule>
          <xm:sqref>AD2:AD78</xm:sqref>
        </x14:conditionalFormatting>
        <x14:conditionalFormatting xmlns:xm="http://schemas.microsoft.com/office/excel/2006/main">
          <x14:cfRule type="expression" priority="3" id="{00DFD9EF-A16B-48FC-9B88-9A2DAA92151C}">
            <xm:f>28&gt;MiscFormulas!$A$5</xm:f>
            <x14:dxf>
              <font>
                <color theme="0" tint="-0.499984740745262"/>
              </font>
              <fill>
                <patternFill>
                  <bgColor theme="1"/>
                </patternFill>
              </fill>
            </x14:dxf>
          </x14:cfRule>
          <xm:sqref>AE2:AE78</xm:sqref>
        </x14:conditionalFormatting>
        <x14:conditionalFormatting xmlns:xm="http://schemas.microsoft.com/office/excel/2006/main">
          <x14:cfRule type="expression" priority="2" id="{D861F882-8340-433A-BD46-B8643F7F2D57}">
            <xm:f>29&gt;MiscFormulas!$A$5</xm:f>
            <x14:dxf>
              <font>
                <color theme="0" tint="-0.499984740745262"/>
              </font>
              <fill>
                <patternFill>
                  <bgColor theme="1"/>
                </patternFill>
              </fill>
            </x14:dxf>
          </x14:cfRule>
          <xm:sqref>AF2:AF78</xm:sqref>
        </x14:conditionalFormatting>
        <x14:conditionalFormatting xmlns:xm="http://schemas.microsoft.com/office/excel/2006/main">
          <x14:cfRule type="expression" priority="4" id="{C7666928-0694-42C8-8EE2-0C38AA3F3124}">
            <xm:f>30&gt;MiscFormulas!$A$5</xm:f>
            <x14:dxf>
              <font>
                <color theme="0" tint="-0.499984740745262"/>
              </font>
              <fill>
                <patternFill>
                  <bgColor theme="1"/>
                </patternFill>
              </fill>
            </x14:dxf>
          </x14:cfRule>
          <xm:sqref>AG2:AG67</xm:sqref>
        </x14:conditionalFormatting>
        <x14:conditionalFormatting xmlns:xm="http://schemas.microsoft.com/office/excel/2006/main">
          <x14:cfRule type="expression" priority="5" id="{56048AE4-E993-4A94-B1C4-CE359BB316BE}">
            <xm:f>31&gt;MiscFormulas!$A$5</xm:f>
            <x14:dxf>
              <font>
                <color theme="0" tint="-0.499984740745262"/>
              </font>
              <fill>
                <patternFill>
                  <bgColor theme="1"/>
                </patternFill>
              </fill>
            </x14:dxf>
          </x14:cfRule>
          <xm:sqref>AH2:AH78</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30A0"/>
  </sheetPr>
  <dimension ref="A1:U92"/>
  <sheetViews>
    <sheetView zoomScale="70" zoomScaleNormal="70" workbookViewId="0">
      <selection activeCell="G24" sqref="G24"/>
    </sheetView>
  </sheetViews>
  <sheetFormatPr defaultColWidth="4.08984375" defaultRowHeight="17.5" x14ac:dyDescent="0.35"/>
  <cols>
    <col min="1" max="1" width="8.36328125" customWidth="1"/>
    <col min="2" max="2" width="16.90625" customWidth="1"/>
    <col min="3" max="3" width="11.90625" customWidth="1"/>
    <col min="4" max="4" width="6.90625" style="9" bestFit="1" customWidth="1"/>
    <col min="5" max="5" width="16.90625" customWidth="1"/>
    <col min="6" max="6" width="11.90625" customWidth="1"/>
    <col min="7" max="7" width="6.90625" style="10" bestFit="1" customWidth="1"/>
    <col min="8" max="8" width="16.90625" customWidth="1"/>
    <col min="9" max="9" width="11.90625" customWidth="1"/>
    <col min="10" max="10" width="6.90625" bestFit="1" customWidth="1"/>
    <col min="11" max="11" width="16.90625" customWidth="1"/>
    <col min="12" max="12" width="11.90625" customWidth="1"/>
    <col min="13" max="13" width="6.90625" style="11" bestFit="1" customWidth="1"/>
    <col min="14" max="14" width="16.90625" customWidth="1"/>
    <col min="15" max="15" width="11.90625" customWidth="1"/>
    <col min="16" max="16" width="6.90625" style="11" bestFit="1" customWidth="1"/>
    <col min="17" max="17" width="16.90625" customWidth="1"/>
    <col min="18" max="18" width="11.90625" customWidth="1"/>
    <col min="19" max="19" width="7.08984375" bestFit="1" customWidth="1"/>
    <col min="20" max="20" width="16.90625" customWidth="1"/>
    <col min="21" max="21" width="11.90625" customWidth="1"/>
    <col min="22" max="22" width="13.36328125" customWidth="1"/>
    <col min="23" max="23" width="5.453125" bestFit="1" customWidth="1"/>
  </cols>
  <sheetData>
    <row r="1" spans="1:21" ht="48" customHeight="1" thickTop="1" thickBot="1" x14ac:dyDescent="0.4">
      <c r="A1" s="399" t="s">
        <v>78</v>
      </c>
      <c r="B1" s="400"/>
      <c r="C1" s="400"/>
      <c r="D1" s="400"/>
      <c r="E1" s="400"/>
      <c r="F1" s="400"/>
      <c r="G1" s="400"/>
      <c r="H1" s="400"/>
      <c r="I1" s="403" t="str">
        <f>Panel!D1</f>
        <v>September</v>
      </c>
      <c r="J1" s="403"/>
      <c r="K1" s="403"/>
      <c r="L1" s="404">
        <f>Panel!D2</f>
        <v>2023</v>
      </c>
      <c r="M1" s="405"/>
      <c r="N1" s="405"/>
      <c r="O1" s="401" t="s">
        <v>108</v>
      </c>
      <c r="P1" s="401"/>
      <c r="Q1" s="401"/>
      <c r="R1" s="401"/>
      <c r="S1" s="401"/>
      <c r="T1" s="401"/>
      <c r="U1" s="402"/>
    </row>
    <row r="2" spans="1:21" ht="21.5" thickTop="1" thickBot="1" x14ac:dyDescent="0.5">
      <c r="A2" s="406" t="s">
        <v>0</v>
      </c>
      <c r="B2" s="407"/>
      <c r="C2" s="14"/>
      <c r="D2" s="408" t="s">
        <v>1</v>
      </c>
      <c r="E2" s="408"/>
      <c r="F2" s="408"/>
      <c r="G2" s="408" t="s">
        <v>2</v>
      </c>
      <c r="H2" s="408"/>
      <c r="I2" s="408"/>
      <c r="J2" s="408" t="s">
        <v>3</v>
      </c>
      <c r="K2" s="408"/>
      <c r="L2" s="408"/>
      <c r="M2" s="408" t="s">
        <v>4</v>
      </c>
      <c r="N2" s="408"/>
      <c r="O2" s="412"/>
      <c r="P2" s="407" t="s">
        <v>5</v>
      </c>
      <c r="Q2" s="410"/>
      <c r="R2" s="413"/>
      <c r="S2" s="409" t="s">
        <v>6</v>
      </c>
      <c r="T2" s="410"/>
      <c r="U2" s="411"/>
    </row>
    <row r="3" spans="1:21" ht="20.5" thickTop="1" x14ac:dyDescent="0.4">
      <c r="A3" s="1">
        <f>IF(MiscFormulas!A4="MONDAY",0,IF(MiscFormulas!A4="TUESDAY",-1,IF(MiscFormulas!A4="WEDNESDAY",-2,IF(MiscFormulas!A4="THURSDAY",-3,IF(MiscFormulas!A4="FRIDAY",-4,IF(MiscFormulas!A4="SATURDAY",-5,IF(MiscFormulas!A4="SUNDAY",1,0)))))))</f>
        <v>-4</v>
      </c>
      <c r="B3" s="15" t="str">
        <f>IF(ISNUMBER(MATCH(DATE(Panel!$D$2,IF(Panel!$D$1="JANUARY",1,IF(Panel!$D$1="FEBRUARY",2,IF(Panel!$D$1="MARCH",3,IF(Panel!$D$1="APRIL",4,IF(Panel!$D$1="MAY",5,IF(Panel!$D$1="JUNE",6,IF(Panel!$D$1="JULY",7,IF(Panel!$D$1="AUGUST",8,IF(Panel!$D$1="SEPTEMBER",9,IF(Panel!$D$1="OCTOBER",10,IF(Panel!$D$1="NOVEMBER",11,IF(Panel!$D$1="DECEMBER",12,0)))))))))))),A3),Holidays!$D$2:$D$157,0)),"HOLIDAY","")</f>
        <v/>
      </c>
      <c r="C3" s="7"/>
      <c r="D3" s="2">
        <f>SUM(A3,1)</f>
        <v>-3</v>
      </c>
      <c r="E3" s="77" t="str">
        <f>IF(ISNUMBER(MATCH(DATE(Panel!$D$2,IF(Panel!$D$1="JANUARY",1,IF(Panel!$D$1="FEBRUARY",2,IF(Panel!$D$1="MARCH",3,IF(Panel!$D$1="APRIL",4,IF(Panel!$D$1="MAY",5,IF(Panel!$D$1="JUNE",6,IF(Panel!$D$1="JULY",7,IF(Panel!$D$1="AUGUST",8,IF(Panel!$D$1="SEPTEMBER",9,IF(Panel!$D$1="OCTOBER",10,IF(Panel!$D$1="NOVEMBER",11,IF(Panel!$D$1="DECEMBER",12,0)))))))))))),D3),Holidays!$D$2:$D$157,0)),"HOLIDAY","")</f>
        <v/>
      </c>
      <c r="F3" s="78" t="str">
        <f>IF(ISNUMBER(MATCH(DATE(Panel!$D$2,IF(Panel!$D$1="JANUARY",1,IF(Panel!$D$1="FEBRUARY",2,IF(Panel!$D$1="MARCH",3,IF(Panel!$D$1="APRIL",4,IF(Panel!$D$1="MAY",5,IF(Panel!$D$1="JUNE",6,IF(Panel!$D$1="JULY",7,IF(Panel!$D$1="AUGUST",8,IF(Panel!$D$1="SEPTEMBER",9,IF(Panel!$D$1="OCTOBER",10,IF(Panel!$D$1="NOVEMBER",11,IF(Panel!$D$1="DECEMBER",12,0)))))))))))),E3),Holidays!$D$2:$D$40,0)),"HOLIDAY","")</f>
        <v/>
      </c>
      <c r="G3" s="2">
        <f>SUM(D3,1)</f>
        <v>-2</v>
      </c>
      <c r="H3" s="77" t="str">
        <f>IF(ISNUMBER(MATCH(DATE(Panel!$D$2,IF(Panel!$D$1="JANUARY",1,IF(Panel!$D$1="FEBRUARY",2,IF(Panel!$D$1="MARCH",3,IF(Panel!$D$1="APRIL",4,IF(Panel!$D$1="MAY",5,IF(Panel!$D$1="JUNE",6,IF(Panel!$D$1="JULY",7,IF(Panel!$D$1="AUGUST",8,IF(Panel!$D$1="SEPTEMBER",9,IF(Panel!$D$1="OCTOBER",10,IF(Panel!$D$1="NOVEMBER",11,IF(Panel!$D$1="DECEMBER",12,0)))))))))))),G3),Holidays!$D$2:$D$157,0)),"HOLIDAY","")</f>
        <v/>
      </c>
      <c r="I3" s="78" t="str">
        <f>IF(ISNUMBER(MATCH(DATE(Panel!$D$2,IF(Panel!$D$1="JANUARY",1,IF(Panel!$D$1="FEBRUARY",2,IF(Panel!$D$1="MARCH",3,IF(Panel!$D$1="APRIL",4,IF(Panel!$D$1="MAY",5,IF(Panel!$D$1="JUNE",6,IF(Panel!$D$1="JULY",7,IF(Panel!$D$1="AUGUST",8,IF(Panel!$D$1="SEPTEMBER",9,IF(Panel!$D$1="OCTOBER",10,IF(Panel!$D$1="NOVEMBER",11,IF(Panel!$D$1="DECEMBER",12,0)))))))))))),H3),Holidays!$D$2:$D$40,0)),"HOLIDAY","")</f>
        <v/>
      </c>
      <c r="J3" s="2">
        <f>SUM(G3,1)</f>
        <v>-1</v>
      </c>
      <c r="K3" s="77" t="str">
        <f>IF(ISNUMBER(MATCH(DATE(Panel!$D$2,IF(Panel!$D$1="JANUARY",1,IF(Panel!$D$1="FEBRUARY",2,IF(Panel!$D$1="MARCH",3,IF(Panel!$D$1="APRIL",4,IF(Panel!$D$1="MAY",5,IF(Panel!$D$1="JUNE",6,IF(Panel!$D$1="JULY",7,IF(Panel!$D$1="AUGUST",8,IF(Panel!$D$1="SEPTEMBER",9,IF(Panel!$D$1="OCTOBER",10,IF(Panel!$D$1="NOVEMBER",11,IF(Panel!$D$1="DECEMBER",12,0)))))))))))),J3),Holidays!$D$2:$D$40,0)),"HOLIDAY","")</f>
        <v/>
      </c>
      <c r="L3" s="78" t="str">
        <f>IF(ISNUMBER(MATCH(DATE(Panel!$D$2,IF(Panel!$D$1="JANUARY",1,IF(Panel!$D$1="FEBRUARY",2,IF(Panel!$D$1="MARCH",3,IF(Panel!$D$1="APRIL",4,IF(Panel!$D$1="MAY",5,IF(Panel!$D$1="JUNE",6,IF(Panel!$D$1="JULY",7,IF(Panel!$D$1="AUGUST",8,IF(Panel!$D$1="SEPTEMBER",9,IF(Panel!$D$1="OCTOBER",10,IF(Panel!$D$1="NOVEMBER",11,IF(Panel!$D$1="DECEMBER",12,0)))))))))))),K3),Holidays!$D$2:$D$40,0)),"HOLIDAY","")</f>
        <v/>
      </c>
      <c r="M3" s="3">
        <f>SUM(J3,1)</f>
        <v>0</v>
      </c>
      <c r="N3" s="77" t="str">
        <f>IF(ISNUMBER(MATCH(DATE(Panel!$D$2,IF(Panel!$D$1="JANUARY",1,IF(Panel!$D$1="FEBRUARY",2,IF(Panel!$D$1="MARCH",3,IF(Panel!$D$1="APRIL",4,IF(Panel!$D$1="MAY",5,IF(Panel!$D$1="JUNE",6,IF(Panel!$D$1="JULY",7,IF(Panel!$D$1="AUGUST",8,IF(Panel!$D$1="SEPTEMBER",9,IF(Panel!$D$1="OCTOBER",10,IF(Panel!$D$1="NOVEMBER",11,IF(Panel!$D$1="DECEMBER",12,0)))))))))))),M3),Holidays!$D$2:$D$157,0)),"HOLIDAY","")</f>
        <v/>
      </c>
      <c r="O3" s="78" t="str">
        <f>IF(ISNUMBER(MATCH(DATE(Panel!$D$2,IF(Panel!$D$1="JANUARY",1,IF(Panel!$D$1="FEBRUARY",2,IF(Panel!$D$1="MARCH",3,IF(Panel!$D$1="APRIL",4,IF(Panel!$D$1="MAY",5,IF(Panel!$D$1="JUNE",6,IF(Panel!$D$1="JULY",7,IF(Panel!$D$1="AUGUST",8,IF(Panel!$D$1="SEPTEMBER",9,IF(Panel!$D$1="OCTOBER",10,IF(Panel!$D$1="NOVEMBER",11,IF(Panel!$D$1="DECEMBER",12,0)))))))))))),N3),Holidays!$D$2:$D$40,0)),"HOLIDAY","")</f>
        <v/>
      </c>
      <c r="P3" s="4">
        <f>SUM(M3,1)</f>
        <v>1</v>
      </c>
      <c r="Q3" s="80" t="str">
        <f>IF(ISNUMBER(MATCH(DATE(Panel!$D$2,IF(Panel!$D$1="JANUARY",1,IF(Panel!$D$1="FEBRUARY",2,IF(Panel!$D$1="MARCH",3,IF(Panel!$D$1="APRIL",4,IF(Panel!$D$1="MAY",5,IF(Panel!$D$1="JUNE",6,IF(Panel!$D$1="JULY",7,IF(Panel!$D$1="AUGUST",8,IF(Panel!$D$1="SEPTEMBER",9,IF(Panel!$D$1="OCTOBER",10,IF(Panel!$D$1="NOVEMBER",11,IF(Panel!$D$1="DECEMBER",12,0)))))))))))),P3),Holidays!$D$2:$D$157,0)),"HOLIDAY","")</f>
        <v/>
      </c>
      <c r="R3" s="81" t="str">
        <f>IF(ISNUMBER(MATCH(DATE(Panel!$D$2,IF(Panel!$D$1="JANUARY",1,IF(Panel!$D$1="FEBRUARY",2,IF(Panel!$D$1="MARCH",3,IF(Panel!$D$1="APRIL",4,IF(Panel!$D$1="MAY",5,IF(Panel!$D$1="JUNE",6,IF(Panel!$D$1="JULY",7,IF(Panel!$D$1="AUGUST",8,IF(Panel!$D$1="SEPTEMBER",9,IF(Panel!$D$1="OCTOBER",10,IF(Panel!$D$1="NOVEMBER",11,IF(Panel!$D$1="DECEMBER",12,0)))))))))))),Q3),Holidays!$D$2:$D$40,0)),"HOLIDAY","")</f>
        <v/>
      </c>
      <c r="S3" s="5">
        <f>SUM(P3,1)</f>
        <v>2</v>
      </c>
      <c r="T3" s="80" t="str">
        <f>IF(ISNUMBER(MATCH(DATE(Panel!$D$2,IF(Panel!$D$1="JANUARY",1,IF(Panel!$D$1="FEBRUARY",2,IF(Panel!$D$1="MARCH",3,IF(Panel!$D$1="APRIL",4,IF(Panel!$D$1="MAY",5,IF(Panel!$D$1="JUNE",6,IF(Panel!$D$1="JULY",7,IF(Panel!$D$1="AUGUST",8,IF(Panel!$D$1="SEPTEMBER",9,IF(Panel!$D$1="OCTOBER",10,IF(Panel!$D$1="NOVEMBER",11,IF(Panel!$D$1="DECEMBER",12,0)))))))))))),S3),Holidays!$D$2:$D$157,0)),"HOLIDAY","")</f>
        <v/>
      </c>
      <c r="U3" s="81" t="str">
        <f>IF(ISNUMBER(MATCH(DATE(Panel!$D$2,IF(Panel!$D$1="JANUARY",1,IF(Panel!$D$1="FEBRUARY",2,IF(Panel!$D$1="MARCH",3,IF(Panel!$D$1="APRIL",4,IF(Panel!$D$1="MAY",5,IF(Panel!$D$1="JUNE",6,IF(Panel!$D$1="JULY",7,IF(Panel!$D$1="AUGUST",8,IF(Panel!$D$1="SEPTEMBER",9,IF(Panel!$D$1="OCTOBER",10,IF(Panel!$D$1="NOVEMBER",11,IF(Panel!$D$1="DECEMBER",12,0)))))))))))),T3),Holidays!$D$2:$D$40,0)),"HOLIDAY","")</f>
        <v/>
      </c>
    </row>
    <row r="4" spans="1:21" ht="21" thickBot="1" x14ac:dyDescent="0.5">
      <c r="A4" s="54"/>
      <c r="B4" s="31" t="str">
        <f>IF(Panel!$D$4="NO","","Section")</f>
        <v>Section</v>
      </c>
      <c r="C4" s="51">
        <f>IF(Panel!$D$4="YES",Panel!$D$7,IF(Panel!$D$4="NO","",IF(Panel!$D$4="YES SATURDAY",Panel!$D$7,IF(Panel!$D$4="YES SUNDAY",Panel!$D$7," "))))</f>
        <v>1</v>
      </c>
      <c r="D4" s="34"/>
      <c r="E4" s="31" t="s">
        <v>7</v>
      </c>
      <c r="F4" s="51">
        <f>IF(MiscFormulas!$A$4="MONDAY",Panel!D7,IF(MiscFormulas!$A$2="YW",IF(SUM(C4,1)&gt;Panel!$D$6,1,SUM(C4,1)),IF(MiscFormulas!$A$2="ND",Panel!D7,IF(MiscFormulas!$A$2="NW",Panel!D7,IF(MiscFormulas!$A$2="YD",IF(SUM(C4,1)&gt;Panel!$D$6,1,SUM(C4,1)),IF(MiscFormulas!$A$2="SATW",C4,IF(MiscFormulas!$A$2="SUNW",Panel!D7,"")))))))</f>
        <v>2</v>
      </c>
      <c r="G4" s="37"/>
      <c r="H4" s="31" t="s">
        <v>7</v>
      </c>
      <c r="I4" s="33">
        <f>IF(MiscFormulas!$A$4="TUESDAY",Panel!D7,IF(MiscFormulas!$A$2="YW",F4,IF(MiscFormulas!$A$2="ND",IF(SUM(F4,1)&gt;Panel!$D$6,1,SUM(F4,1)),IF(MiscFormulas!$A$2="NW",Panel!D7,IF(MiscFormulas!$A$2="YD",IF(SUM(F4,1)&gt;Panel!$D$6,1,SUM(F4,1)),IF(MiscFormulas!$A$2="SATW",F4,IF(MiscFormulas!$A$2="SUNW",Panel!D7,"")))))))</f>
        <v>3</v>
      </c>
      <c r="J4" s="37"/>
      <c r="K4" s="31" t="s">
        <v>7</v>
      </c>
      <c r="L4" s="33">
        <f>IF(MiscFormulas!$A$4="WEDNESDAY",Panel!D7,IF(MiscFormulas!$A$2="YW",I4,IF(MiscFormulas!$A$2="ND",IF(SUM(I4,1)&gt;Panel!$D$6,1,SUM(I4,1)),IF(MiscFormulas!$A$2="NW",Panel!D7,IF(MiscFormulas!$A$2="YD",IF(SUM(I4,1)&gt;Panel!$D$6,1,SUM(I4,1)),IF(MiscFormulas!$A$2="SATW",I4,IF(MiscFormulas!$A$2="SUNW",Panel!D7,"")))))))</f>
        <v>4</v>
      </c>
      <c r="M4" s="52"/>
      <c r="N4" s="31" t="s">
        <v>7</v>
      </c>
      <c r="O4" s="33">
        <f>IF(MiscFormulas!$A$4="THURSDAY",Panel!D7,IF(MiscFormulas!$A$2="YW",L4,IF(MiscFormulas!$A$2="ND",IF(SUM(L4,1)&gt;Panel!$D$6,1,SUM(L4,1)),IF(MiscFormulas!$A$2="NW",Panel!D7,IF(MiscFormulas!$A$2="YD",IF(SUM(L4,1)&gt;Panel!$D$6,1,SUM(L4,1)),IF(MiscFormulas!$A$2="SATW",L4,IF(MiscFormulas!$A$2="SUNW",Panel!D7,"")))))))</f>
        <v>5</v>
      </c>
      <c r="P4" s="37"/>
      <c r="Q4" s="31" t="s">
        <v>7</v>
      </c>
      <c r="R4" s="33">
        <f>IF(MiscFormulas!$A$4="FRIDAY",Panel!D7,IF(MiscFormulas!$A$2="YW",O4,IF(MiscFormulas!$A$2="ND",IF(SUM(O4,1)&gt;Panel!$D$6,1,SUM(O4,1)),IF(MiscFormulas!$A$2="NW",Panel!D7,IF(MiscFormulas!$A$2="YD",IF(SUM(O4,1)&gt;Panel!$D$6,1,SUM(O4,1)),IF(MiscFormulas!$A$2="SATW",O4,IF(MiscFormulas!$A$2="SUNW",Panel!D7,"")))))))</f>
        <v>1</v>
      </c>
      <c r="S4" s="53"/>
      <c r="T4" s="31" t="str">
        <f>IF(Panel!$D$4="NO","","Section")</f>
        <v>Section</v>
      </c>
      <c r="U4" s="33">
        <f>IF(AND(MiscFormulas!$A$4="SATURDAY",OR(MiscFormulas!$A$2="YD",MiscFormulas!$A$2="YW",MiscFormulas!$A$2="SATW",MiscFormulas!$A$2="SUNW")),Panel!D7,IF(MiscFormulas!$A$2="YD",IF(SUM(R4,1)&gt;Panel!$D$6,1,SUM(R4,1)),IF(MiscFormulas!$A$2="YW",R4,IF(MiscFormulas!A2="SATW",IF(SUM(R4,1)&gt;Panel!$D$6,1,SUM(R4,1)),IF(MiscFormulas!A2="SUNW",R4,IF(MiscFormulas!$A$2="ND","",IF(MiscFormulas!$A$2="NW","")))))))</f>
        <v>2</v>
      </c>
    </row>
    <row r="5" spans="1:21" ht="20.5" hidden="1" thickBot="1" x14ac:dyDescent="0.45">
      <c r="A5" s="414"/>
      <c r="B5" s="415"/>
      <c r="C5" s="415"/>
      <c r="D5" s="415"/>
      <c r="E5" s="415"/>
      <c r="F5" s="415"/>
      <c r="G5" s="415"/>
      <c r="H5" s="415"/>
      <c r="I5" s="415"/>
      <c r="J5" s="415"/>
      <c r="K5" s="415"/>
      <c r="L5" s="415"/>
      <c r="M5" s="415"/>
      <c r="N5" s="415"/>
      <c r="O5" s="415"/>
      <c r="P5" s="419"/>
      <c r="Q5" s="419"/>
      <c r="R5" s="419"/>
      <c r="S5" s="419"/>
      <c r="T5" s="419"/>
      <c r="U5" s="420"/>
    </row>
    <row r="6" spans="1:21" ht="20.5" x14ac:dyDescent="0.45">
      <c r="A6" s="171"/>
      <c r="B6" s="247" t="str" cm="1">
        <f t="array" ref="B6">IF(OR(A6=MiscFormulas!$B$51:$B$54),C6,IF(Panel!$D$4="NO","",IF($C$4=1,Panel!K10,IF($C$4=2,Panel!M10,IF($C$4=3,Panel!O10,IF($C$4=4,Panel!Q10,IF($C$4=5,Panel!S10,IF($C$4=6,Panel!K24,IF($C$4=7,Panel!M24,IF($C$4=8,Panel!O24,IF($C$4=9,Panel!Q24,IF($C$4=10,Panel!S24,IF($C$4=11,Panel!K38,IF($C$4=12,Panel!M38,IF($C$4=13,Panel!O38,IF($C$4=14,Panel!Q38,IF($C$4=15,Panel!S38,0)))))))))))))))))</f>
        <v>EX2 America</v>
      </c>
      <c r="C6" s="244"/>
      <c r="D6" s="172"/>
      <c r="E6" s="148" t="str" cm="1">
        <f t="array" ref="E6">IF(OR(D6=MiscFormulas!$B$51:$B$54),F6,IF($F$4=1,Panel!K10,IF($F$4=2,Panel!M10,IF($F$4=3,Panel!O10,IF($F$4=4,Panel!Q10,IF($F$4=5,Panel!S10,IF($F$4=6,Panel!K24,IF($F$4=7,Panel!M24,IF($F$4=8,Panel!O24,IF($F$4=9,Panel!Q24,IF($F$4=10,Panel!S24,IF($F$4=11,Panel!K38,IF($F$4=12,Panel!M38,IF($F$4=13,Panel!O38,IF($F$4=14,Panel!Q38,IF($F$4=15,Panel!S38))))))))))))))))</f>
        <v>EX4 Filipa</v>
      </c>
      <c r="F6" s="244"/>
      <c r="G6" s="171"/>
      <c r="H6" s="148" t="str" cm="1">
        <f t="array" ref="H6">IF(OR(G6=MiscFormulas!$B$51:$B$54),I6,IF($I$4=1,Panel!K10,IF($I$4=2,Panel!M10,IF($I$4=3,Panel!O10,IF($I$4=4,Panel!Q10,IF($I$4=5,Panel!S10,IF($I$4=6,Panel!K24,IF($I$4=7,Panel!M24,IF($I$4=8,Panel!O24,IF($I$4=9,Panel!Q24,IF($I$4=10,Panel!S24,IF($I$4=11,Panel!K38,IF($I$4=12,Panel!M38,IF($I$4=13,Panel!O38,IF($I$4=14,Panel!Q38,IF($I$4=15,Panel!S38))))))))))))))))</f>
        <v>EX6 Griffin</v>
      </c>
      <c r="I6" s="244"/>
      <c r="J6" s="169" t="s">
        <v>210</v>
      </c>
      <c r="K6" s="148" t="str" cm="1">
        <f t="array" ref="K6">IF(OR(J6=MiscFormulas!$B$51:$B$54),L6,IF($L$4=1,Panel!K10,IF($L$4=2,Panel!M10,IF($L$4=3,Panel!O10,IF($L$4=4,Panel!Q10,IF($L$4=5,Panel!S10,IF($L$4=6,Panel!K24,IF($L$4=7,Panel!M24,IF($L$4=8,Panel!O24,IF($L$4=9,Panel!Q24,IF($L$4=10,Panel!S24,IF($L$4=11,Panel!K38,IF($L$4=12,Panel!M38,IF($L$4=13,Panel!O38,IF($L$4=14,Panel!Q38,IF($L$4=15,Panel!S38))))))))))))))))</f>
        <v>EX2 Nofap</v>
      </c>
      <c r="L6" s="244"/>
      <c r="M6" s="169"/>
      <c r="N6" s="148" t="str" cm="1">
        <f t="array" ref="N6">IF(OR(M6=MiscFormulas!$B$51:$B$54),O6,IF($O$4=1,Panel!K10,IF($O$4=2,Panel!M10,IF($O$4=3,Panel!O10,IF($O$4=4,Panel!Q10,IF($O$4=5,Panel!S10,IF($O$4=6,Panel!K24,IF($O$4=7,Panel!M24,IF($O$4=8,Panel!O24,IF($O$4=9,Panel!Q24,IF($O$4=10,Panel!S24,IF($O$4=11,Panel!K38,IF($O$4=12,Panel!M38,IF($O$4=13,Panel!O38,IF($O$4=14,Panel!Q38,IF($O$4=15,Panel!S38))))))))))))))))</f>
        <v>EX11 Sad</v>
      </c>
      <c r="O6" s="244"/>
      <c r="P6" s="169"/>
      <c r="Q6" s="148" t="str" cm="1">
        <f t="array" ref="Q6">IF(OR(P6=MiscFormulas!$B$51:$B$54),R6,IF($R$4=1,Panel!K10,IF($R$4=2,Panel!M10,IF($R$4=3,Panel!O10,IF($R$4=4,Panel!Q10,IF($R$4=5,Panel!S10,IF($R$4=6,Panel!K24,IF($R$4=7,Panel!M24,IF($R$4=8,Panel!O24,IF($R$4=9,Panel!Q24,IF($R$4=10,Panel!S24,IF($R$4=11,Panel!K38,IF($R$4=12,Panel!M38,IF($R$4=13,Panel!O38,IF($R$4=14,Panel!Q38,IF($R$4=15,Panel!S38))))))))))))))))</f>
        <v>EX2 America</v>
      </c>
      <c r="R6" s="244" t="s">
        <v>106</v>
      </c>
      <c r="S6" s="166"/>
      <c r="T6" s="147" t="str" cm="1">
        <f t="array" ref="T6">IF(OR(S6=MiscFormulas!$B$51:$B$54),U6,IF($U$4=1,Panel!K10,IF($U$4=2,Panel!M10,IF($U$4=3,Panel!O10,IF($U$4=4,Panel!Q10,IF($U$4=5,Panel!S10,IF($U$4=6,Panel!K24,IF($U$4=7,Panel!M24,IF($U$4=8,Panel!O24,IF($U$4=9,Panel!Q24,IF($U$4=10,Panel!S24,IF($U$4=11,Panel!K38,IF($U$4=12,Panel!M38,IF($U$4=13,Panel!O38,IF($U$4=14,Panel!Q38,IF($U$4=15,Panel!S38,0))))))))))))))))</f>
        <v>EX4 Filipa</v>
      </c>
      <c r="U6" s="244"/>
    </row>
    <row r="7" spans="1:21" ht="20.5" x14ac:dyDescent="0.45">
      <c r="A7" s="175"/>
      <c r="B7" s="247" t="str" cm="1">
        <f t="array" ref="B7">IF(OR(A7=MiscFormulas!$B$51:$B$54),C7,IF(Panel!$D$4="NO","",IF($C$4=1,Panel!K11,IF($C$4=2,Panel!M11,IF($C$4=3,Panel!O11,IF($C$4=4,Panel!Q11,IF($C$4=5,Panel!S11,IF($C$4=6,Panel!K25,IF($C$4=7,Panel!M25,IF($C$4=8,Panel!O25,IF($C$4=9,Panel!Q25,IF($C$4=10,Panel!S25,IF($C$4=11,Panel!K39,IF($C$4=12,Panel!M39,IF($C$4=13,Panel!O39,IF($C$4=14,Panel!Q39,IF($C$4=15,Panel!S39,0)))))))))))))))))</f>
        <v>EX10 Bros</v>
      </c>
      <c r="C7" s="245"/>
      <c r="D7" s="174" t="s">
        <v>218</v>
      </c>
      <c r="E7" s="143" t="str" cm="1">
        <f t="array" ref="E7">IF(OR(D7=MiscFormulas!$B$51:$B$54),F7,IF($F$4=1,Panel!K11,IF($F$4=2,Panel!M11,IF($F$4=3,Panel!O11,IF($F$4=4,Panel!Q11,IF($F$4=5,Panel!S11,IF($F$4=6,Panel!K25,IF($F$4=7,Panel!M25,IF($F$4=8,Panel!O25,IF($F$4=9,Panel!Q25,IF($F$4=10,Panel!S25,IF($F$4=11,Panel!K39,IF($F$4=12,Panel!M39,IF($F$4=13,Panel!O39,IF($F$4=14,Panel!Q39,IF($F$4=15,Panel!S39))))))))))))))))</f>
        <v>EX7 Boo</v>
      </c>
      <c r="F7" s="245" t="s">
        <v>246</v>
      </c>
      <c r="G7" s="174" t="s">
        <v>210</v>
      </c>
      <c r="H7" s="143" t="str" cm="1">
        <f t="array" ref="H7">IF(OR(G7=MiscFormulas!$B$51:$B$54),I7,IF($I$4=1,Panel!K11,IF($I$4=2,Panel!M11,IF($I$4=3,Panel!O11,IF($I$4=4,Panel!Q11,IF($I$4=5,Panel!S11,IF($I$4=6,Panel!K25,IF($I$4=7,Panel!M25,IF($I$4=8,Panel!O25,IF($I$4=9,Panel!Q25,IF($I$4=10,Panel!S25,IF($I$4=11,Panel!K39,IF($I$4=12,Panel!M39,IF($I$4=13,Panel!O39,IF($I$4=14,Panel!Q39,IF($I$4=15,Panel!S39))))))))))))))))</f>
        <v>EX11 Jody</v>
      </c>
      <c r="I7" s="245"/>
      <c r="J7" s="175"/>
      <c r="K7" s="143" t="str" cm="1">
        <f t="array" ref="K7">IF(OR(J7=MiscFormulas!$B$51:$B$54),L7,IF($L$4=1,Panel!K11,IF($L$4=2,Panel!M11,IF($L$4=3,Panel!O11,IF($L$4=4,Panel!Q11,IF($L$4=5,Panel!S11,IF($L$4=6,Panel!K25,IF($L$4=7,Panel!M25,IF($L$4=8,Panel!O25,IF($L$4=9,Panel!Q25,IF($L$4=10,Panel!S25,IF($L$4=11,Panel!K39,IF($L$4=12,Panel!M39,IF($L$4=13,Panel!O39,IF($L$4=14,Panel!Q39,IF($L$4=15,Panel!S39))))))))))))))))</f>
        <v>EX1 Moron</v>
      </c>
      <c r="L7" s="245"/>
      <c r="M7" s="175"/>
      <c r="N7" s="143" t="str" cm="1">
        <f t="array" ref="N7">IF(OR(M7=MiscFormulas!$B$51:$B$54),O7,IF($O$4=1,Panel!K11,IF($O$4=2,Panel!M11,IF($O$4=3,Panel!O11,IF($O$4=4,Panel!Q11,IF($O$4=5,Panel!S11,IF($O$4=6,Panel!K25,IF($O$4=7,Panel!M25,IF($O$4=8,Panel!O25,IF($O$4=9,Panel!Q25,IF($O$4=10,Panel!S25,IF($O$4=11,Panel!K39,IF($O$4=12,Panel!M39,IF($O$4=13,Panel!O39,IF($O$4=14,Panel!Q39,IF($O$4=15,Panel!S39))))))))))))))))</f>
        <v>EX12 Sassy</v>
      </c>
      <c r="O7" s="245"/>
      <c r="P7" s="175"/>
      <c r="Q7" s="143" t="str" cm="1">
        <f t="array" ref="Q7">IF(OR(P7=MiscFormulas!$B$51:$B$54),R7,IF($R$4=1,Panel!K11,IF($R$4=2,Panel!M11,IF($R$4=3,Panel!O11,IF($R$4=4,Panel!Q11,IF($R$4=5,Panel!S11,IF($R$4=6,Panel!K25,IF($R$4=7,Panel!M25,IF($R$4=8,Panel!O25,IF($R$4=9,Panel!Q25,IF($R$4=10,Panel!S25,IF($R$4=11,Panel!K39,IF($R$4=12,Panel!M39,IF($R$4=13,Panel!O39,IF($R$4=14,Panel!Q39,IF($R$4=15,Panel!S39))))))))))))))))</f>
        <v>EX10 Bros</v>
      </c>
      <c r="R7" s="245"/>
      <c r="S7" s="168"/>
      <c r="T7" s="142" t="str" cm="1">
        <f t="array" ref="T7">IF(OR(S7=MiscFormulas!$B$51:$B$54),U7,IF($U$4=1,Panel!K11,IF($U$4=2,Panel!M11,IF($U$4=3,Panel!O11,IF($U$4=4,Panel!Q11,IF($U$4=5,Panel!S11,IF($U$4=6,Panel!K25,IF($U$4=7,Panel!M25,IF($U$4=8,Panel!O25,IF($U$4=9,Panel!Q25,IF($U$4=10,Panel!S25,IF($U$4=11,Panel!K39,IF($U$4=12,Panel!M39,IF($U$4=13,Panel!O39,IF($U$4=14,Panel!Q39,IF($U$4=15,Panel!S39,0))))))))))))))))</f>
        <v>EX2 Douche</v>
      </c>
      <c r="U7" s="245"/>
    </row>
    <row r="8" spans="1:21" ht="20.5" x14ac:dyDescent="0.45">
      <c r="A8" s="175"/>
      <c r="B8" s="247" t="str" cm="1">
        <f t="array" ref="B8">IF(OR(A8=MiscFormulas!$B$51:$B$54),C8,IF(Panel!$D$4="NO","",IF($C$4=1,Panel!K12,IF($C$4=2,Panel!M12,IF($C$4=3,Panel!O12,IF($C$4=4,Panel!Q12,IF($C$4=5,Panel!S12,IF($C$4=6,Panel!K26,IF($C$4=7,Panel!M26,IF($C$4=8,Panel!O26,IF($C$4=9,Panel!Q26,IF($C$4=10,Panel!S26,IF($C$4=11,Panel!K40,IF($C$4=12,Panel!M40,IF($C$4=13,Panel!O40,IF($C$4=14,Panel!Q40,IF($C$4=15,Panel!S40,0)))))))))))))))))</f>
        <v>EX2 AOL</v>
      </c>
      <c r="C8" s="245"/>
      <c r="D8" s="174"/>
      <c r="E8" s="143" t="str" cm="1">
        <f t="array" ref="E8">IF(OR(D8=MiscFormulas!$B$51:$B$54),F8,IF($F$4=1,Panel!K12,IF($F$4=2,Panel!M12,IF($F$4=3,Panel!O12,IF($F$4=4,Panel!Q12,IF($F$4=5,Panel!S12,IF($F$4=6,Panel!K26,IF($F$4=7,Panel!M26,IF($F$4=8,Panel!O26,IF($F$4=9,Panel!Q26,IF($F$4=10,Panel!S26,IF($F$4=11,Panel!K40,IF($F$4=12,Panel!M40,IF($F$4=13,Panel!O40,IF($F$4=14,Panel!Q40,IF($F$4=15,Panel!S40))))))))))))))))</f>
        <v>EX12 Bros</v>
      </c>
      <c r="F8" s="245"/>
      <c r="G8" s="174"/>
      <c r="H8" s="143" t="str" cm="1">
        <f t="array" ref="H8">IF(OR(G8=MiscFormulas!$B$51:$B$54),I8,IF($I$4=1,Panel!K12,IF($I$4=2,Panel!M12,IF($I$4=3,Panel!O12,IF($I$4=4,Panel!Q12,IF($I$4=5,Panel!S12,IF($I$4=6,Panel!K26,IF($I$4=7,Panel!M26,IF($I$4=8,Panel!O26,IF($I$4=9,Panel!Q26,IF($I$4=10,Panel!S26,IF($I$4=11,Panel!K40,IF($I$4=12,Panel!M40,IF($I$4=13,Panel!O40,IF($I$4=14,Panel!Q40,IF($I$4=15,Panel!S40))))))))))))))))</f>
        <v>EX12 Kruger</v>
      </c>
      <c r="I8" s="245"/>
      <c r="J8" s="174"/>
      <c r="K8" s="143" t="str" cm="1">
        <f t="array" ref="K8">IF(OR(J8=MiscFormulas!$B$51:$B$54),L8,IF($L$4=1,Panel!K12,IF($L$4=2,Panel!M12,IF($L$4=3,Panel!O12,IF($L$4=4,Panel!Q12,IF($L$4=5,Panel!S12,IF($L$4=6,Panel!K26,IF($L$4=7,Panel!M26,IF($L$4=8,Panel!O26,IF($L$4=9,Panel!Q26,IF($L$4=10,Panel!S26,IF($L$4=11,Panel!K40,IF($L$4=12,Panel!M40,IF($L$4=13,Panel!O40,IF($L$4=14,Panel!Q40,IF($L$4=15,Panel!S40))))))))))))))))</f>
        <v>EX4 Pleb2</v>
      </c>
      <c r="L8" s="245"/>
      <c r="M8" s="174"/>
      <c r="N8" s="143" t="str" cm="1">
        <f t="array" ref="N8">IF(OR(M8=MiscFormulas!$B$51:$B$54),O8,IF($O$4=1,Panel!K12,IF($O$4=2,Panel!M12,IF($O$4=3,Panel!O12,IF($O$4=4,Panel!Q12,IF($O$4=5,Panel!S12,IF($O$4=6,Panel!K26,IF($O$4=7,Panel!M26,IF($O$4=8,Panel!O26,IF($O$4=9,Panel!Q26,IF($O$4=10,Panel!S26,IF($O$4=11,Panel!K40,IF($O$4=12,Panel!M40,IF($O$4=13,Panel!O40,IF($O$4=14,Panel!Q40,IF($O$4=15,Panel!S40))))))))))))))))</f>
        <v>EX6 Pog</v>
      </c>
      <c r="O8" s="245"/>
      <c r="P8" s="174"/>
      <c r="Q8" s="143" t="str" cm="1">
        <f t="array" ref="Q8">IF(OR(P8=MiscFormulas!$B$51:$B$54),R8,IF($R$4=1,Panel!K12,IF($R$4=2,Panel!M12,IF($R$4=3,Panel!O12,IF($R$4=4,Panel!Q12,IF($R$4=5,Panel!S12,IF($R$4=6,Panel!K26,IF($R$4=7,Panel!M26,IF($R$4=8,Panel!O26,IF($R$4=9,Panel!Q26,IF($R$4=10,Panel!S26,IF($R$4=11,Panel!K40,IF($R$4=12,Panel!M40,IF($R$4=13,Panel!O40,IF($R$4=14,Panel!Q40,IF($R$4=15,Panel!S40))))))))))))))))</f>
        <v>EX2 AOL</v>
      </c>
      <c r="R8" s="245"/>
      <c r="S8" s="168"/>
      <c r="T8" s="142" t="str" cm="1">
        <f t="array" ref="T8">IF(OR(S8=MiscFormulas!$B$51:$B$54),U8,IF($U$4=1,Panel!K12,IF($U$4=2,Panel!M12,IF($U$4=3,Panel!O12,IF($U$4=4,Panel!Q12,IF($U$4=5,Panel!S12,IF($U$4=6,Panel!K26,IF($U$4=7,Panel!M26,IF($U$4=8,Panel!O26,IF($U$4=9,Panel!Q26,IF($U$4=10,Panel!S26,IF($U$4=11,Panel!K40,IF($U$4=12,Panel!M40,IF($U$4=13,Panel!O40,IF($U$4=14,Panel!Q40,IF($U$4=15,Panel!S40,0))))))))))))))))</f>
        <v>EX12 Bros</v>
      </c>
      <c r="U8" s="245"/>
    </row>
    <row r="9" spans="1:21" ht="20.5" x14ac:dyDescent="0.45">
      <c r="A9" s="175"/>
      <c r="B9" s="247" t="str" cm="1">
        <f t="array" ref="B9">IF(OR(A9=MiscFormulas!$B$51:$B$54),C9,IF(Panel!$D$4="NO","",IF($C$4=1,Panel!K13,IF($C$4=2,Panel!M13,IF($C$4=3,Panel!O13,IF($C$4=4,Panel!Q13,IF($C$4=5,Panel!S13,IF($C$4=6,Panel!K27,IF($C$4=7,Panel!M27,IF($C$4=8,Panel!O27,IF($C$4=9,Panel!Q27,IF($C$4=10,Panel!S27,IF($C$4=11,Panel!K41,IF($C$4=12,Panel!M41,IF($C$4=13,Panel!O41,IF($C$4=14,Panel!Q41,IF($C$4=15,Panel!S41,0)))))))))))))))))</f>
        <v>EX3 Archer</v>
      </c>
      <c r="C9" s="245"/>
      <c r="D9" s="174"/>
      <c r="E9" s="143" t="str" cm="1">
        <f t="array" ref="E9">IF(OR(D9=MiscFormulas!$B$51:$B$54),F9,IF($F$4=1,Panel!K13,IF($F$4=2,Panel!M13,IF($F$4=3,Panel!O13,IF($F$4=4,Panel!Q13,IF($F$4=5,Panel!S13,IF($F$4=6,Panel!K27,IF($F$4=7,Panel!M27,IF($F$4=8,Panel!O27,IF($F$4=9,Panel!Q27,IF($F$4=10,Panel!S27,IF($F$4=11,Panel!K41,IF($F$4=12,Panel!M41,IF($F$4=13,Panel!O41,IF($F$4=14,Panel!Q41,IF($F$4=15,Panel!S41))))))))))))))))</f>
        <v>EX13 Bruns</v>
      </c>
      <c r="F9" s="245"/>
      <c r="G9" s="174"/>
      <c r="H9" s="143" t="str" cm="1">
        <f t="array" ref="H9">IF(OR(G9=MiscFormulas!$B$51:$B$54),I9,IF($I$4=1,Panel!K13,IF($I$4=2,Panel!M13,IF($I$4=3,Panel!O13,IF($I$4=4,Panel!Q13,IF($I$4=5,Panel!S13,IF($I$4=6,Panel!K27,IF($I$4=7,Panel!M27,IF($I$4=8,Panel!O27,IF($I$4=9,Panel!Q27,IF($I$4=10,Panel!S27,IF($I$4=11,Panel!K41,IF($I$4=12,Panel!M41,IF($I$4=13,Panel!O41,IF($I$4=14,Panel!Q41,IF($I$4=15,Panel!S41))))))))))))))))</f>
        <v>EX13 Llorona</v>
      </c>
      <c r="I9" s="245"/>
      <c r="J9" s="174"/>
      <c r="K9" s="143" t="str" cm="1">
        <f t="array" ref="K9">IF(OR(J9=MiscFormulas!$B$51:$B$54),L9,IF($L$4=1,Panel!K13,IF($L$4=2,Panel!M13,IF($L$4=3,Panel!O13,IF($L$4=4,Panel!Q13,IF($L$4=5,Panel!S13,IF($L$4=6,Panel!K27,IF($L$4=7,Panel!M27,IF($L$4=8,Panel!O27,IF($L$4=9,Panel!Q27,IF($L$4=10,Panel!S27,IF($L$4=11,Panel!K41,IF($L$4=12,Panel!M41,IF($L$4=13,Panel!O41,IF($L$4=14,Panel!Q41,IF($L$4=15,Panel!S41))))))))))))))))</f>
        <v>EX5 Plebasarus</v>
      </c>
      <c r="L9" s="245" t="s">
        <v>145</v>
      </c>
      <c r="M9" s="174"/>
      <c r="N9" s="143" t="str" cm="1">
        <f t="array" ref="N9">IF(OR(M9=MiscFormulas!$B$51:$B$54),O9,IF($O$4=1,Panel!K13,IF($O$4=2,Panel!M13,IF($O$4=3,Panel!O13,IF($O$4=4,Panel!Q13,IF($O$4=5,Panel!S13,IF($O$4=6,Panel!K27,IF($O$4=7,Panel!M27,IF($O$4=8,Panel!O27,IF($O$4=9,Panel!Q27,IF($O$4=10,Panel!S27,IF($O$4=11,Panel!K41,IF($O$4=12,Panel!M41,IF($O$4=13,Panel!O41,IF($O$4=14,Panel!Q41,IF($O$4=15,Panel!S41))))))))))))))))</f>
        <v>EX7 Pootey</v>
      </c>
      <c r="O9" s="245" t="s">
        <v>145</v>
      </c>
      <c r="P9" s="174"/>
      <c r="Q9" s="143" t="str" cm="1">
        <f t="array" ref="Q9">IF(OR(P9=MiscFormulas!$B$51:$B$54),R9,IF($R$4=1,Panel!K13,IF($R$4=2,Panel!M13,IF($R$4=3,Panel!O13,IF($R$4=4,Panel!Q13,IF($R$4=5,Panel!S13,IF($R$4=6,Panel!K27,IF($R$4=7,Panel!M27,IF($R$4=8,Panel!O27,IF($R$4=9,Panel!Q27,IF($R$4=10,Panel!S27,IF($R$4=11,Panel!K41,IF($R$4=12,Panel!M41,IF($R$4=13,Panel!O41,IF($R$4=14,Panel!Q41,IF($R$4=15,Panel!S41))))))))))))))))</f>
        <v>EX3 Archer</v>
      </c>
      <c r="R9" s="245" t="s">
        <v>145</v>
      </c>
      <c r="S9" s="168"/>
      <c r="T9" s="142" t="str" cm="1">
        <f t="array" ref="T9">IF(OR(S9=MiscFormulas!$B$51:$B$54),U9,IF($U$4=1,Panel!K13,IF($U$4=2,Panel!M13,IF($U$4=3,Panel!O13,IF($U$4=4,Panel!Q13,IF($U$4=5,Panel!S13,IF($U$4=6,Panel!K27,IF($U$4=7,Panel!M27,IF($U$4=8,Panel!O27,IF($U$4=9,Panel!Q27,IF($U$4=10,Panel!S27,IF($U$4=11,Panel!K41,IF($U$4=12,Panel!M41,IF($U$4=13,Panel!O41,IF($U$4=14,Panel!Q41,IF($U$4=15,Panel!S41,0))))))))))))))))</f>
        <v>EX13 Bruns</v>
      </c>
      <c r="U9" s="245" t="s">
        <v>145</v>
      </c>
    </row>
    <row r="10" spans="1:21" ht="20.5" customHeight="1" x14ac:dyDescent="0.45">
      <c r="A10" s="175"/>
      <c r="B10" s="247" t="str" cm="1">
        <f t="array" ref="B10">IF(OR(A10=MiscFormulas!$B$51:$B$54),C10,IF(Panel!$D$4="NO","",IF($C$4=1,Panel!K14,IF($C$4=2,Panel!M14,IF($C$4=3,Panel!O14,IF($C$4=4,Panel!Q14,IF($C$4=5,Panel!S14,IF($C$4=6,Panel!K28,IF($C$4=7,Panel!M28,IF($C$4=8,Panel!O28,IF($C$4=9,Panel!Q28,IF($C$4=10,Panel!S28,IF($C$4=11,Panel!K42,IF($C$4=12,Panel!M42,IF($C$4=13,Panel!O42,IF($C$4=14,Panel!Q42,IF($C$4=15,Panel!S42,0)))))))))))))))))</f>
        <v>EX5 BandCamp</v>
      </c>
      <c r="C10" s="245"/>
      <c r="D10" s="174"/>
      <c r="E10" s="143" t="str" cm="1">
        <f t="array" ref="E10">IF(OR(D10=MiscFormulas!$B$51:$B$54),F10,IF($F$4=1,Panel!K14,IF($F$4=2,Panel!M14,IF($F$4=3,Panel!O14,IF($F$4=4,Panel!Q14,IF($F$4=5,Panel!S14,IF($F$4=6,Panel!K28,IF($F$4=7,Panel!M28,IF($F$4=8,Panel!O28,IF($F$4=9,Panel!Q28,IF($F$4=10,Panel!S28,IF($F$4=11,Panel!K42,IF($F$4=12,Panel!M42,IF($F$4=13,Panel!O42,IF($F$4=14,Panel!Q42,IF($F$4=15,Panel!S42))))))))))))))))</f>
        <v>EX14 Cena</v>
      </c>
      <c r="F10" s="245"/>
      <c r="G10" s="174"/>
      <c r="H10" s="143" t="str" cm="1">
        <f t="array" ref="H10">IF(OR(G10=MiscFormulas!$B$51:$B$54),I10,IF($I$4=1,Panel!K14,IF($I$4=2,Panel!M14,IF($I$4=3,Panel!O14,IF($I$4=4,Panel!Q14,IF($I$4=5,Panel!S14,IF($I$4=6,Panel!K28,IF($I$4=7,Panel!M28,IF($I$4=8,Panel!O28,IF($I$4=9,Panel!Q28,IF($I$4=10,Panel!S28,IF($I$4=11,Panel!K42,IF($I$4=12,Panel!M42,IF($I$4=13,Panel!O42,IF($I$4=14,Panel!Q42,IF($I$4=15,Panel!S42))))))))))))))))</f>
        <v>EX14 Luke</v>
      </c>
      <c r="I10" s="245"/>
      <c r="J10" s="174"/>
      <c r="K10" s="143" t="str" cm="1">
        <f t="array" ref="K10">IF(OR(J10=MiscFormulas!$B$51:$B$54),L10,IF($L$4=1,Panel!K14,IF($L$4=2,Panel!M14,IF($L$4=3,Panel!O14,IF($L$4=4,Panel!Q14,IF($L$4=5,Panel!S14,IF($L$4=6,Panel!K28,IF($L$4=7,Panel!M28,IF($L$4=8,Panel!O28,IF($L$4=9,Panel!Q28,IF($L$4=10,Panel!S28,IF($L$4=11,Panel!K42,IF($L$4=12,Panel!M42,IF($L$4=13,Panel!O42,IF($L$4=14,Panel!Q42,IF($L$4=15,Panel!S42))))))))))))))))</f>
        <v>EX3 Paratroopa</v>
      </c>
      <c r="L10" s="245"/>
      <c r="M10" s="174" t="s">
        <v>13</v>
      </c>
      <c r="N10" s="143" t="str" cm="1">
        <f t="array" ref="N10">IF(OR(M10=MiscFormulas!$B$51:$B$54),O10,IF($O$4=1,Panel!K14,IF($O$4=2,Panel!M14,IF($O$4=3,Panel!O14,IF($O$4=4,Panel!Q14,IF($O$4=5,Panel!S14,IF($O$4=6,Panel!K28,IF($O$4=7,Panel!M28,IF($O$4=8,Panel!O28,IF($O$4=9,Panel!Q28,IF($O$4=10,Panel!S28,IF($O$4=11,Panel!K42,IF($O$4=12,Panel!M42,IF($O$4=13,Panel!O42,IF($O$4=14,Panel!Q42,IF($O$4=15,Panel!S42))))))))))))))))</f>
        <v>EX8 Ran</v>
      </c>
      <c r="O10" s="245"/>
      <c r="P10" s="174"/>
      <c r="Q10" s="143" t="str" cm="1">
        <f t="array" ref="Q10">IF(OR(P10=MiscFormulas!$B$51:$B$54),R10,IF($R$4=1,Panel!K14,IF($R$4=2,Panel!M14,IF($R$4=3,Panel!O14,IF($R$4=4,Panel!Q14,IF($R$4=5,Panel!S14,IF($R$4=6,Panel!K28,IF($R$4=7,Panel!M28,IF($R$4=8,Panel!O28,IF($R$4=9,Panel!Q28,IF($R$4=10,Panel!S28,IF($R$4=11,Panel!K42,IF($R$4=12,Panel!M42,IF($R$4=13,Panel!O42,IF($R$4=14,Panel!Q42,IF($R$4=15,Panel!S42))))))))))))))))</f>
        <v>EX5 BandCamp</v>
      </c>
      <c r="R10" s="245"/>
      <c r="S10" s="168"/>
      <c r="T10" s="142" t="str" cm="1">
        <f t="array" ref="T10">IF(OR(S10=MiscFormulas!$B$51:$B$54),U10,IF($U$4=1,Panel!K14,IF($U$4=2,Panel!M14,IF($U$4=3,Panel!O14,IF($U$4=4,Panel!Q14,IF($U$4=5,Panel!S14,IF($U$4=6,Panel!K28,IF($U$4=7,Panel!M28,IF($U$4=8,Panel!O28,IF($U$4=9,Panel!Q28,IF($U$4=10,Panel!S28,IF($U$4=11,Panel!K42,IF($U$4=12,Panel!M42,IF($U$4=13,Panel!O42,IF($U$4=14,Panel!Q42,IF($U$4=15,Panel!S42,0))))))))))))))))</f>
        <v>EX14 Cena</v>
      </c>
      <c r="U10" s="245" t="s">
        <v>107</v>
      </c>
    </row>
    <row r="11" spans="1:21" s="8" customFormat="1" ht="20.5" customHeight="1" x14ac:dyDescent="0.45">
      <c r="A11" s="174"/>
      <c r="B11" s="142" t="str" cm="1">
        <f t="array" ref="B11">IF(OR(A11=MiscFormulas!$B$51:$B$54),C11,IF(Panel!$D$4="NO","",IF($C$4=1,Panel!K15,IF($C$4=2,Panel!M15,IF($C$4=3,Panel!O15,IF($C$4=4,Panel!Q15,IF($C$4=5,Panel!S15,IF($C$4=6,Panel!K29,IF($C$4=7,Panel!M29,IF($C$4=8,Panel!O29,IF($C$4=9,Panel!Q29,IF($C$4=10,Panel!S29,IF($C$4=11,Panel!K43,IF($C$4=12,Panel!M43,IF($C$4=13,Panel!O43,IF($C$4=14,Panel!Q43,IF($C$4=15,Panel!S43,0)))))))))))))))))</f>
        <v>EX6 Black</v>
      </c>
      <c r="C11" s="245"/>
      <c r="D11" s="174"/>
      <c r="E11" s="143" t="str" cm="1">
        <f t="array" ref="E11">IF(OR(D11=MiscFormulas!$B$51:$B$54),F11,IF($F$4=1,Panel!K15,IF($F$4=2,Panel!M15,IF($F$4=3,Panel!O15,IF($F$4=4,Panel!Q15,IF($F$4=5,Panel!S15,IF($F$4=6,Panel!K29,IF($F$4=7,Panel!M29,IF($F$4=8,Panel!O29,IF($F$4=9,Panel!Q29,IF($F$4=10,Panel!S29,IF($F$4=11,Panel!K43,IF($F$4=12,Panel!M43,IF($F$4=13,Panel!O43,IF($F$4=14,Panel!Q43,IF($F$4=15,Panel!S43))))))))))))))))</f>
        <v>EX15 Cheep</v>
      </c>
      <c r="F11" s="245"/>
      <c r="G11" s="170"/>
      <c r="H11" s="143" t="str" cm="1">
        <f t="array" ref="H11">IF(OR(G11=MiscFormulas!$B$51:$B$54),I11,IF($I$4=1,Panel!K15,IF($I$4=2,Panel!M15,IF($I$4=3,Panel!O15,IF($I$4=4,Panel!Q15,IF($I$4=5,Panel!S15,IF($I$4=6,Panel!K29,IF($I$4=7,Panel!M29,IF($I$4=8,Panel!O29,IF($I$4=9,Panel!Q29,IF($I$4=10,Panel!S29,IF($I$4=11,Panel!K43,IF($I$4=12,Panel!M43,IF($I$4=13,Panel!O43,IF($I$4=14,Panel!Q43,IF($I$4=15,Panel!S43))))))))))))))))</f>
        <v>EX15 Mae</v>
      </c>
      <c r="I11" s="245"/>
      <c r="J11" s="170"/>
      <c r="K11" s="143" t="str" cm="1">
        <f t="array" ref="K11">IF(OR(J11=MiscFormulas!$B$51:$B$54),L11,IF($L$4=1,Panel!K15,IF($L$4=2,Panel!M15,IF($L$4=3,Panel!O15,IF($L$4=4,Panel!Q15,IF($L$4=5,Panel!S15,IF($L$4=6,Panel!K29,IF($L$4=7,Panel!M29,IF($L$4=8,Panel!O29,IF($L$4=9,Panel!Q29,IF($L$4=10,Panel!S29,IF($L$4=11,Panel!K43,IF($L$4=12,Panel!M43,IF($L$4=13,Panel!O43,IF($L$4=14,Panel!Q43,IF($L$4=15,Panel!S43))))))))))))))))</f>
        <v>EX17 Man</v>
      </c>
      <c r="L11" s="245"/>
      <c r="M11" s="170" t="s">
        <v>13</v>
      </c>
      <c r="N11" s="143" t="str" cm="1">
        <f t="array" ref="N11">IF(OR(M11=MiscFormulas!$B$51:$B$54),O11,IF($O$4=1,Panel!K15,IF($O$4=2,Panel!M15,IF($O$4=3,Panel!O15,IF($O$4=4,Panel!Q15,IF($O$4=5,Panel!S15,IF($O$4=6,Panel!K29,IF($O$4=7,Panel!M29,IF($O$4=8,Panel!O29,IF($O$4=9,Panel!Q29,IF($O$4=10,Panel!S29,IF($O$4=11,Panel!K43,IF($O$4=12,Panel!M43,IF($O$4=13,Panel!O43,IF($O$4=14,Panel!Q43,IF($O$4=15,Panel!S43))))))))))))))))</f>
        <v>EX9 Rhodes</v>
      </c>
      <c r="O11" s="245"/>
      <c r="P11" s="170"/>
      <c r="Q11" s="143" t="str" cm="1">
        <f t="array" ref="Q11">IF(OR(P11=MiscFormulas!$B$51:$B$54),R11,IF($R$4=1,Panel!K15,IF($R$4=2,Panel!M15,IF($R$4=3,Panel!O15,IF($R$4=4,Panel!Q15,IF($R$4=5,Panel!S15,IF($R$4=6,Panel!K29,IF($R$4=7,Panel!M29,IF($R$4=8,Panel!O29,IF($R$4=9,Panel!Q29,IF($R$4=10,Panel!S29,IF($R$4=11,Panel!K43,IF($R$4=12,Panel!M43,IF($R$4=13,Panel!O43,IF($R$4=14,Panel!Q43,IF($R$4=15,Panel!S43))))))))))))))))</f>
        <v>EX6 Black</v>
      </c>
      <c r="R11" s="245"/>
      <c r="S11" s="167"/>
      <c r="T11" s="142" t="str" cm="1">
        <f t="array" ref="T11">IF(OR(S11=MiscFormulas!$B$51:$B$54),U11,IF($U$4=1,Panel!K15,IF($U$4=2,Panel!M15,IF($U$4=3,Panel!O15,IF($U$4=4,Panel!Q15,IF($U$4=5,Panel!S15,IF($U$4=6,Panel!K29,IF($U$4=7,Panel!M29,IF($U$4=8,Panel!O29,IF($U$4=9,Panel!Q29,IF($U$4=10,Panel!S29,IF($U$4=11,Panel!K43,IF($U$4=12,Panel!M43,IF($U$4=13,Panel!O43,IF($U$4=14,Panel!Q43,IF($U$4=15,Panel!S43,0))))))))))))))))</f>
        <v>EX15 Cheep</v>
      </c>
      <c r="U11" s="245"/>
    </row>
    <row r="12" spans="1:21" s="8" customFormat="1" ht="20.5" x14ac:dyDescent="0.45">
      <c r="A12" s="174"/>
      <c r="B12" s="247" t="str" cm="1">
        <f t="array" ref="B12">IF(OR(A12=MiscFormulas!$B$51:$B$54),C12,IF(Panel!$D$4="NO","",IF($C$4=1,Panel!K16,IF($C$4=2,Panel!M16,IF($C$4=3,Panel!O16,IF($C$4=4,Panel!Q16,IF($C$4=5,Panel!S16,IF($C$4=6,Panel!K30,IF($C$4=7,Panel!M30,IF($C$4=8,Panel!O30,IF($C$4=9,Panel!Q30,IF($C$4=10,Panel!S30,IF($C$4=11,Panel!K44,IF($C$4=12,Panel!M44,IF($C$4=13,Panel!O44,IF($C$4=14,Panel!Q44,IF($C$4=15,Panel!S44,0)))))))))))))))))</f>
        <v>EX7 Boo</v>
      </c>
      <c r="C12" s="245"/>
      <c r="D12" s="174"/>
      <c r="E12" s="143" t="str" cm="1">
        <f t="array" ref="E12">IF(OR(D12=MiscFormulas!$B$51:$B$54),F12,IF($F$4=1,Panel!K16,IF($F$4=2,Panel!M16,IF($F$4=3,Panel!O16,IF($F$4=4,Panel!Q16,IF($F$4=5,Panel!S16,IF($F$4=6,Panel!K30,IF($F$4=7,Panel!M30,IF($F$4=8,Panel!O30,IF($F$4=9,Panel!Q30,IF($F$4=10,Panel!S30,IF($F$4=11,Panel!K44,IF($F$4=12,Panel!M44,IF($F$4=13,Panel!O44,IF($F$4=14,Panel!Q44,IF($F$4=15,Panel!S44))))))))))))))))</f>
        <v>EX17 Christ</v>
      </c>
      <c r="F12" s="245"/>
      <c r="G12" s="170"/>
      <c r="H12" s="143" t="str" cm="1">
        <f t="array" ref="H12">IF(OR(G12=MiscFormulas!$B$51:$B$54),I12,IF($I$4=1,Panel!K16,IF($I$4=2,Panel!M16,IF($I$4=3,Panel!O16,IF($I$4=4,Panel!Q16,IF($I$4=5,Panel!S16,IF($I$4=6,Panel!K30,IF($I$4=7,Panel!M30,IF($I$4=8,Panel!O30,IF($I$4=9,Panel!Q30,IF($I$4=10,Panel!S30,IF($I$4=11,Panel!K44,IF($I$4=12,Panel!M44,IF($I$4=13,Panel!O44,IF($I$4=14,Panel!Q44,IF($I$4=15,Panel!S44))))))))))))))))</f>
        <v>EX16 Maker</v>
      </c>
      <c r="I12" s="245"/>
      <c r="J12" s="170"/>
      <c r="K12" s="143" t="str" cm="1">
        <f t="array" ref="K12">IF(OR(J12=MiscFormulas!$B$51:$B$54),L12,IF($L$4=1,Panel!K16,IF($L$4=2,Panel!M16,IF($L$4=3,Panel!O16,IF($L$4=4,Panel!Q16,IF($L$4=5,Panel!S16,IF($L$4=6,Panel!K30,IF($L$4=7,Panel!M30,IF($L$4=8,Panel!O30,IF($L$4=9,Panel!Q30,IF($L$4=10,Panel!S30,IF($L$4=11,Panel!K44,IF($L$4=12,Panel!M44,IF($L$4=13,Panel!O44,IF($L$4=14,Panel!Q44,IF($L$4=15,Panel!S44))))))))))))))))</f>
        <v>EX2 America</v>
      </c>
      <c r="L12" s="245" t="s">
        <v>107</v>
      </c>
      <c r="M12" s="170"/>
      <c r="N12" s="143" cm="1">
        <f t="array" ref="N12">IF(OR(M12=MiscFormulas!$B$51:$B$54),O12,IF($O$4=1,Panel!K16,IF($O$4=2,Panel!M16,IF($O$4=3,Panel!O16,IF($O$4=4,Panel!Q16,IF($O$4=5,Panel!S16,IF($O$4=6,Panel!K30,IF($O$4=7,Panel!M30,IF($O$4=8,Panel!O30,IF($O$4=9,Panel!Q30,IF($O$4=10,Panel!S30,IF($O$4=11,Panel!K44,IF($O$4=12,Panel!M44,IF($O$4=13,Panel!O44,IF($O$4=14,Panel!Q44,IF($O$4=15,Panel!S44))))))))))))))))</f>
        <v>0</v>
      </c>
      <c r="O12" s="245"/>
      <c r="P12" s="170"/>
      <c r="Q12" s="143" t="str" cm="1">
        <f t="array" ref="Q12">IF(OR(P12=MiscFormulas!$B$51:$B$54),R12,IF($R$4=1,Panel!K16,IF($R$4=2,Panel!M16,IF($R$4=3,Panel!O16,IF($R$4=4,Panel!Q16,IF($R$4=5,Panel!S16,IF($R$4=6,Panel!K30,IF($R$4=7,Panel!M30,IF($R$4=8,Panel!O30,IF($R$4=9,Panel!Q30,IF($R$4=10,Panel!S30,IF($R$4=11,Panel!K44,IF($R$4=12,Panel!M44,IF($R$4=13,Panel!O44,IF($R$4=14,Panel!Q44,IF($R$4=15,Panel!S44))))))))))))))))</f>
        <v>EX7 Boo</v>
      </c>
      <c r="R12" s="245" t="s">
        <v>107</v>
      </c>
      <c r="S12" s="167"/>
      <c r="T12" s="142" t="str" cm="1">
        <f t="array" ref="T12">IF(OR(S12=MiscFormulas!$B$51:$B$54),U12,IF($U$4=1,Panel!K16,IF($U$4=2,Panel!M16,IF($U$4=3,Panel!O16,IF($U$4=4,Panel!Q16,IF($U$4=5,Panel!S16,IF($U$4=6,Panel!K30,IF($U$4=7,Panel!M30,IF($U$4=8,Panel!O30,IF($U$4=9,Panel!Q30,IF($U$4=10,Panel!S30,IF($U$4=11,Panel!K44,IF($U$4=12,Panel!M44,IF($U$4=13,Panel!O44,IF($U$4=14,Panel!Q44,IF($U$4=15,Panel!S44,0))))))))))))))))</f>
        <v>EX17 Christ</v>
      </c>
      <c r="U12" s="245" t="s">
        <v>107</v>
      </c>
    </row>
    <row r="13" spans="1:21" s="8" customFormat="1" ht="20.5" x14ac:dyDescent="0.45">
      <c r="A13" s="174"/>
      <c r="B13" s="247" t="str" cm="1">
        <f t="array" ref="B13">IF(OR(A13=MiscFormulas!$B$51:$B$54),C13,IF(Panel!$D$4="NO","",IF($C$4=1,Panel!K17,IF($C$4=2,Panel!M17,IF($C$4=3,Panel!O17,IF($C$4=4,Panel!Q17,IF($C$4=5,Panel!S17,IF($C$4=6,Panel!K31,IF($C$4=7,Panel!M31,IF($C$4=8,Panel!O31,IF($C$4=9,Panel!Q31,IF($C$4=10,Panel!S31,IF($C$4=11,Panel!K45,IF($C$4=12,Panel!M45,IF($C$4=13,Panel!O45,IF($C$4=14,Panel!Q45,IF($C$4=15,Panel!S45,0)))))))))))))))))</f>
        <v>EX8 Boo</v>
      </c>
      <c r="C13" s="245"/>
      <c r="D13" s="174"/>
      <c r="E13" s="143" t="str" cm="1">
        <f t="array" ref="E13">IF(OR(D13=MiscFormulas!$B$51:$B$54),F13,IF($F$4=1,Panel!K17,IF($F$4=2,Panel!M17,IF($F$4=3,Panel!O17,IF($F$4=4,Panel!Q17,IF($F$4=5,Panel!S17,IF($F$4=6,Panel!K31,IF($F$4=7,Panel!M31,IF($F$4=8,Panel!O31,IF($F$4=9,Panel!Q31,IF($F$4=10,Panel!S31,IF($F$4=11,Panel!K45,IF($F$4=12,Panel!M45,IF($F$4=13,Panel!O45,IF($F$4=14,Panel!Q45,IF($F$4=15,Panel!S45))))))))))))))))</f>
        <v>EX20 Correy</v>
      </c>
      <c r="F13" s="245"/>
      <c r="G13" s="170"/>
      <c r="H13" s="143" t="str" cm="1">
        <f t="array" ref="H13">IF(OR(G13=MiscFormulas!$B$51:$B$54),I13,IF($I$4=1,Panel!K17,IF($I$4=2,Panel!M17,IF($I$4=3,Panel!O17,IF($I$4=4,Panel!Q17,IF($I$4=5,Panel!S17,IF($I$4=6,Panel!K31,IF($I$4=7,Panel!M31,IF($I$4=8,Panel!O31,IF($I$4=9,Panel!Q31,IF($I$4=10,Panel!S31,IF($I$4=11,Panel!K45,IF($I$4=12,Panel!M45,IF($I$4=13,Panel!O45,IF($I$4=14,Panel!Q45,IF($I$4=15,Panel!S45))))))))))))))))</f>
        <v>EX5 Ghost</v>
      </c>
      <c r="I13" s="245"/>
      <c r="J13" s="170"/>
      <c r="K13" s="143" cm="1">
        <f t="array" ref="K13">IF(OR(J13=MiscFormulas!$B$51:$B$54),L13,IF($L$4=1,Panel!K17,IF($L$4=2,Panel!M17,IF($L$4=3,Panel!O17,IF($L$4=4,Panel!Q17,IF($L$4=5,Panel!S17,IF($L$4=6,Panel!K31,IF($L$4=7,Panel!M31,IF($L$4=8,Panel!O31,IF($L$4=9,Panel!Q31,IF($L$4=10,Panel!S31,IF($L$4=11,Panel!K45,IF($L$4=12,Panel!M45,IF($L$4=13,Panel!O45,IF($L$4=14,Panel!Q45,IF($L$4=15,Panel!S45))))))))))))))))</f>
        <v>0</v>
      </c>
      <c r="L13" s="245"/>
      <c r="M13" s="170"/>
      <c r="N13" s="143" cm="1">
        <f t="array" ref="N13">IF(OR(M13=MiscFormulas!$B$51:$B$54),O13,IF($O$4=1,Panel!K17,IF($O$4=2,Panel!M17,IF($O$4=3,Panel!O17,IF($O$4=4,Panel!Q17,IF($O$4=5,Panel!S17,IF($O$4=6,Panel!K31,IF($O$4=7,Panel!M31,IF($O$4=8,Panel!O31,IF($O$4=9,Panel!Q31,IF($O$4=10,Panel!S31,IF($O$4=11,Panel!K45,IF($O$4=12,Panel!M45,IF($O$4=13,Panel!O45,IF($O$4=14,Panel!Q45,IF($O$4=15,Panel!S45))))))))))))))))</f>
        <v>0</v>
      </c>
      <c r="O13" s="245"/>
      <c r="P13" s="170"/>
      <c r="Q13" s="143" t="str" cm="1">
        <f t="array" ref="Q13">IF(OR(P13=MiscFormulas!$B$51:$B$54),R13,IF($R$4=1,Panel!K17,IF($R$4=2,Panel!M17,IF($R$4=3,Panel!O17,IF($R$4=4,Panel!Q17,IF($R$4=5,Panel!S17,IF($R$4=6,Panel!K31,IF($R$4=7,Panel!M31,IF($R$4=8,Panel!O31,IF($R$4=9,Panel!Q31,IF($R$4=10,Panel!S31,IF($R$4=11,Panel!K45,IF($R$4=12,Panel!M45,IF($R$4=13,Panel!O45,IF($R$4=14,Panel!Q45,IF($R$4=15,Panel!S45))))))))))))))))</f>
        <v>EX8 Boo</v>
      </c>
      <c r="R13" s="245"/>
      <c r="S13" s="167"/>
      <c r="T13" s="142" t="str" cm="1">
        <f t="array" ref="T13">IF(OR(S13=MiscFormulas!$B$51:$B$54),U13,IF($U$4=1,Panel!K17,IF($U$4=2,Panel!M17,IF($U$4=3,Panel!O17,IF($U$4=4,Panel!Q17,IF($U$4=5,Panel!S17,IF($U$4=6,Panel!K31,IF($U$4=7,Panel!M31,IF($U$4=8,Panel!O31,IF($U$4=9,Panel!Q31,IF($U$4=10,Panel!S31,IF($U$4=11,Panel!K45,IF($U$4=12,Panel!M45,IF($U$4=13,Panel!O45,IF($U$4=14,Panel!Q45,IF($U$4=15,Panel!S45,0))))))))))))))))</f>
        <v>EX20 Correy</v>
      </c>
      <c r="U13" s="245"/>
    </row>
    <row r="14" spans="1:21" s="8" customFormat="1" ht="20.5" x14ac:dyDescent="0.45">
      <c r="A14" s="174"/>
      <c r="B14" s="247" t="str" cm="1">
        <f t="array" ref="B14">IF(OR(A14=MiscFormulas!$B$51:$B$54),C14,IF(Panel!$D$4="NO","",IF($C$4=1,Panel!K18,IF($C$4=2,Panel!M18,IF($C$4=3,Panel!O18,IF($C$4=4,Panel!Q18,IF($C$4=5,Panel!S18,IF($C$4=6,Panel!K32,IF($C$4=7,Panel!M32,IF($C$4=8,Panel!O32,IF($C$4=9,Panel!Q32,IF($C$4=10,Panel!S32,IF($C$4=11,Panel!K46,IF($C$4=12,Panel!M46,IF($C$4=13,Panel!O46,IF($C$4=14,Panel!Q46,IF($C$4=15,Panel!S46,0)))))))))))))))))</f>
        <v>EX9 Brocavich</v>
      </c>
      <c r="C14" s="245"/>
      <c r="D14" s="174"/>
      <c r="E14" s="143" t="str" cm="1">
        <f t="array" ref="E14">IF(OR(D14=MiscFormulas!$B$51:$B$54),F14,IF($F$4=1,Panel!K18,IF($F$4=2,Panel!M18,IF($F$4=3,Panel!O18,IF($F$4=4,Panel!Q18,IF($F$4=5,Panel!S18,IF($F$4=6,Panel!K32,IF($F$4=7,Panel!M32,IF($F$4=8,Panel!O32,IF($F$4=9,Panel!Q32,IF($F$4=10,Panel!S32,IF($F$4=11,Panel!K46,IF($F$4=12,Panel!M46,IF($F$4=13,Panel!O46,IF($F$4=14,Panel!Q46,IF($F$4=15,Panel!S46))))))))))))))))</f>
        <v>EX3 Eve</v>
      </c>
      <c r="F14" s="245"/>
      <c r="G14" s="170"/>
      <c r="H14" s="143" t="str" cm="1">
        <f t="array" ref="H14">IF(OR(G14=MiscFormulas!$B$51:$B$54),I14,IF($I$4=1,Panel!K18,IF($I$4=2,Panel!M18,IF($I$4=3,Panel!O18,IF($I$4=4,Panel!Q18,IF($I$4=5,Panel!S18,IF($I$4=6,Panel!K32,IF($I$4=7,Panel!M32,IF($I$4=8,Panel!O32,IF($I$4=9,Panel!Q32,IF($I$4=10,Panel!S32,IF($I$4=11,Panel!K46,IF($I$4=12,Panel!M46,IF($I$4=13,Panel!O46,IF($I$4=14,Panel!Q46,IF($I$4=15,Panel!S46))))))))))))))))</f>
        <v>EX7 Gump</v>
      </c>
      <c r="I14" s="245"/>
      <c r="J14" s="170"/>
      <c r="K14" s="143" cm="1">
        <f t="array" ref="K14">IF(OR(J14=MiscFormulas!$B$51:$B$54),L14,IF($L$4=1,Panel!K18,IF($L$4=2,Panel!M18,IF($L$4=3,Panel!O18,IF($L$4=4,Panel!Q18,IF($L$4=5,Panel!S18,IF($L$4=6,Panel!K32,IF($L$4=7,Panel!M32,IF($L$4=8,Panel!O32,IF($L$4=9,Panel!Q32,IF($L$4=10,Panel!S32,IF($L$4=11,Panel!K46,IF($L$4=12,Panel!M46,IF($L$4=13,Panel!O46,IF($L$4=14,Panel!Q46,IF($L$4=15,Panel!S46))))))))))))))))</f>
        <v>0</v>
      </c>
      <c r="L14" s="245"/>
      <c r="M14" s="170"/>
      <c r="N14" s="143" cm="1">
        <f t="array" ref="N14">IF(OR(M14=MiscFormulas!$B$51:$B$54),O14,IF($O$4=1,Panel!K18,IF($O$4=2,Panel!M18,IF($O$4=3,Panel!O18,IF($O$4=4,Panel!Q18,IF($O$4=5,Panel!S18,IF($O$4=6,Panel!K32,IF($O$4=7,Panel!M32,IF($O$4=8,Panel!O32,IF($O$4=9,Panel!Q32,IF($O$4=10,Panel!S32,IF($O$4=11,Panel!K46,IF($O$4=12,Panel!M46,IF($O$4=13,Panel!O46,IF($O$4=14,Panel!Q46,IF($O$4=15,Panel!S46))))))))))))))))</f>
        <v>0</v>
      </c>
      <c r="O14" s="245"/>
      <c r="P14" s="170"/>
      <c r="Q14" s="143" t="str" cm="1">
        <f t="array" ref="Q14">IF(OR(P14=MiscFormulas!$B$51:$B$54),R14,IF($R$4=1,Panel!K18,IF($R$4=2,Panel!M18,IF($R$4=3,Panel!O18,IF($R$4=4,Panel!Q18,IF($R$4=5,Panel!S18,IF($R$4=6,Panel!K32,IF($R$4=7,Panel!M32,IF($R$4=8,Panel!O32,IF($R$4=9,Panel!Q32,IF($R$4=10,Panel!S32,IF($R$4=11,Panel!K46,IF($R$4=12,Panel!M46,IF($R$4=13,Panel!O46,IF($R$4=14,Panel!Q46,IF($R$4=15,Panel!S46))))))))))))))))</f>
        <v>EX9 Brocavich</v>
      </c>
      <c r="R14" s="245"/>
      <c r="S14" s="167"/>
      <c r="T14" s="142" t="str" cm="1">
        <f t="array" ref="T14">IF(OR(S14=MiscFormulas!$B$51:$B$54),U14,IF($U$4=1,Panel!K18,IF($U$4=2,Panel!M18,IF($U$4=3,Panel!O18,IF($U$4=4,Panel!Q18,IF($U$4=5,Panel!S18,IF($U$4=6,Panel!K32,IF($U$4=7,Panel!M32,IF($U$4=8,Panel!O32,IF($U$4=9,Panel!Q32,IF($U$4=10,Panel!S32,IF($U$4=11,Panel!K46,IF($U$4=12,Panel!M46,IF($U$4=13,Panel!O46,IF($U$4=14,Panel!Q46,IF($U$4=15,Panel!S46,0))))))))))))))))</f>
        <v>EX3 Eve</v>
      </c>
      <c r="U14" s="245"/>
    </row>
    <row r="15" spans="1:21" s="8" customFormat="1" ht="20.5" customHeight="1" x14ac:dyDescent="0.45">
      <c r="A15" s="174"/>
      <c r="B15" s="247" cm="1">
        <f t="array" ref="B15">IF(OR(A15=MiscFormulas!$B$51:$B$54),C15,IF(Panel!$D$4="NO","",IF($C$4=1,Panel!K19,IF($C$4=2,Panel!M19,IF($C$4=3,Panel!O19,IF($C$4=4,Panel!Q19,IF($C$4=5,Panel!S19,IF($C$4=6,Panel!K33,IF($C$4=7,Panel!M33,IF($C$4=8,Panel!O33,IF($C$4=9,Panel!Q33,IF($C$4=10,Panel!S33,IF($C$4=11,Panel!K47,IF($C$4=12,Panel!M47,IF($C$4=13,Panel!O47,IF($C$4=14,Panel!Q47,IF($C$4=15,Panel!S47,0)))))))))))))))))</f>
        <v>0</v>
      </c>
      <c r="C15" s="245"/>
      <c r="D15" s="174"/>
      <c r="E15" s="143" cm="1">
        <f t="array" ref="E15">IF(OR(D15=MiscFormulas!$B$51:$B$54),F15,IF($F$4=1,Panel!K19,IF($F$4=2,Panel!M19,IF($F$4=3,Panel!O19,IF($F$4=4,Panel!Q19,IF($F$4=5,Panel!S19,IF($F$4=6,Panel!K33,IF($F$4=7,Panel!M33,IF($F$4=8,Panel!O33,IF($F$4=9,Panel!Q33,IF($F$4=10,Panel!S33,IF($F$4=11,Panel!K47,IF($F$4=12,Panel!M47,IF($F$4=13,Panel!O47,IF($F$4=14,Panel!Q47,IF($F$4=15,Panel!S47))))))))))))))))</f>
        <v>0</v>
      </c>
      <c r="F15" s="245"/>
      <c r="G15" s="170"/>
      <c r="H15" s="143" t="str" cm="1">
        <f t="array" ref="H15">IF(OR(G15=MiscFormulas!$B$51:$B$54),I15,IF($I$4=1,Panel!K19,IF($I$4=2,Panel!M19,IF($I$4=3,Panel!O19,IF($I$4=4,Panel!Q19,IF($I$4=5,Panel!S19,IF($I$4=6,Panel!K33,IF($I$4=7,Panel!M33,IF($I$4=8,Panel!O33,IF($I$4=9,Panel!Q33,IF($I$4=10,Panel!S33,IF($I$4=11,Panel!K47,IF($I$4=12,Panel!M47,IF($I$4=13,Panel!O47,IF($I$4=14,Panel!Q47,IF($I$4=15,Panel!S47))))))))))))))))</f>
        <v>EX8 Hardworker</v>
      </c>
      <c r="I15" s="245"/>
      <c r="J15" s="170"/>
      <c r="K15" s="143" cm="1">
        <f t="array" ref="K15">IF(OR(J15=MiscFormulas!$B$51:$B$54),L15,IF($L$4=1,Panel!K19,IF($L$4=2,Panel!M19,IF($L$4=3,Panel!O19,IF($L$4=4,Panel!Q19,IF($L$4=5,Panel!S19,IF($L$4=6,Panel!K33,IF($L$4=7,Panel!M33,IF($L$4=8,Panel!O33,IF($L$4=9,Panel!Q33,IF($L$4=10,Panel!S33,IF($L$4=11,Panel!K47,IF($L$4=12,Panel!M47,IF($L$4=13,Panel!O47,IF($L$4=14,Panel!Q47,IF($L$4=15,Panel!S47))))))))))))))))</f>
        <v>0</v>
      </c>
      <c r="L15" s="245"/>
      <c r="M15" s="170"/>
      <c r="N15" s="143" cm="1">
        <f t="array" ref="N15">IF(OR(M15=MiscFormulas!$B$51:$B$54),O15,IF($O$4=1,Panel!K19,IF($O$4=2,Panel!M19,IF($O$4=3,Panel!O19,IF($O$4=4,Panel!Q19,IF($O$4=5,Panel!S19,IF($O$4=6,Panel!K33,IF($O$4=7,Panel!M33,IF($O$4=8,Panel!O33,IF($O$4=9,Panel!Q33,IF($O$4=10,Panel!S33,IF($O$4=11,Panel!K47,IF($O$4=12,Panel!M47,IF($O$4=13,Panel!O47,IF($O$4=14,Panel!Q47,IF($O$4=15,Panel!S47))))))))))))))))</f>
        <v>0</v>
      </c>
      <c r="O15" s="245"/>
      <c r="P15" s="170"/>
      <c r="Q15" s="143" cm="1">
        <f t="array" ref="Q15">IF(OR(P15=MiscFormulas!$B$51:$B$54),R15,IF($R$4=1,Panel!K19,IF($R$4=2,Panel!M19,IF($R$4=3,Panel!O19,IF($R$4=4,Panel!Q19,IF($R$4=5,Panel!S19,IF($R$4=6,Panel!K33,IF($R$4=7,Panel!M33,IF($R$4=8,Panel!O33,IF($R$4=9,Panel!Q33,IF($R$4=10,Panel!S33,IF($R$4=11,Panel!K47,IF($R$4=12,Panel!M47,IF($R$4=13,Panel!O47,IF($R$4=14,Panel!Q47,IF($R$4=15,Panel!S47))))))))))))))))</f>
        <v>0</v>
      </c>
      <c r="R15" s="245"/>
      <c r="S15" s="167"/>
      <c r="T15" s="142" cm="1">
        <f t="array" ref="T15">IF(OR(S15=MiscFormulas!$B$51:$B$54),U15,IF($U$4=1,Panel!K19,IF($U$4=2,Panel!M19,IF($U$4=3,Panel!O19,IF($U$4=4,Panel!Q19,IF($U$4=5,Panel!S19,IF($U$4=6,Panel!K33,IF($U$4=7,Panel!M33,IF($U$4=8,Panel!O33,IF($U$4=9,Panel!Q33,IF($U$4=10,Panel!S33,IF($U$4=11,Panel!K47,IF($U$4=12,Panel!M47,IF($U$4=13,Panel!O47,IF($U$4=14,Panel!Q47,IF($U$4=15,Panel!S47,0))))))))))))))))</f>
        <v>0</v>
      </c>
      <c r="U15" s="245"/>
    </row>
    <row r="16" spans="1:21" s="8" customFormat="1" ht="20.5" x14ac:dyDescent="0.45">
      <c r="A16" s="174"/>
      <c r="B16" s="247" cm="1">
        <f t="array" ref="B16">IF(OR(A16=MiscFormulas!$B$51:$B$54),C16,IF(Panel!$D$4="NO","",IF($C$4=1,Panel!K20,IF($C$4=2,Panel!M20,IF($C$4=3,Panel!O20,IF($C$4=4,Panel!Q20,IF($C$4=5,Panel!S20,IF($C$4=6,Panel!K34,IF($C$4=7,Panel!M34,IF($C$4=8,Panel!O34,IF($C$4=9,Panel!Q34,IF($C$4=10,Panel!S34,IF($C$4=11,Panel!K48,IF($C$4=12,Panel!M48,IF($C$4=13,Panel!O48,IF($C$4=14,Panel!Q48,IF($C$4=15,Panel!S48,0)))))))))))))))))</f>
        <v>0</v>
      </c>
      <c r="C16" s="245"/>
      <c r="D16" s="174"/>
      <c r="E16" s="143" cm="1">
        <f t="array" ref="E16">IF(OR(D16=MiscFormulas!$B$51:$B$54),F16,IF($F$4=1,Panel!K20,IF($F$4=2,Panel!M20,IF($F$4=3,Panel!O20,IF($F$4=4,Panel!Q20,IF($F$4=5,Panel!S20,IF($F$4=6,Panel!K34,IF($F$4=7,Panel!M34,IF($F$4=8,Panel!O34,IF($F$4=9,Panel!Q34,IF($F$4=10,Panel!S34,IF($F$4=11,Panel!K48,IF($F$4=12,Panel!M48,IF($F$4=13,Panel!O48,IF($F$4=14,Panel!Q48,IF($F$4=15,Panel!S48))))))))))))))))</f>
        <v>0</v>
      </c>
      <c r="F16" s="245" t="s">
        <v>145</v>
      </c>
      <c r="G16" s="170"/>
      <c r="H16" s="143" t="str" cm="1">
        <f t="array" ref="H16">IF(OR(G16=MiscFormulas!$B$51:$B$54),I16,IF($I$4=1,Panel!K20,IF($I$4=2,Panel!M20,IF($I$4=3,Panel!O20,IF($I$4=4,Panel!Q20,IF($I$4=5,Panel!S20,IF($I$4=6,Panel!K34,IF($I$4=7,Panel!M34,IF($I$4=8,Panel!O34,IF($I$4=9,Panel!Q34,IF($I$4=10,Panel!S34,IF($I$4=11,Panel!K48,IF($I$4=12,Panel!M48,IF($I$4=13,Panel!O48,IF($I$4=14,Panel!Q48,IF($I$4=15,Panel!S48))))))))))))))))</f>
        <v>EX10 Hut</v>
      </c>
      <c r="I16" s="245"/>
      <c r="J16" s="170"/>
      <c r="K16" s="143" cm="1">
        <f t="array" ref="K16">IF(OR(J16=MiscFormulas!$B$51:$B$54),L16,IF($L$4=1,Panel!K20,IF($L$4=2,Panel!M20,IF($L$4=3,Panel!O20,IF($L$4=4,Panel!Q20,IF($L$4=5,Panel!S20,IF($L$4=6,Panel!K34,IF($L$4=7,Panel!M34,IF($L$4=8,Panel!O34,IF($L$4=9,Panel!Q34,IF($L$4=10,Panel!S34,IF($L$4=11,Panel!K48,IF($L$4=12,Panel!M48,IF($L$4=13,Panel!O48,IF($L$4=14,Panel!Q48,IF($L$4=15,Panel!S48))))))))))))))))</f>
        <v>0</v>
      </c>
      <c r="L16" s="245"/>
      <c r="M16" s="170"/>
      <c r="N16" s="143" cm="1">
        <f t="array" ref="N16">IF(OR(M16=MiscFormulas!$B$51:$B$54),O16,IF($O$4=1,Panel!K20,IF($O$4=2,Panel!M20,IF($O$4=3,Panel!O20,IF($O$4=4,Panel!Q20,IF($O$4=5,Panel!S20,IF($O$4=6,Panel!K34,IF($O$4=7,Panel!M34,IF($O$4=8,Panel!O34,IF($O$4=9,Panel!Q34,IF($O$4=10,Panel!S34,IF($O$4=11,Panel!K48,IF($O$4=12,Panel!M48,IF($O$4=13,Panel!O48,IF($O$4=14,Panel!Q48,IF($O$4=15,Panel!S48))))))))))))))))</f>
        <v>0</v>
      </c>
      <c r="O16" s="245" t="s">
        <v>107</v>
      </c>
      <c r="P16" s="170"/>
      <c r="Q16" s="143" cm="1">
        <f t="array" ref="Q16">IF(OR(P16=MiscFormulas!$B$51:$B$54),R16,IF($R$4=1,Panel!K20,IF($R$4=2,Panel!M20,IF($R$4=3,Panel!O20,IF($R$4=4,Panel!Q20,IF($R$4=5,Panel!S20,IF($R$4=6,Panel!K34,IF($R$4=7,Panel!M34,IF($R$4=8,Panel!O34,IF($R$4=9,Panel!Q34,IF($R$4=10,Panel!S34,IF($R$4=11,Panel!K48,IF($R$4=12,Panel!M48,IF($R$4=13,Panel!O48,IF($R$4=14,Panel!Q48,IF($R$4=15,Panel!S48))))))))))))))))</f>
        <v>0</v>
      </c>
      <c r="R16" s="245"/>
      <c r="S16" s="167"/>
      <c r="T16" s="142" cm="1">
        <f t="array" ref="T16">IF(OR(S16=MiscFormulas!$B$51:$B$54),U16,IF($U$4=1,Panel!K20,IF($U$4=2,Panel!M20,IF($U$4=3,Panel!O20,IF($U$4=4,Panel!Q20,IF($U$4=5,Panel!S20,IF($U$4=6,Panel!K34,IF($U$4=7,Panel!M34,IF($U$4=8,Panel!O34,IF($U$4=9,Panel!Q34,IF($U$4=10,Panel!S34,IF($U$4=11,Panel!K48,IF($U$4=12,Panel!M48,IF($U$4=13,Panel!O48,IF($U$4=14,Panel!Q48,IF($U$4=15,Panel!S48,0))))))))))))))))</f>
        <v>0</v>
      </c>
      <c r="U16" s="245"/>
    </row>
    <row r="17" spans="1:21" s="8" customFormat="1" ht="21" customHeight="1" thickBot="1" x14ac:dyDescent="0.5">
      <c r="A17" s="173"/>
      <c r="B17" s="248" cm="1">
        <f t="array" ref="B17">IF(OR(A17=MiscFormulas!$B$51:$B$54),C17,IF(Panel!$D$4="NO","",IF($C$4=1,Panel!K21,IF($C$4=2,Panel!M21,IF($C$4=3,Panel!O21,IF($C$4=4,Panel!Q21,IF($C$4=5,Panel!S21,IF($C$4=6,Panel!K35,IF($C$4=7,Panel!M35,IF($C$4=8,Panel!O35,IF($C$4=9,Panel!Q35,IF($C$4=10,Panel!S35,IF($C$4=11,Panel!K49,IF($C$4=12,Panel!M49,IF($C$4=13,Panel!O49,IF($C$4=14,Panel!Q49,IF($C$4=15,Panel!S49,0)))))))))))))))))</f>
        <v>0</v>
      </c>
      <c r="C17" s="246"/>
      <c r="D17" s="159"/>
      <c r="E17" s="145" cm="1">
        <f t="array" ref="E17">IF(OR(D17=MiscFormulas!$B$51:$B$54),F17,IF($F$4=1,Panel!K21,IF($F$4=2,Panel!M21,IF($F$4=3,Panel!O21,IF($F$4=4,Panel!Q21,IF($F$4=5,Panel!S21,IF($F$4=6,Panel!K35,IF($F$4=7,Panel!M35,IF($F$4=8,Panel!O35,IF($F$4=9,Panel!Q35,IF($F$4=10,Panel!S35,IF($F$4=11,Panel!K49,IF($F$4=12,Panel!M49,IF($F$4=13,Panel!O49,IF($F$4=14,Panel!Q49,IF($F$4=15,Panel!S49))))))))))))))))</f>
        <v>0</v>
      </c>
      <c r="F17" s="246"/>
      <c r="G17" s="159"/>
      <c r="H17" s="145" cm="1">
        <f t="array" ref="H17">IF(OR(G17=MiscFormulas!$B$51:$B$54),I17,IF($I$4=1,Panel!K21,IF($I$4=2,Panel!M21,IF($I$4=3,Panel!O21,IF($I$4=4,Panel!Q21,IF($I$4=5,Panel!S21,IF($I$4=6,Panel!K35,IF($I$4=7,Panel!M35,IF($I$4=8,Panel!O35,IF($I$4=9,Panel!Q35,IF($I$4=10,Panel!S35,IF($I$4=11,Panel!K49,IF($I$4=12,Panel!M49,IF($I$4=13,Panel!O49,IF($I$4=14,Panel!Q49,IF($I$4=15,Panel!S49))))))))))))))))</f>
        <v>0</v>
      </c>
      <c r="I17" s="246"/>
      <c r="J17" s="159"/>
      <c r="K17" s="145" cm="1">
        <f t="array" ref="K17">IF(OR(J17=MiscFormulas!$B$51:$B$54),L17,IF($L$4=1,Panel!K21,IF($L$4=2,Panel!M21,IF($L$4=3,Panel!O21,IF($L$4=4,Panel!Q21,IF($L$4=5,Panel!S21,IF($L$4=6,Panel!K35,IF($L$4=7,Panel!M35,IF($L$4=8,Panel!O35,IF($L$4=9,Panel!Q35,IF($L$4=10,Panel!S35,IF($L$4=11,Panel!K49,IF($L$4=12,Panel!M49,IF($L$4=13,Panel!O49,IF($L$4=14,Panel!Q49,IF($L$4=15,Panel!S49))))))))))))))))</f>
        <v>0</v>
      </c>
      <c r="L17" s="246"/>
      <c r="M17" s="159"/>
      <c r="N17" s="145" cm="1">
        <f t="array" ref="N17">IF(OR(M17=MiscFormulas!$B$51:$B$54),O17,IF($O$4=1,Panel!K21,IF($O$4=2,Panel!M21,IF($O$4=3,Panel!O21,IF($O$4=4,Panel!Q21,IF($O$4=5,Panel!S21,IF($O$4=6,Panel!K35,IF($O$4=7,Panel!M35,IF($O$4=8,Panel!O35,IF($O$4=9,Panel!Q35,IF($O$4=10,Panel!S35,IF($O$4=11,Panel!K49,IF($O$4=12,Panel!M49,IF($O$4=13,Panel!O49,IF($O$4=14,Panel!Q49,IF($O$4=15,Panel!S49))))))))))))))))</f>
        <v>0</v>
      </c>
      <c r="O17" s="246"/>
      <c r="P17" s="159"/>
      <c r="Q17" s="145" cm="1">
        <f t="array" ref="Q17">IF(OR(P17=MiscFormulas!$B$51:$B$54),R17,IF($R$4=1,Panel!K21,IF($R$4=2,Panel!M21,IF($R$4=3,Panel!O21,IF($R$4=4,Panel!Q21,IF($R$4=5,Panel!S21,IF($R$4=6,Panel!K35,IF($R$4=7,Panel!M35,IF($R$4=8,Panel!O35,IF($R$4=9,Panel!Q35,IF($R$4=10,Panel!S35,IF($R$4=11,Panel!K49,IF($R$4=12,Panel!M49,IF($R$4=13,Panel!O49,IF($R$4=14,Panel!Q49,IF($R$4=15,Panel!S49))))))))))))))))</f>
        <v>0</v>
      </c>
      <c r="R17" s="246"/>
      <c r="S17" s="233"/>
      <c r="T17" s="146" cm="1">
        <f t="array" ref="T17">IF(OR(S17=MiscFormulas!$B$51:$B$54),U17,IF($U$4=1,Panel!K21,IF($U$4=2,Panel!M21,IF($U$4=3,Panel!O21,IF($U$4=4,Panel!Q21,IF($U$4=5,Panel!S21,IF($U$4=6,Panel!K35,IF($U$4=7,Panel!M35,IF($U$4=8,Panel!O35,IF($U$4=9,Panel!Q35,IF($U$4=10,Panel!S35,IF($U$4=11,Panel!K49,IF($U$4=12,Panel!M49,IF($U$4=13,Panel!O49,IF($U$4=14,Panel!Q49,IF($U$4=15,Panel!S49,0))))))))))))))))</f>
        <v>0</v>
      </c>
      <c r="U17" s="246"/>
    </row>
    <row r="18" spans="1:21" ht="20.5" thickTop="1" x14ac:dyDescent="0.4">
      <c r="A18" s="2">
        <f>SUM(S3,1)</f>
        <v>3</v>
      </c>
      <c r="B18" s="15" t="str">
        <f>IF(ISNUMBER(MATCH(DATE(Panel!$D$2,IF(Panel!$D$1="JANUARY",1,IF(Panel!$D$1="FEBRUARY",2,IF(Panel!$D$1="MARCH",3,IF(Panel!$D$1="APRIL",4,IF(Panel!$D$1="MAY",5,IF(Panel!$D$1="JUNE",6,IF(Panel!$D$1="JULY",7,IF(Panel!$D$1="AUGUST",8,IF(Panel!$D$1="SEPTEMBER",9,IF(Panel!$D$1="OCTOBER",10,IF(Panel!$D$1="NOVEMBER",11,IF(Panel!$D$1="DECEMBER",12,0)))))))))))),A18),Holidays!$D$2:$D$157,0)),"HOLIDAY","")</f>
        <v/>
      </c>
      <c r="C18" s="7"/>
      <c r="D18" s="2">
        <f>SUM(A18,1)</f>
        <v>4</v>
      </c>
      <c r="E18" s="77" t="str">
        <f>IF(ISNUMBER(MATCH(DATE(Panel!$D$2,IF(Panel!$D$1="JANUARY",1,IF(Panel!$D$1="FEBRUARY",2,IF(Panel!$D$1="MARCH",3,IF(Panel!$D$1="APRIL",4,IF(Panel!$D$1="MAY",5,IF(Panel!$D$1="JUNE",6,IF(Panel!$D$1="JULY",7,IF(Panel!$D$1="AUGUST",8,IF(Panel!$D$1="SEPTEMBER",9,IF(Panel!$D$1="OCTOBER",10,IF(Panel!$D$1="NOVEMBER",11,IF(Panel!$D$1="DECEMBER",12,0)))))))))))),D18),Holidays!$D$2:$D$157,0)),"HOLIDAY","")</f>
        <v>HOLIDAY</v>
      </c>
      <c r="F18" s="78" t="str">
        <f>IF(ISNUMBER(MATCH(DATE(Panel!$D$2,IF(Panel!$D$1="JANUARY",1,IF(Panel!$D$1="FEBRUARY",2,IF(Panel!$D$1="MARCH",3,IF(Panel!$D$1="APRIL",4,IF(Panel!$D$1="MAY",5,IF(Panel!$D$1="JUNE",6,IF(Panel!$D$1="JULY",7,IF(Panel!$D$1="AUGUST",8,IF(Panel!$D$1="SEPTEMBER",9,IF(Panel!$D$1="OCTOBER",10,IF(Panel!$D$1="NOVEMBER",11,IF(Panel!$D$1="DECEMBER",12,0)))))))))))),E18),Holidays!$D$2:$D$40,0)),"HOLIDAY","")</f>
        <v/>
      </c>
      <c r="G18" s="2">
        <f>SUM(D18,1)</f>
        <v>5</v>
      </c>
      <c r="H18" s="77" t="str">
        <f>IF(ISNUMBER(MATCH(DATE(Panel!$D$2,IF(Panel!$D$1="JANUARY",1,IF(Panel!$D$1="FEBRUARY",2,IF(Panel!$D$1="MARCH",3,IF(Panel!$D$1="APRIL",4,IF(Panel!$D$1="MAY",5,IF(Panel!$D$1="JUNE",6,IF(Panel!$D$1="JULY",7,IF(Panel!$D$1="AUGUST",8,IF(Panel!$D$1="SEPTEMBER",9,IF(Panel!$D$1="OCTOBER",10,IF(Panel!$D$1="NOVEMBER",11,IF(Panel!$D$1="DECEMBER",12,0)))))))))))),G18),Holidays!$D$2:$D$157,0)),"HOLIDAY","")</f>
        <v/>
      </c>
      <c r="I18" s="78" t="str">
        <f>IF(ISNUMBER(MATCH(DATE(Panel!$D$2,IF(Panel!$D$1="JANUARY",1,IF(Panel!$D$1="FEBRUARY",2,IF(Panel!$D$1="MARCH",3,IF(Panel!$D$1="APRIL",4,IF(Panel!$D$1="MAY",5,IF(Panel!$D$1="JUNE",6,IF(Panel!$D$1="JULY",7,IF(Panel!$D$1="AUGUST",8,IF(Panel!$D$1="SEPTEMBER",9,IF(Panel!$D$1="OCTOBER",10,IF(Panel!$D$1="NOVEMBER",11,IF(Panel!$D$1="DECEMBER",12,0)))))))))))),H18),Holidays!$D$2:$D$40,0)),"HOLIDAY","")</f>
        <v/>
      </c>
      <c r="J18" s="2">
        <f>SUM(G18,1)</f>
        <v>6</v>
      </c>
      <c r="K18" s="77" t="str">
        <f>IF(ISNUMBER(MATCH(DATE(Panel!$D$2,IF(Panel!$D$1="JANUARY",1,IF(Panel!$D$1="FEBRUARY",2,IF(Panel!$D$1="MARCH",3,IF(Panel!$D$1="APRIL",4,IF(Panel!$D$1="MAY",5,IF(Panel!$D$1="JUNE",6,IF(Panel!$D$1="JULY",7,IF(Panel!$D$1="AUGUST",8,IF(Panel!$D$1="SEPTEMBER",9,IF(Panel!$D$1="OCTOBER",10,IF(Panel!$D$1="NOVEMBER",11,IF(Panel!$D$1="DECEMBER",12,0)))))))))))),J18),Holidays!$D$2:$D$157,0)),"HOLIDAY","")</f>
        <v/>
      </c>
      <c r="L18" s="79" t="str">
        <f>IF(ISNUMBER(MATCH(DATE(Panel!$D$2,IF(Panel!$D$1="JANUARY",1,IF(Panel!$D$1="FEBRUARY",2,IF(Panel!$D$1="MARCH",3,IF(Panel!$D$1="APRIL",4,IF(Panel!$D$1="MAY",5,IF(Panel!$D$1="JUNE",6,IF(Panel!$D$1="JULY",7,IF(Panel!$D$1="AUGUST",8,IF(Panel!$D$1="SEPTEMBER",9,IF(Panel!$D$1="OCTOBER",10,IF(Panel!$D$1="NOVEMBER",11,IF(Panel!$D$1="DECEMBER",12,0)))))))))))),K18),Holidays!$D$2:$D$40,0)),"HOLIDAY","")</f>
        <v/>
      </c>
      <c r="M18" s="2">
        <f>SUM(J18,1)</f>
        <v>7</v>
      </c>
      <c r="N18" s="77" t="str">
        <f>IF(ISNUMBER(MATCH(DATE(Panel!$D$2,IF(Panel!$D$1="JANUARY",1,IF(Panel!$D$1="FEBRUARY",2,IF(Panel!$D$1="MARCH",3,IF(Panel!$D$1="APRIL",4,IF(Panel!$D$1="MAY",5,IF(Panel!$D$1="JUNE",6,IF(Panel!$D$1="JULY",7,IF(Panel!$D$1="AUGUST",8,IF(Panel!$D$1="SEPTEMBER",9,IF(Panel!$D$1="OCTOBER",10,IF(Panel!$D$1="NOVEMBER",11,IF(Panel!$D$1="DECEMBER",12,0)))))))))))),M18),Holidays!$D$2:$D$157,0)),"HOLIDAY","")</f>
        <v/>
      </c>
      <c r="O18" s="79" t="str">
        <f>IF(ISNUMBER(MATCH(DATE(Panel!$D$2,IF(Panel!$D$1="JANUARY",1,IF(Panel!$D$1="FEBRUARY",2,IF(Panel!$D$1="MARCH",3,IF(Panel!$D$1="APRIL",4,IF(Panel!$D$1="MAY",5,IF(Panel!$D$1="JUNE",6,IF(Panel!$D$1="JULY",7,IF(Panel!$D$1="AUGUST",8,IF(Panel!$D$1="SEPTEMBER",9,IF(Panel!$D$1="OCTOBER",10,IF(Panel!$D$1="NOVEMBER",11,IF(Panel!$D$1="DECEMBER",12,0)))))))))))),N18),Holidays!$D$2:$D$40,0)),"HOLIDAY","")</f>
        <v/>
      </c>
      <c r="P18" s="4">
        <f>SUM(M18,1)</f>
        <v>8</v>
      </c>
      <c r="Q18" s="77" t="str">
        <f>IF(ISNUMBER(MATCH(DATE(Panel!$D$2,IF(Panel!$D$1="JANUARY",1,IF(Panel!$D$1="FEBRUARY",2,IF(Panel!$D$1="MARCH",3,IF(Panel!$D$1="APRIL",4,IF(Panel!$D$1="MAY",5,IF(Panel!$D$1="JUNE",6,IF(Panel!$D$1="JULY",7,IF(Panel!$D$1="AUGUST",8,IF(Panel!$D$1="SEPTEMBER",9,IF(Panel!$D$1="OCTOBER",10,IF(Panel!$D$1="NOVEMBER",11,IF(Panel!$D$1="DECEMBER",12,0)))))))))))),P18),Holidays!$D$2:$D$157,0)),"HOLIDAY","")</f>
        <v/>
      </c>
      <c r="R18" s="78" t="str">
        <f>IF(ISNUMBER(MATCH(DATE(Panel!$D$2,IF(Panel!$D$1="JANUARY",1,IF(Panel!$D$1="FEBRUARY",2,IF(Panel!$D$1="MARCH",3,IF(Panel!$D$1="APRIL",4,IF(Panel!$D$1="MAY",5,IF(Panel!$D$1="JUNE",6,IF(Panel!$D$1="JULY",7,IF(Panel!$D$1="AUGUST",8,IF(Panel!$D$1="SEPTEMBER",9,IF(Panel!$D$1="OCTOBER",10,IF(Panel!$D$1="NOVEMBER",11,IF(Panel!$D$1="DECEMBER",12,0)))))))))))),Q18),Holidays!$D$2:$D$40,0)),"HOLIDAY","")</f>
        <v/>
      </c>
      <c r="S18" s="6">
        <f>SUM(P18,1)</f>
        <v>9</v>
      </c>
      <c r="T18" s="77" t="str">
        <f>IF(ISNUMBER(MATCH(DATE(Panel!$D$2,IF(Panel!$D$1="JANUARY",1,IF(Panel!$D$1="FEBRUARY",2,IF(Panel!$D$1="MARCH",3,IF(Panel!$D$1="APRIL",4,IF(Panel!$D$1="MAY",5,IF(Panel!$D$1="JUNE",6,IF(Panel!$D$1="JULY",7,IF(Panel!$D$1="AUGUST",8,IF(Panel!$D$1="SEPTEMBER",9,IF(Panel!$D$1="OCTOBER",10,IF(Panel!$D$1="NOVEMBER",11,IF(Panel!$D$1="DECEMBER",12,0)))))))))))),S18),Holidays!$D$2:$D$157,0)),"HOLIDAY","")</f>
        <v/>
      </c>
      <c r="U18" s="78" t="str">
        <f>IF(ISNUMBER(MATCH(DATE(Panel!$D$2,IF(Panel!$D$1="JANUARY",1,IF(Panel!$D$1="FEBRUARY",2,IF(Panel!$D$1="MARCH",3,IF(Panel!$D$1="APRIL",4,IF(Panel!$D$1="MAY",5,IF(Panel!$D$1="JUNE",6,IF(Panel!$D$1="JULY",7,IF(Panel!$D$1="AUGUST",8,IF(Panel!$D$1="SEPTEMBER",9,IF(Panel!$D$1="OCTOBER",10,IF(Panel!$D$1="NOVEMBER",11,IF(Panel!$D$1="DECEMBER",12,0)))))))))))),T18),Holidays!$D$2:$D$40,0)),"HOLIDAY","")</f>
        <v/>
      </c>
    </row>
    <row r="19" spans="1:21" ht="21" thickBot="1" x14ac:dyDescent="0.5">
      <c r="A19" s="22"/>
      <c r="B19" s="23" t="str">
        <f>IF(Panel!$D$4="NO","","Section")</f>
        <v>Section</v>
      </c>
      <c r="C19" s="24">
        <f>IF(MiscFormulas!$A$2="YD",IF(SUM(U4,1)&gt;Panel!D6,1,SUM(U4,1)),IF(MiscFormulas!$A$2="SATW",U4,IF(MiscFormulas!$A$2="SUNW",IF(SUM(U4,1)&gt;Panel!$D$6,1,SUM(U4,1)),IF(MiscFormulas!$A$2="YW",U4,""))))</f>
        <v>3</v>
      </c>
      <c r="D19" s="25"/>
      <c r="E19" s="26" t="s">
        <v>8</v>
      </c>
      <c r="F19" s="24">
        <f>IF(MiscFormulas!$A$2="YD",IF(SUM(C19,1)&gt;Panel!$D$6,1,SUM(C19,1)),IF(MiscFormulas!$A$2="YW",IF(SUM(C19,1)&gt;Panel!$D$6,1,SUM(C19,1)),IF(AND(OR(MiscFormulas!$A$2="ND",MiscFormulas!$A$2="NW"),MiscFormulas!A4="Saturday"),Panel!D7,IF(MiscFormulas!$A$2="ND",IF(SUM(R4,1)&gt;Panel!$D$6,1,SUM(R4,1)),IF(MiscFormulas!$A$2="NW",IF(SUM(R4,1)&gt;Panel!$D$6,1,SUM(R4,1)),IF(MiscFormulas!$A$2="SATW",C19,IF(MiscFormulas!$A$2="SUNW",C19,"")))))))</f>
        <v>4</v>
      </c>
      <c r="G19" s="27"/>
      <c r="H19" s="26" t="s">
        <v>7</v>
      </c>
      <c r="I19" s="24">
        <f>IF(MiscFormulas!$A$2="YD",IF(SUM(F19,1)&gt;Panel!$D$6,1,SUM(F19,1)),IF(MiscFormulas!$A$2="YW",F19,IF(MiscFormulas!$A$2="ND",IF(SUM(F19,1)&gt;Panel!$D$6,1,SUM(F19,1)),IF(MiscFormulas!$A$2="NW",F19,IF(MiscFormulas!$A$2="SATW",F19,IF(MiscFormulas!$A$2="SUNW",F19,""))))))</f>
        <v>5</v>
      </c>
      <c r="J19" s="22"/>
      <c r="K19" s="26" t="s">
        <v>7</v>
      </c>
      <c r="L19" s="24">
        <f>IF(MiscFormulas!$A$2="YD",IF(SUM(I19,1)&gt;Panel!$D$6,1,SUM(I19,1)),IF(MiscFormulas!$A$2="YW",I19,IF(MiscFormulas!$A$2="ND",IF(SUM(I19,1)&gt;Panel!$D$6,1,SUM(I19,1)),IF(MiscFormulas!$A$2="NW",I19,IF(MiscFormulas!$A$2="SATW",I19,IF(MiscFormulas!$A$2="SUNW",I19,""))))))</f>
        <v>1</v>
      </c>
      <c r="M19" s="28"/>
      <c r="N19" s="29" t="s">
        <v>7</v>
      </c>
      <c r="O19" s="24">
        <f>IF(MiscFormulas!$A$2="YD",IF(SUM(L19,1)&gt;Panel!$D$6,1,SUM(L19,1)),IF(MiscFormulas!$A$2="YW",L19,IF(MiscFormulas!$A$2="ND",IF(SUM(L19,1)&gt;Panel!$D$6,1,SUM(L19,1)),IF(MiscFormulas!$A$2="NW",L19,IF(MiscFormulas!$A$2="SATW",L19,IF(MiscFormulas!$A$2="SUNW",L19,""))))))</f>
        <v>2</v>
      </c>
      <c r="P19" s="30"/>
      <c r="Q19" s="31" t="s">
        <v>7</v>
      </c>
      <c r="R19" s="24">
        <f>IF(MiscFormulas!$A$2="YD",IF(SUM(O19,1)&gt;Panel!$D$6,1,SUM(O19,1)),IF(MiscFormulas!$A$2="YW",O19,IF(MiscFormulas!$A$2="ND",IF(SUM(O19,1)&gt;Panel!$D$6,1,SUM(O19,1)),IF(MiscFormulas!$A$2="NW",O19,IF(MiscFormulas!$A$2="SATW",O19,IF(MiscFormulas!$A$2="SUNW",O19,""))))))</f>
        <v>3</v>
      </c>
      <c r="S19" s="32"/>
      <c r="T19" s="31" t="str">
        <f>IF(Panel!$D$4="NO","","Section")</f>
        <v>Section</v>
      </c>
      <c r="U19" s="33">
        <f>IF(MiscFormulas!$A$2="YD",IF(SUM(R19,1)&gt;Panel!$D$6,1,SUM(R19,1)),IF(MiscFormulas!$A$2="YW",R19,IF(MiscFormulas!A2="SATW",IF(SUM(R19,1)&gt;Panel!$D$6,1,SUM(R19,1)),IF(MiscFormulas!A2="SUNW",R19,IF(MiscFormulas!$A$2="ND"," ",IF(MiscFormulas!$A$2="NW"," "))))))</f>
        <v>4</v>
      </c>
    </row>
    <row r="20" spans="1:21" ht="20.5" hidden="1" thickBot="1" x14ac:dyDescent="0.45">
      <c r="A20" s="414"/>
      <c r="B20" s="415"/>
      <c r="C20" s="415"/>
      <c r="D20" s="415"/>
      <c r="E20" s="415"/>
      <c r="F20" s="415"/>
      <c r="G20" s="415"/>
      <c r="H20" s="415"/>
      <c r="I20" s="415"/>
      <c r="J20" s="415"/>
      <c r="K20" s="415"/>
      <c r="L20" s="415"/>
      <c r="M20" s="415"/>
      <c r="N20" s="415"/>
      <c r="O20" s="415"/>
      <c r="P20" s="419"/>
      <c r="Q20" s="419"/>
      <c r="R20" s="419"/>
      <c r="S20" s="419"/>
      <c r="T20" s="419"/>
      <c r="U20" s="420"/>
    </row>
    <row r="21" spans="1:21" ht="20.5" x14ac:dyDescent="0.45">
      <c r="A21" s="169"/>
      <c r="B21" s="147" t="str" cm="1">
        <f t="array" ref="B21">IF(OR(A21=MiscFormulas!$B$51:$B$54),C21,IF($C$19="","",IF($C$19=1,Panel!K10,IF($C$19=2,Panel!M10,IF($C$19=3,Panel!O10,IF($C$19=4,Panel!Q10,IF($C$19=5,Panel!S10,IF($C$19=6,Panel!K24,IF($C$19=7,Panel!M24,IF($C$19=8,Panel!O24,IF($C$19=9,Panel!Q24,IF($C$19=10,Panel!S24,IF($C$19=11,Panel!K38,IF($C$19=12,Panel!M38,IF($C$19=13,Panel!O38,IF($C$19=14,Panel!Q38,IF($C$19=15,Panel!S38,0)))))))))))))))))</f>
        <v>EX6 Griffin</v>
      </c>
      <c r="C21" s="234" t="s">
        <v>107</v>
      </c>
      <c r="D21" s="171"/>
      <c r="E21" s="148" t="str" cm="1">
        <f t="array" ref="E21">IF(OR(D21=MiscFormulas!$B$51:$B$54),F21,IF($F$19=1,Panel!K10,IF($F$19=2,Panel!M10,IF($F$19=3,Panel!O10,IF($F$19=4,Panel!Q10,IF($F$19=5,Panel!S10,IF($F$19=6,Panel!K24,IF($F$19=7,Panel!M24,IF($F$19=8,Panel!O24,IF($F$19=9,Panel!Q24,IF($F$19=10,Panel!S24,IF($F$19=11,Panel!K38,IF($F$19=12,Panel!M38,IF($F$19=13,Panel!O38,IF($F$19=14,Panel!Q38,IF($F$19=15,Panel!S38))))))))))))))))</f>
        <v>EX2 Nofap</v>
      </c>
      <c r="F21" s="234"/>
      <c r="G21" s="163"/>
      <c r="H21" s="150" t="str" cm="1">
        <f t="array" ref="H21">IF(OR(G21=MiscFormulas!$B$51:$B$54),I21,IF($I$19=1,Panel!K10,IF($I$19=2,Panel!M10,IF($I$19=3,Panel!O10,IF($I$19=4,Panel!Q10,IF($I$19=5,Panel!S10,IF($I$19=6,Panel!K24,IF($I$19=7,Panel!M24,IF($I$19=8,Panel!O24,IF($I$19=9,Panel!Q24,IF($I$19=10,Panel!S24,IF($I$19=11,Panel!K38,IF($I$19=12,Panel!M38,IF($I$19=13,Panel!O38,IF($I$19=14,Panel!Q38,IF($I$19=15,Panel!S38))))))))))))))))</f>
        <v>EX11 Sad</v>
      </c>
      <c r="I21" s="234"/>
      <c r="J21" s="163"/>
      <c r="K21" s="147" t="str" cm="1">
        <f t="array" ref="K21">IF(OR(J21=MiscFormulas!$B$51:$B$54),L21,IF($L$19=1,Panel!K10,IF($L$19=2,Panel!M10,IF($L$19=3,Panel!O10,IF($L$19=4,Panel!Q10,IF($L$19=5,Panel!S10,IF($L$19=6,Panel!K24,IF($L$19=7,Panel!M24,IF($L$19=8,Panel!O24,IF($L$19=9,Panel!Q24,IF($L$19=10,Panel!S24,IF($L$19=11,Panel!K38,IF($L$19=12,Panel!M38,IF($L$19=13,Panel!O38,IF($L$19=14,Panel!Q38,IF($L$19=15,Panel!S38))))))))))))))))</f>
        <v>EX2 America</v>
      </c>
      <c r="L21" s="234"/>
      <c r="M21" s="164"/>
      <c r="N21" s="148" t="str" cm="1">
        <f t="array" ref="N21">IF(OR(M21=MiscFormulas!$B$51:$B$54),O21,IF($O$19=1,Panel!K10,IF($O$19=2,Panel!M10,IF($O$19=3,Panel!O10,IF($O$19=4,Panel!Q10,IF($O$19=5,Panel!S10,IF($O$19=6,Panel!K24,IF($O$19=7,Panel!M24,IF($O$19=8,Panel!O24,IF($O$19=9,Panel!Q24,IF($O$19=10,Panel!S24,IF($O$19=11,Panel!K38,IF($O$19=12,Panel!M38,IF($O$19=13,Panel!O38,IF($O$19=14,Panel!Q38,IF($O$19=15,Panel!S38))))))))))))))))</f>
        <v>EX4 Filipa</v>
      </c>
      <c r="O21" s="234"/>
      <c r="P21" s="166"/>
      <c r="Q21" s="147" t="str" cm="1">
        <f t="array" ref="Q21">IF(OR(P21=MiscFormulas!$B$51:$B$54),R21,IF($R$19=1,Panel!K10,IF($R$19=2,Panel!M10,IF($R$19=3,Panel!O10,IF($R$19=4,Panel!Q10,IF($R$19=5,Panel!S10,IF($R$19=6,Panel!K24,IF($R$19=7,Panel!M24,IF($R$19=8,Panel!O24,IF($R$19=9,Panel!Q24,IF($R$19=10,Panel!S24,IF($R$19=11,Panel!K38,IF($R$19=12,Panel!M38,IF($R$19=13,Panel!O38,IF($R$19=14,Panel!Q38,IF($R$19=15,Panel!S38))))))))))))))))</f>
        <v>EX6 Griffin</v>
      </c>
      <c r="R21" s="234"/>
      <c r="S21" s="166"/>
      <c r="T21" s="147" t="str" cm="1">
        <f t="array" ref="T21">IF(OR(S21=MiscFormulas!$B$51:$B$54),U21,IF($U$19=1,Panel!K10,IF($U$19=2,Panel!M10,IF($U$19=3,Panel!O10,IF($U$19=4,Panel!Q10,IF($U$19=5,Panel!S10,IF($U$19=6,Panel!K24,IF($U$19=7,Panel!M24,IF($U$19=8,Panel!O24,IF($U$19=9,Panel!Q24,IF($U$19=10,Panel!S24,IF($U$19=11,Panel!K38,IF($U$19=12,Panel!M38,IF($U$19=13,Panel!O38,IF($U$19=14,Panel!Q38,IF($U$19=15,Panel!S38,0))))))))))))))))</f>
        <v>EX2 Nofap</v>
      </c>
      <c r="U21" s="234"/>
    </row>
    <row r="22" spans="1:21" ht="20.5" x14ac:dyDescent="0.45">
      <c r="A22" s="175"/>
      <c r="B22" s="142" t="str" cm="1">
        <f t="array" ref="B22">IF(OR(A22=MiscFormulas!$B$51:$B$54),C22,IF($C$19="","",IF($C$19=1,Panel!K11,IF($C$19=2,Panel!M11,IF($C$19=3,Panel!O11,IF($C$19=4,Panel!Q11,IF($C$19=5,Panel!S11,IF($C$19=6,Panel!K25,IF($C$19=7,Panel!M25,IF($C$19=8,Panel!O25,IF($C$19=9,Panel!Q25,IF($C$19=10,Panel!S25,IF($C$19=11,Panel!K39,IF($C$19=12,Panel!M39,IF($C$19=13,Panel!O39,IF($C$19=14,Panel!Q39,IF($C$19=15,Panel!S39,0)))))))))))))))))</f>
        <v>EX11 Jody</v>
      </c>
      <c r="C22" s="235"/>
      <c r="D22" s="174"/>
      <c r="E22" s="143" t="str" cm="1">
        <f t="array" ref="E22">IF(OR(D22=MiscFormulas!$B$51:$B$54),F22,IF($F$19=1,Panel!K11,IF($F$19=2,Panel!M11,IF($F$19=3,Panel!O11,IF($F$19=4,Panel!Q11,IF($F$19=5,Panel!S11,IF($F$19=6,Panel!K25,IF($F$19=7,Panel!M25,IF($F$19=8,Panel!O25,IF($F$19=9,Panel!Q25,IF($F$19=10,Panel!S25,IF($F$19=11,Panel!K39,IF($F$19=12,Panel!M39,IF($F$19=13,Panel!O39,IF($F$19=14,Panel!Q39,IF($F$19=15,Panel!S39))))))))))))))))</f>
        <v>EX1 Moron</v>
      </c>
      <c r="F22" s="235"/>
      <c r="G22" s="177"/>
      <c r="H22" s="144" t="str" cm="1">
        <f t="array" ref="H22">IF(OR(G22=MiscFormulas!$B$51:$B$54),I22,IF($I$19=1,Panel!K11,IF($I$19=2,Panel!M11,IF($I$19=3,Panel!O11,IF($I$19=4,Panel!Q11,IF($I$19=5,Panel!S11,IF($I$19=6,Panel!K25,IF($I$19=7,Panel!M25,IF($I$19=8,Panel!O25,IF($I$19=9,Panel!Q25,IF($I$19=10,Panel!S25,IF($I$19=11,Panel!K39,IF($I$19=12,Panel!M39,IF($I$19=13,Panel!O39,IF($I$19=14,Panel!Q39,IF($I$19=15,Panel!S39))))))))))))))))</f>
        <v>EX12 Sassy</v>
      </c>
      <c r="I22" s="235"/>
      <c r="J22" s="177"/>
      <c r="K22" s="142" t="str" cm="1">
        <f t="array" ref="K22">IF(OR(J22=MiscFormulas!$B$51:$B$54),L22,IF($L$19=1,Panel!K11,IF($L$19=2,Panel!M11,IF($L$19=3,Panel!O11,IF($L$19=4,Panel!Q11,IF($L$19=5,Panel!S11,IF($L$19=6,Panel!K25,IF($L$19=7,Panel!M25,IF($L$19=8,Panel!O25,IF($L$19=9,Panel!Q25,IF($L$19=10,Panel!S25,IF($L$19=11,Panel!K39,IF($L$19=12,Panel!M39,IF($L$19=13,Panel!O39,IF($L$19=14,Panel!Q39,IF($L$19=15,Panel!S39))))))))))))))))</f>
        <v>EX10 Bros</v>
      </c>
      <c r="L22" s="235"/>
      <c r="M22" s="168"/>
      <c r="N22" s="143" t="str" cm="1">
        <f t="array" ref="N22">IF(OR(M22=MiscFormulas!$B$51:$B$54),O22,IF($O$19=1,Panel!K11,IF($O$19=2,Panel!M11,IF($O$19=3,Panel!O11,IF($O$19=4,Panel!Q11,IF($O$19=5,Panel!S11,IF($O$19=6,Panel!K25,IF($O$19=7,Panel!M25,IF($O$19=8,Panel!O25,IF($O$19=9,Panel!Q25,IF($O$19=10,Panel!S25,IF($O$19=11,Panel!K39,IF($O$19=12,Panel!M39,IF($O$19=13,Panel!O39,IF($O$19=14,Panel!Q39,IF($O$19=15,Panel!S39))))))))))))))))</f>
        <v>EX2 Douche</v>
      </c>
      <c r="O22" s="235"/>
      <c r="P22" s="168"/>
      <c r="Q22" s="142" t="str" cm="1">
        <f t="array" ref="Q22">IF(OR(P22=MiscFormulas!$B$51:$B$54),R22,IF($R$19=1,Panel!K11,IF($R$19=2,Panel!M11,IF($R$19=3,Panel!O11,IF($R$19=4,Panel!Q11,IF($R$19=5,Panel!S11,IF($R$19=6,Panel!K25,IF($R$19=7,Panel!M25,IF($R$19=8,Panel!O25,IF($R$19=9,Panel!Q25,IF($R$19=10,Panel!S25,IF($R$19=11,Panel!K39,IF($R$19=12,Panel!M39,IF($R$19=13,Panel!O39,IF($R$19=14,Panel!Q39,IF($R$19=15,Panel!S39))))))))))))))))</f>
        <v>EX11 Jody</v>
      </c>
      <c r="R22" s="235"/>
      <c r="S22" s="168"/>
      <c r="T22" s="142" t="str" cm="1">
        <f t="array" ref="T22">IF(OR(S22=MiscFormulas!$B$51:$B$54),U22,IF($U$19=1,Panel!K11,IF($U$19=2,Panel!M11,IF($U$19=3,Panel!O11,IF($U$19=4,Panel!Q11,IF($U$19=5,Panel!S11,IF($U$19=6,Panel!K25,IF($U$19=7,Panel!M25,IF($U$19=8,Panel!O25,IF($U$19=9,Panel!Q25,IF($U$19=10,Panel!S25,IF($U$19=11,Panel!K39,IF($U$19=12,Panel!M39,IF($U$19=13,Panel!O39,IF($U$19=14,Panel!Q39,IF($U$19=15,Panel!S39,0))))))))))))))))</f>
        <v>EX1 Moron</v>
      </c>
      <c r="U22" s="235"/>
    </row>
    <row r="23" spans="1:21" ht="20.5" x14ac:dyDescent="0.45">
      <c r="A23" s="175"/>
      <c r="B23" s="142" t="str" cm="1">
        <f t="array" ref="B23">IF(OR(A23=MiscFormulas!$B$51:$B$54),C23,IF($C$19="","",IF($C$19=1,Panel!K12,IF($C$19=2,Panel!M12,IF($C$19=3,Panel!O12,IF($C$19=4,Panel!Q12,IF($C$19=5,Panel!S12,IF($C$19=6,Panel!K26,IF($C$19=7,Panel!M26,IF($C$19=8,Panel!O26,IF($C$19=9,Panel!Q26,IF($C$19=10,Panel!S26,IF($C$19=11,Panel!K40,IF($C$19=12,Panel!M40,IF($C$19=13,Panel!O40,IF($C$19=14,Panel!Q40,IF($C$19=15,Panel!S40,0)))))))))))))))))</f>
        <v>EX12 Kruger</v>
      </c>
      <c r="C23" s="235"/>
      <c r="D23" s="174"/>
      <c r="E23" s="143" t="str" cm="1">
        <f t="array" ref="E23">IF(OR(D23=MiscFormulas!$B$51:$B$54),F23,IF($F$19=1,Panel!K12,IF($F$19=2,Panel!M12,IF($F$19=3,Panel!O12,IF($F$19=4,Panel!Q12,IF($F$19=5,Panel!S12,IF($F$19=6,Panel!K26,IF($F$19=7,Panel!M26,IF($F$19=8,Panel!O26,IF($F$19=9,Panel!Q26,IF($F$19=10,Panel!S26,IF($F$19=11,Panel!K40,IF($F$19=12,Panel!M40,IF($F$19=13,Panel!O40,IF($F$19=14,Panel!Q40,IF($F$19=15,Panel!S40))))))))))))))))</f>
        <v>EX4 Pleb2</v>
      </c>
      <c r="F23" s="235"/>
      <c r="G23" s="175"/>
      <c r="H23" s="144" t="str" cm="1">
        <f t="array" ref="H23">IF(OR(G23=MiscFormulas!$B$51:$B$54),I23,IF($I$19=1,Panel!K12,IF($I$19=2,Panel!M12,IF($I$19=3,Panel!O12,IF($I$19=4,Panel!Q12,IF($I$19=5,Panel!S12,IF($I$19=6,Panel!K26,IF($I$19=7,Panel!M26,IF($I$19=8,Panel!O26,IF($I$19=9,Panel!Q26,IF($I$19=10,Panel!S26,IF($I$19=11,Panel!K40,IF($I$19=12,Panel!M40,IF($I$19=13,Panel!O40,IF($I$19=14,Panel!Q40,IF($I$19=15,Panel!S40))))))))))))))))</f>
        <v>EX6 Pog</v>
      </c>
      <c r="I23" s="235"/>
      <c r="J23" s="177"/>
      <c r="K23" s="142" t="str" cm="1">
        <f t="array" ref="K23">IF(OR(J23=MiscFormulas!$B$51:$B$54),L23,IF($L$19=1,Panel!K12,IF($L$19=2,Panel!M12,IF($L$19=3,Panel!O12,IF($L$19=4,Panel!Q12,IF($L$19=5,Panel!S12,IF($L$19=6,Panel!K26,IF($L$19=7,Panel!M26,IF($L$19=8,Panel!O26,IF($L$19=9,Panel!Q26,IF($L$19=10,Panel!S26,IF($L$19=11,Panel!K40,IF($L$19=12,Panel!M40,IF($L$19=13,Panel!O40,IF($L$19=14,Panel!Q40,IF($L$19=15,Panel!S40))))))))))))))))</f>
        <v>EX2 AOL</v>
      </c>
      <c r="L23" s="235"/>
      <c r="M23" s="168"/>
      <c r="N23" s="143" t="str" cm="1">
        <f t="array" ref="N23">IF(OR(M23=MiscFormulas!$B$51:$B$54),O23,IF($O$19=1,Panel!K12,IF($O$19=2,Panel!M12,IF($O$19=3,Panel!O12,IF($O$19=4,Panel!Q12,IF($O$19=5,Panel!S12,IF($O$19=6,Panel!K26,IF($O$19=7,Panel!M26,IF($O$19=8,Panel!O26,IF($O$19=9,Panel!Q26,IF($O$19=10,Panel!S26,IF($O$19=11,Panel!K40,IF($O$19=12,Panel!M40,IF($O$19=13,Panel!O40,IF($O$19=14,Panel!Q40,IF($O$19=15,Panel!S40))))))))))))))))</f>
        <v>EX12 Bros</v>
      </c>
      <c r="O23" s="235"/>
      <c r="P23" s="165"/>
      <c r="Q23" s="142" t="str" cm="1">
        <f t="array" ref="Q23">IF(OR(P23=MiscFormulas!$B$51:$B$54),R23,IF($R$19=1,Panel!K12,IF($R$19=2,Panel!M12,IF($R$19=3,Panel!O12,IF($R$19=4,Panel!Q12,IF($R$19=5,Panel!S12,IF($R$19=6,Panel!K26,IF($R$19=7,Panel!M26,IF($R$19=8,Panel!O26,IF($R$19=9,Panel!Q26,IF($R$19=10,Panel!S26,IF($R$19=11,Panel!K40,IF($R$19=12,Panel!M40,IF($R$19=13,Panel!O40,IF($R$19=14,Panel!Q40,IF($R$19=15,Panel!S40))))))))))))))))</f>
        <v>EX12 Kruger</v>
      </c>
      <c r="R23" s="235" t="s">
        <v>107</v>
      </c>
      <c r="S23" s="168"/>
      <c r="T23" s="142" t="str" cm="1">
        <f t="array" ref="T23">IF(OR(S23=MiscFormulas!$B$51:$B$54),U23,IF($U$19=1,Panel!K12,IF($U$19=2,Panel!M12,IF($U$19=3,Panel!O12,IF($U$19=4,Panel!Q12,IF($U$19=5,Panel!S12,IF($U$19=6,Panel!K26,IF($U$19=7,Panel!M26,IF($U$19=8,Panel!O26,IF($U$19=9,Panel!Q26,IF($U$19=10,Panel!S26,IF($U$19=11,Panel!K40,IF($U$19=12,Panel!M40,IF($U$19=13,Panel!O40,IF($U$19=14,Panel!Q40,IF($U$19=15,Panel!S40,0))))))))))))))))</f>
        <v>EX4 Pleb2</v>
      </c>
      <c r="U23" s="235"/>
    </row>
    <row r="24" spans="1:21" ht="20.5" x14ac:dyDescent="0.45">
      <c r="A24" s="175"/>
      <c r="B24" s="142" t="str" cm="1">
        <f t="array" ref="B24">IF(OR(A24=MiscFormulas!$B$51:$B$54),C24,IF($C$19="","",IF($C$19=1,Panel!K13,IF($C$19=2,Panel!M13,IF($C$19=3,Panel!O13,IF($C$19=4,Panel!Q13,IF($C$19=5,Panel!S13,IF($C$19=6,Panel!K27,IF($C$19=7,Panel!M27,IF($C$19=8,Panel!O27,IF($C$19=9,Panel!Q27,IF($C$19=10,Panel!S27,IF($C$19=11,Panel!K41,IF($C$19=12,Panel!M41,IF($C$19=13,Panel!O41,IF($C$19=14,Panel!Q41,IF($C$19=15,Panel!S41,0)))))))))))))))))</f>
        <v>EX13 Llorona</v>
      </c>
      <c r="C24" s="235" t="s">
        <v>145</v>
      </c>
      <c r="D24" s="174"/>
      <c r="E24" s="143" t="str" cm="1">
        <f t="array" ref="E24">IF(OR(D24=MiscFormulas!$B$51:$B$54),F24,IF($F$19=1,Panel!K13,IF($F$19=2,Panel!M13,IF($F$19=3,Panel!O13,IF($F$19=4,Panel!Q13,IF($F$19=5,Panel!S13,IF($F$19=6,Panel!K27,IF($F$19=7,Panel!M27,IF($F$19=8,Panel!O27,IF($F$19=9,Panel!Q27,IF($F$19=10,Panel!S27,IF($F$19=11,Panel!K41,IF($F$19=12,Panel!M41,IF($F$19=13,Panel!O41,IF($F$19=14,Panel!Q41,IF($F$19=15,Panel!S41))))))))))))))))</f>
        <v>EX5 Plebasarus</v>
      </c>
      <c r="F24" s="235" t="s">
        <v>145</v>
      </c>
      <c r="G24" s="177"/>
      <c r="H24" s="144" t="str" cm="1">
        <f t="array" ref="H24">IF(OR(G24=MiscFormulas!$B$51:$B$54),I24,IF($I$19=1,Panel!K13,IF($I$19=2,Panel!M13,IF($I$19=3,Panel!O13,IF($I$19=4,Panel!Q13,IF($I$19=5,Panel!S13,IF($I$19=6,Panel!K27,IF($I$19=7,Panel!M27,IF($I$19=8,Panel!O27,IF($I$19=9,Panel!Q27,IF($I$19=10,Panel!S27,IF($I$19=11,Panel!K41,IF($I$19=12,Panel!M41,IF($I$19=13,Panel!O41,IF($I$19=14,Panel!Q41,IF($I$19=15,Panel!S41))))))))))))))))</f>
        <v>EX7 Pootey</v>
      </c>
      <c r="I24" s="235" t="s">
        <v>145</v>
      </c>
      <c r="J24" s="177"/>
      <c r="K24" s="142" t="str" cm="1">
        <f t="array" ref="K24">IF(OR(J24=MiscFormulas!$B$51:$B$54),L24,IF($L$19=1,Panel!K13,IF($L$19=2,Panel!M13,IF($L$19=3,Panel!O13,IF($L$19=4,Panel!Q13,IF($L$19=5,Panel!S13,IF($L$19=6,Panel!K27,IF($L$19=7,Panel!M27,IF($L$19=8,Panel!O27,IF($L$19=9,Panel!Q27,IF($L$19=10,Panel!S27,IF($L$19=11,Panel!K41,IF($L$19=12,Panel!M41,IF($L$19=13,Panel!O41,IF($L$19=14,Panel!Q41,IF($L$19=15,Panel!S41))))))))))))))))</f>
        <v>EX3 Archer</v>
      </c>
      <c r="L24" s="235" t="s">
        <v>145</v>
      </c>
      <c r="M24" s="168"/>
      <c r="N24" s="143" t="str" cm="1">
        <f t="array" ref="N24">IF(OR(M24=MiscFormulas!$B$51:$B$54),O24,IF($O$19=1,Panel!K13,IF($O$19=2,Panel!M13,IF($O$19=3,Panel!O13,IF($O$19=4,Panel!Q13,IF($O$19=5,Panel!S13,IF($O$19=6,Panel!K27,IF($O$19=7,Panel!M27,IF($O$19=8,Panel!O27,IF($O$19=9,Panel!Q27,IF($O$19=10,Panel!S27,IF($O$19=11,Panel!K41,IF($O$19=12,Panel!M41,IF($O$19=13,Panel!O41,IF($O$19=14,Panel!Q41,IF($O$19=15,Panel!S41))))))))))))))))</f>
        <v>EX13 Bruns</v>
      </c>
      <c r="O24" s="235" t="s">
        <v>145</v>
      </c>
      <c r="P24" s="165"/>
      <c r="Q24" s="142" t="str" cm="1">
        <f t="array" ref="Q24">IF(OR(P24=MiscFormulas!$B$51:$B$54),R24,IF($R$19=1,Panel!K13,IF($R$19=2,Panel!M13,IF($R$19=3,Panel!O13,IF($R$19=4,Panel!Q13,IF($R$19=5,Panel!S13,IF($R$19=6,Panel!K27,IF($R$19=7,Panel!M27,IF($R$19=8,Panel!O27,IF($R$19=9,Panel!Q27,IF($R$19=10,Panel!S27,IF($R$19=11,Panel!K41,IF($R$19=12,Panel!M41,IF($R$19=13,Panel!O41,IF($R$19=14,Panel!Q41,IF($R$19=15,Panel!S41))))))))))))))))</f>
        <v>EX13 Llorona</v>
      </c>
      <c r="R24" s="235" t="s">
        <v>145</v>
      </c>
      <c r="S24" s="168"/>
      <c r="T24" s="142" t="str" cm="1">
        <f t="array" ref="T24">IF(OR(S24=MiscFormulas!$B$51:$B$54),U24,IF($U$19=1,Panel!K13,IF($U$19=2,Panel!M13,IF($U$19=3,Panel!O13,IF($U$19=4,Panel!Q13,IF($U$19=5,Panel!S13,IF($U$19=6,Panel!K27,IF($U$19=7,Panel!M27,IF($U$19=8,Panel!O27,IF($U$19=9,Panel!Q27,IF($U$19=10,Panel!S27,IF($U$19=11,Panel!K41,IF($U$19=12,Panel!M41,IF($U$19=13,Panel!O41,IF($U$19=14,Panel!Q41,IF($U$19=15,Panel!S41,0))))))))))))))))</f>
        <v>EX5 Plebasarus</v>
      </c>
      <c r="U24" s="235" t="s">
        <v>145</v>
      </c>
    </row>
    <row r="25" spans="1:21" ht="20.5" x14ac:dyDescent="0.45">
      <c r="A25" s="175"/>
      <c r="B25" s="142" t="str" cm="1">
        <f t="array" ref="B25">IF(OR(A25=MiscFormulas!$B$51:$B$54),C25,IF($C$19="","",IF($C$19=1,Panel!K14,IF($C$19=2,Panel!M14,IF($C$19=3,Panel!O14,IF($C$19=4,Panel!Q14,IF($C$19=5,Panel!S14,IF($C$19=6,Panel!K28,IF($C$19=7,Panel!M28,IF($C$19=8,Panel!O28,IF($C$19=9,Panel!Q28,IF($C$19=10,Panel!S28,IF($C$19=11,Panel!K42,IF($C$19=12,Panel!M42,IF($C$19=13,Panel!O42,IF($C$19=14,Panel!Q42,IF($C$19=15,Panel!S42,0)))))))))))))))))</f>
        <v>EX14 Luke</v>
      </c>
      <c r="C25" s="235"/>
      <c r="D25" s="174"/>
      <c r="E25" s="143" t="str" cm="1">
        <f t="array" ref="E25">IF(OR(D25=MiscFormulas!$B$51:$B$54),F25,IF($F$19=1,Panel!K14,IF($F$19=2,Panel!M14,IF($F$19=3,Panel!O14,IF($F$19=4,Panel!Q14,IF($F$19=5,Panel!S14,IF($F$19=6,Panel!K28,IF($F$19=7,Panel!M28,IF($F$19=8,Panel!O28,IF($F$19=9,Panel!Q28,IF($F$19=10,Panel!S28,IF($F$19=11,Panel!K42,IF($F$19=12,Panel!M42,IF($F$19=13,Panel!O42,IF($F$19=14,Panel!Q42,IF($F$19=15,Panel!S42))))))))))))))))</f>
        <v>EX3 Paratroopa</v>
      </c>
      <c r="F25" s="235"/>
      <c r="G25" s="177"/>
      <c r="H25" s="144" t="str" cm="1">
        <f t="array" ref="H25">IF(OR(G25=MiscFormulas!$B$51:$B$54),I25,IF($I$19=1,Panel!K14,IF($I$19=2,Panel!M14,IF($I$19=3,Panel!O14,IF($I$19=4,Panel!Q14,IF($I$19=5,Panel!S14,IF($I$19=6,Panel!K28,IF($I$19=7,Panel!M28,IF($I$19=8,Panel!O28,IF($I$19=9,Panel!Q28,IF($I$19=10,Panel!S28,IF($I$19=11,Panel!K42,IF($I$19=12,Panel!M42,IF($I$19=13,Panel!O42,IF($I$19=14,Panel!Q42,IF($I$19=15,Panel!S42))))))))))))))))</f>
        <v>EX8 Ran</v>
      </c>
      <c r="I25" s="235"/>
      <c r="J25" s="177"/>
      <c r="K25" s="142" t="str" cm="1">
        <f t="array" ref="K25">IF(OR(J25=MiscFormulas!$B$51:$B$54),L25,IF($L$19=1,Panel!K14,IF($L$19=2,Panel!M14,IF($L$19=3,Panel!O14,IF($L$19=4,Panel!Q14,IF($L$19=5,Panel!S14,IF($L$19=6,Panel!K28,IF($L$19=7,Panel!M28,IF($L$19=8,Panel!O28,IF($L$19=9,Panel!Q28,IF($L$19=10,Panel!S28,IF($L$19=11,Panel!K42,IF($L$19=12,Panel!M42,IF($L$19=13,Panel!O42,IF($L$19=14,Panel!Q42,IF($L$19=15,Panel!S42))))))))))))))))</f>
        <v>EX5 BandCamp</v>
      </c>
      <c r="L25" s="235"/>
      <c r="M25" s="168"/>
      <c r="N25" s="143" t="str" cm="1">
        <f t="array" ref="N25">IF(OR(M25=MiscFormulas!$B$51:$B$54),O25,IF($O$19=1,Panel!K14,IF($O$19=2,Panel!M14,IF($O$19=3,Panel!O14,IF($O$19=4,Panel!Q14,IF($O$19=5,Panel!S14,IF($O$19=6,Panel!K28,IF($O$19=7,Panel!M28,IF($O$19=8,Panel!O28,IF($O$19=9,Panel!Q28,IF($O$19=10,Panel!S28,IF($O$19=11,Panel!K42,IF($O$19=12,Panel!M42,IF($O$19=13,Panel!O42,IF($O$19=14,Panel!Q42,IF($O$19=15,Panel!S42))))))))))))))))</f>
        <v>EX14 Cena</v>
      </c>
      <c r="O25" s="235"/>
      <c r="P25" s="165"/>
      <c r="Q25" s="142" t="str" cm="1">
        <f t="array" ref="Q25">IF(OR(P25=MiscFormulas!$B$51:$B$54),R25,IF($R$19=1,Panel!K14,IF($R$19=2,Panel!M14,IF($R$19=3,Panel!O14,IF($R$19=4,Panel!Q14,IF($R$19=5,Panel!S14,IF($R$19=6,Panel!K28,IF($R$19=7,Panel!M28,IF($R$19=8,Panel!O28,IF($R$19=9,Panel!Q28,IF($R$19=10,Panel!S28,IF($R$19=11,Panel!K42,IF($R$19=12,Panel!M42,IF($R$19=13,Panel!O42,IF($R$19=14,Panel!Q42,IF($R$19=15,Panel!S42))))))))))))))))</f>
        <v>EX14 Luke</v>
      </c>
      <c r="R25" s="235"/>
      <c r="S25" s="168"/>
      <c r="T25" s="142" t="str" cm="1">
        <f t="array" ref="T25">IF(OR(S25=MiscFormulas!$B$51:$B$54),U25,IF($U$19=1,Panel!K14,IF($U$19=2,Panel!M14,IF($U$19=3,Panel!O14,IF($U$19=4,Panel!Q14,IF($U$19=5,Panel!S14,IF($U$19=6,Panel!K28,IF($U$19=7,Panel!M28,IF($U$19=8,Panel!O28,IF($U$19=9,Panel!Q28,IF($U$19=10,Panel!S28,IF($U$19=11,Panel!K42,IF($U$19=12,Panel!M42,IF($U$19=13,Panel!O42,IF($U$19=14,Panel!Q42,IF($U$19=15,Panel!S42,0))))))))))))))))</f>
        <v>EX3 Paratroopa</v>
      </c>
      <c r="U25" s="235"/>
    </row>
    <row r="26" spans="1:21" ht="20.5" x14ac:dyDescent="0.45">
      <c r="A26" s="175"/>
      <c r="B26" s="142" t="str" cm="1">
        <f t="array" ref="B26">IF(OR(A26=MiscFormulas!$B$51:$B$54),C26,IF($C$19="","",IF($C$19=1,Panel!K15,IF($C$19=2,Panel!M15,IF($C$19=3,Panel!O15,IF($C$19=4,Panel!Q15,IF($C$19=5,Panel!S15,IF($C$19=6,Panel!K29,IF($C$19=7,Panel!M29,IF($C$19=8,Panel!O29,IF($C$19=9,Panel!Q29,IF($C$19=10,Panel!S29,IF($C$19=11,Panel!K43,IF($C$19=12,Panel!M43,IF($C$19=13,Panel!O43,IF($C$19=14,Panel!Q43,IF($C$19=15,Panel!S43,0)))))))))))))))))</f>
        <v>EX15 Mae</v>
      </c>
      <c r="C26" s="235"/>
      <c r="D26" s="174"/>
      <c r="E26" s="143" t="str" cm="1">
        <f t="array" ref="E26">IF(OR(D26=MiscFormulas!$B$51:$B$54),F26,IF($F$19=1,Panel!K15,IF($F$19=2,Panel!M15,IF($F$19=3,Panel!O15,IF($F$19=4,Panel!Q15,IF($F$19=5,Panel!S15,IF($F$19=6,Panel!K29,IF($F$19=7,Panel!M29,IF($F$19=8,Panel!O29,IF($F$19=9,Panel!Q29,IF($F$19=10,Panel!S29,IF($F$19=11,Panel!K43,IF($F$19=12,Panel!M43,IF($F$19=13,Panel!O43,IF($F$19=14,Panel!Q43,IF($F$19=15,Panel!S43))))))))))))))))</f>
        <v>EX17 Man</v>
      </c>
      <c r="F26" s="235"/>
      <c r="G26" s="177"/>
      <c r="H26" s="144" t="str" cm="1">
        <f t="array" ref="H26">IF(OR(G26=MiscFormulas!$B$51:$B$54),I26,IF($I$19=1,Panel!K15,IF($I$19=2,Panel!M15,IF($I$19=3,Panel!O15,IF($I$19=4,Panel!Q15,IF($I$19=5,Panel!S15,IF($I$19=6,Panel!K29,IF($I$19=7,Panel!M29,IF($I$19=8,Panel!O29,IF($I$19=9,Panel!Q29,IF($I$19=10,Panel!S29,IF($I$19=11,Panel!K43,IF($I$19=12,Panel!M43,IF($I$19=13,Panel!O43,IF($I$19=14,Panel!Q43,IF($I$19=15,Panel!S43))))))))))))))))</f>
        <v>EX9 Rhodes</v>
      </c>
      <c r="I26" s="235"/>
      <c r="J26" s="177"/>
      <c r="K26" s="142" t="str" cm="1">
        <f t="array" ref="K26">IF(OR(J26=MiscFormulas!$B$51:$B$54),L26,IF($L$19=1,Panel!K15,IF($L$19=2,Panel!M15,IF($L$19=3,Panel!O15,IF($L$19=4,Panel!Q15,IF($L$19=5,Panel!S15,IF($L$19=6,Panel!K29,IF($L$19=7,Panel!M29,IF($L$19=8,Panel!O29,IF($L$19=9,Panel!Q29,IF($L$19=10,Panel!S29,IF($L$19=11,Panel!K43,IF($L$19=12,Panel!M43,IF($L$19=13,Panel!O43,IF($L$19=14,Panel!Q43,IF($L$19=15,Panel!S43))))))))))))))))</f>
        <v>EX6 Black</v>
      </c>
      <c r="L26" s="235"/>
      <c r="M26" s="168"/>
      <c r="N26" s="143" t="str" cm="1">
        <f t="array" ref="N26">IF(OR(M26=MiscFormulas!$B$51:$B$54),O26,IF($O$19=1,Panel!K15,IF($O$19=2,Panel!M15,IF($O$19=3,Panel!O15,IF($O$19=4,Panel!Q15,IF($O$19=5,Panel!S15,IF($O$19=6,Panel!K29,IF($O$19=7,Panel!M29,IF($O$19=8,Panel!O29,IF($O$19=9,Panel!Q29,IF($O$19=10,Panel!S29,IF($O$19=11,Panel!K43,IF($O$19=12,Panel!M43,IF($O$19=13,Panel!O43,IF($O$19=14,Panel!Q43,IF($O$19=15,Panel!S43))))))))))))))))</f>
        <v>EX15 Cheep</v>
      </c>
      <c r="O26" s="235"/>
      <c r="P26" s="165"/>
      <c r="Q26" s="142" t="str" cm="1">
        <f t="array" ref="Q26">IF(OR(P26=MiscFormulas!$B$51:$B$54),R26,IF($R$19=1,Panel!K15,IF($R$19=2,Panel!M15,IF($R$19=3,Panel!O15,IF($R$19=4,Panel!Q15,IF($R$19=5,Panel!S15,IF($R$19=6,Panel!K29,IF($R$19=7,Panel!M29,IF($R$19=8,Panel!O29,IF($R$19=9,Panel!Q29,IF($R$19=10,Panel!S29,IF($R$19=11,Panel!K43,IF($R$19=12,Panel!M43,IF($R$19=13,Panel!O43,IF($R$19=14,Panel!Q43,IF($R$19=15,Panel!S43))))))))))))))))</f>
        <v>EX15 Mae</v>
      </c>
      <c r="R26" s="235"/>
      <c r="S26" s="168"/>
      <c r="T26" s="142" t="str" cm="1">
        <f t="array" ref="T26">IF(OR(S26=MiscFormulas!$B$51:$B$54),U26,IF($U$19=1,Panel!K15,IF($U$19=2,Panel!M15,IF($U$19=3,Panel!O15,IF($U$19=4,Panel!Q15,IF($U$19=5,Panel!S15,IF($U$19=6,Panel!K29,IF($U$19=7,Panel!M29,IF($U$19=8,Panel!O29,IF($U$19=9,Panel!Q29,IF($U$19=10,Panel!S29,IF($U$19=11,Panel!K43,IF($U$19=12,Panel!M43,IF($U$19=13,Panel!O43,IF($U$19=14,Panel!Q43,IF($U$19=15,Panel!S43,0))))))))))))))))</f>
        <v>EX17 Man</v>
      </c>
      <c r="U26" s="235"/>
    </row>
    <row r="27" spans="1:21" ht="20.5" x14ac:dyDescent="0.45">
      <c r="A27" s="175"/>
      <c r="B27" s="142" t="str" cm="1">
        <f t="array" ref="B27">IF(OR(A27=MiscFormulas!$B$51:$B$54),C27,IF($C$19="","",IF($C$19=1,Panel!K16,IF($C$19=2,Panel!M16,IF($C$19=3,Panel!O16,IF($C$19=4,Panel!Q16,IF($C$19=5,Panel!S16,IF($C$19=6,Panel!K30,IF($C$19=7,Panel!M30,IF($C$19=8,Panel!O30,IF($C$19=9,Panel!Q30,IF($C$19=10,Panel!S30,IF($C$19=11,Panel!K44,IF($C$19=12,Panel!M44,IF($C$19=13,Panel!O44,IF($C$19=14,Panel!Q44,IF($C$19=15,Panel!S44,0)))))))))))))))))</f>
        <v>EX16 Maker</v>
      </c>
      <c r="C27" s="235" t="s">
        <v>107</v>
      </c>
      <c r="D27" s="174"/>
      <c r="E27" s="143" t="str" cm="1">
        <f t="array" ref="E27">IF(OR(D27=MiscFormulas!$B$51:$B$54),F27,IF($F$19=1,Panel!K16,IF($F$19=2,Panel!M16,IF($F$19=3,Panel!O16,IF($F$19=4,Panel!Q16,IF($F$19=5,Panel!S16,IF($F$19=6,Panel!K30,IF($F$19=7,Panel!M30,IF($F$19=8,Panel!O30,IF($F$19=9,Panel!Q30,IF($F$19=10,Panel!S30,IF($F$19=11,Panel!K44,IF($F$19=12,Panel!M44,IF($F$19=13,Panel!O44,IF($F$19=14,Panel!Q44,IF($F$19=15,Panel!S44))))))))))))))))</f>
        <v>EX2 America</v>
      </c>
      <c r="F27" s="235" t="s">
        <v>107</v>
      </c>
      <c r="G27" s="177"/>
      <c r="H27" s="144" cm="1">
        <f t="array" ref="H27">IF(OR(G27=MiscFormulas!$B$51:$B$54),I27,IF($I$19=1,Panel!K16,IF($I$19=2,Panel!M16,IF($I$19=3,Panel!O16,IF($I$19=4,Panel!Q16,IF($I$19=5,Panel!S16,IF($I$19=6,Panel!K30,IF($I$19=7,Panel!M30,IF($I$19=8,Panel!O30,IF($I$19=9,Panel!Q30,IF($I$19=10,Panel!S30,IF($I$19=11,Panel!K44,IF($I$19=12,Panel!M44,IF($I$19=13,Panel!O44,IF($I$19=14,Panel!Q44,IF($I$19=15,Panel!S44))))))))))))))))</f>
        <v>0</v>
      </c>
      <c r="I27" s="235" t="s">
        <v>107</v>
      </c>
      <c r="J27" s="177"/>
      <c r="K27" s="142" t="str" cm="1">
        <f t="array" ref="K27">IF(OR(J27=MiscFormulas!$B$51:$B$54),L27,IF($L$19=1,Panel!K16,IF($L$19=2,Panel!M16,IF($L$19=3,Panel!O16,IF($L$19=4,Panel!Q16,IF($L$19=5,Panel!S16,IF($L$19=6,Panel!K30,IF($L$19=7,Panel!M30,IF($L$19=8,Panel!O30,IF($L$19=9,Panel!Q30,IF($L$19=10,Panel!S30,IF($L$19=11,Panel!K44,IF($L$19=12,Panel!M44,IF($L$19=13,Panel!O44,IF($L$19=14,Panel!Q44,IF($L$19=15,Panel!S44))))))))))))))))</f>
        <v>EX7 Boo</v>
      </c>
      <c r="L27" s="235" t="s">
        <v>107</v>
      </c>
      <c r="M27" s="168"/>
      <c r="N27" s="143" t="str" cm="1">
        <f t="array" ref="N27">IF(OR(M27=MiscFormulas!$B$51:$B$54),O27,IF($O$19=1,Panel!K16,IF($O$19=2,Panel!M16,IF($O$19=3,Panel!O16,IF($O$19=4,Panel!Q16,IF($O$19=5,Panel!S16,IF($O$19=6,Panel!K30,IF($O$19=7,Panel!M30,IF($O$19=8,Panel!O30,IF($O$19=9,Panel!Q30,IF($O$19=10,Panel!S30,IF($O$19=11,Panel!K44,IF($O$19=12,Panel!M44,IF($O$19=13,Panel!O44,IF($O$19=14,Panel!Q44,IF($O$19=15,Panel!S44))))))))))))))))</f>
        <v>EX17 Christ</v>
      </c>
      <c r="O27" s="235" t="s">
        <v>107</v>
      </c>
      <c r="P27" s="165"/>
      <c r="Q27" s="142" t="str" cm="1">
        <f t="array" ref="Q27">IF(OR(P27=MiscFormulas!$B$51:$B$54),R27,IF($R$19=1,Panel!K16,IF($R$19=2,Panel!M16,IF($R$19=3,Panel!O16,IF($R$19=4,Panel!Q16,IF($R$19=5,Panel!S16,IF($R$19=6,Panel!K30,IF($R$19=7,Panel!M30,IF($R$19=8,Panel!O30,IF($R$19=9,Panel!Q30,IF($R$19=10,Panel!S30,IF($R$19=11,Panel!K44,IF($R$19=12,Panel!M44,IF($R$19=13,Panel!O44,IF($R$19=14,Panel!Q44,IF($R$19=15,Panel!S44))))))))))))))))</f>
        <v>EX16 Maker</v>
      </c>
      <c r="R27" s="235" t="s">
        <v>107</v>
      </c>
      <c r="S27" s="168"/>
      <c r="T27" s="142" t="str" cm="1">
        <f t="array" ref="T27">IF(OR(S27=MiscFormulas!$B$51:$B$54),U27,IF($U$19=1,Panel!K16,IF($U$19=2,Panel!M16,IF($U$19=3,Panel!O16,IF($U$19=4,Panel!Q16,IF($U$19=5,Panel!S16,IF($U$19=6,Panel!K30,IF($U$19=7,Panel!M30,IF($U$19=8,Panel!O30,IF($U$19=9,Panel!Q30,IF($U$19=10,Panel!S30,IF($U$19=11,Panel!K44,IF($U$19=12,Panel!M44,IF($U$19=13,Panel!O44,IF($U$19=14,Panel!Q44,IF($U$19=15,Panel!S44,0))))))))))))))))</f>
        <v>EX2 America</v>
      </c>
      <c r="U27" s="235" t="s">
        <v>107</v>
      </c>
    </row>
    <row r="28" spans="1:21" ht="20.5" x14ac:dyDescent="0.45">
      <c r="A28" s="175"/>
      <c r="B28" s="142" t="str" cm="1">
        <f t="array" ref="B28">IF(OR(A28=MiscFormulas!$B$51:$B$54),C28,IF($C$19="","",IF($C$19=1,Panel!K17,IF($C$19=2,Panel!M17,IF($C$19=3,Panel!O17,IF($C$19=4,Panel!Q17,IF($C$19=5,Panel!S17,IF($C$19=6,Panel!K31,IF($C$19=7,Panel!M31,IF($C$19=8,Panel!O31,IF($C$19=9,Panel!Q31,IF($C$19=10,Panel!S31,IF($C$19=11,Panel!K45,IF($C$19=12,Panel!M45,IF($C$19=13,Panel!O45,IF($C$19=14,Panel!Q45,IF($C$19=15,Panel!S45,0)))))))))))))))))</f>
        <v>EX5 Ghost</v>
      </c>
      <c r="C28" s="235"/>
      <c r="D28" s="174"/>
      <c r="E28" s="143" cm="1">
        <f t="array" ref="E28">IF(OR(D28=MiscFormulas!$B$51:$B$54),F28,IF($F$19=1,Panel!K17,IF($F$19=2,Panel!M17,IF($F$19=3,Panel!O17,IF($F$19=4,Panel!Q17,IF($F$19=5,Panel!S17,IF($F$19=6,Panel!K31,IF($F$19=7,Panel!M31,IF($F$19=8,Panel!O31,IF($F$19=9,Panel!Q31,IF($F$19=10,Panel!S31,IF($F$19=11,Panel!K45,IF($F$19=12,Panel!M45,IF($F$19=13,Panel!O45,IF($F$19=14,Panel!Q45,IF($F$19=15,Panel!S45))))))))))))))))</f>
        <v>0</v>
      </c>
      <c r="F28" s="235"/>
      <c r="G28" s="177"/>
      <c r="H28" s="144" cm="1">
        <f t="array" ref="H28">IF(OR(G28=MiscFormulas!$B$51:$B$54),I28,IF($I$19=1,Panel!K17,IF($I$19=2,Panel!M17,IF($I$19=3,Panel!O17,IF($I$19=4,Panel!Q17,IF($I$19=5,Panel!S17,IF($I$19=6,Panel!K31,IF($I$19=7,Panel!M31,IF($I$19=8,Panel!O31,IF($I$19=9,Panel!Q31,IF($I$19=10,Panel!S31,IF($I$19=11,Panel!K45,IF($I$19=12,Panel!M45,IF($I$19=13,Panel!O45,IF($I$19=14,Panel!Q45,IF($I$19=15,Panel!S45))))))))))))))))</f>
        <v>0</v>
      </c>
      <c r="I28" s="235"/>
      <c r="J28" s="177"/>
      <c r="K28" s="142" t="str" cm="1">
        <f t="array" ref="K28">IF(OR(J28=MiscFormulas!$B$51:$B$54),L28,IF($L$19=1,Panel!K17,IF($L$19=2,Panel!M17,IF($L$19=3,Panel!O17,IF($L$19=4,Panel!Q17,IF($L$19=5,Panel!S17,IF($L$19=6,Panel!K31,IF($L$19=7,Panel!M31,IF($L$19=8,Panel!O31,IF($L$19=9,Panel!Q31,IF($L$19=10,Panel!S31,IF($L$19=11,Panel!K45,IF($L$19=12,Panel!M45,IF($L$19=13,Panel!O45,IF($L$19=14,Panel!Q45,IF($L$19=15,Panel!S45))))))))))))))))</f>
        <v>EX8 Boo</v>
      </c>
      <c r="L28" s="235"/>
      <c r="M28" s="168"/>
      <c r="N28" s="143" t="str" cm="1">
        <f t="array" ref="N28">IF(OR(M28=MiscFormulas!$B$51:$B$54),O28,IF($O$19=1,Panel!K17,IF($O$19=2,Panel!M17,IF($O$19=3,Panel!O17,IF($O$19=4,Panel!Q17,IF($O$19=5,Panel!S17,IF($O$19=6,Panel!K31,IF($O$19=7,Panel!M31,IF($O$19=8,Panel!O31,IF($O$19=9,Panel!Q31,IF($O$19=10,Panel!S31,IF($O$19=11,Panel!K45,IF($O$19=12,Panel!M45,IF($O$19=13,Panel!O45,IF($O$19=14,Panel!Q45,IF($O$19=15,Panel!S45))))))))))))))))</f>
        <v>EX20 Correy</v>
      </c>
      <c r="O28" s="235"/>
      <c r="P28" s="165"/>
      <c r="Q28" s="142" t="str" cm="1">
        <f t="array" ref="Q28">IF(OR(P28=MiscFormulas!$B$51:$B$54),R28,IF($R$19=1,Panel!K17,IF($R$19=2,Panel!M17,IF($R$19=3,Panel!O17,IF($R$19=4,Panel!Q17,IF($R$19=5,Panel!S17,IF($R$19=6,Panel!K31,IF($R$19=7,Panel!M31,IF($R$19=8,Panel!O31,IF($R$19=9,Panel!Q31,IF($R$19=10,Panel!S31,IF($R$19=11,Panel!K45,IF($R$19=12,Panel!M45,IF($R$19=13,Panel!O45,IF($R$19=14,Panel!Q45,IF($R$19=15,Panel!S45))))))))))))))))</f>
        <v>EX5 Ghost</v>
      </c>
      <c r="R28" s="235"/>
      <c r="S28" s="168"/>
      <c r="T28" s="142" cm="1">
        <f t="array" ref="T28">IF(OR(S28=MiscFormulas!$B$51:$B$54),U28,IF($U$19=1,Panel!K17,IF($U$19=2,Panel!M17,IF($U$19=3,Panel!O17,IF($U$19=4,Panel!Q17,IF($U$19=5,Panel!S17,IF($U$19=6,Panel!K31,IF($U$19=7,Panel!M31,IF($U$19=8,Panel!O31,IF($U$19=9,Panel!Q31,IF($U$19=10,Panel!S31,IF($U$19=11,Panel!K45,IF($U$19=12,Panel!M45,IF($U$19=13,Panel!O45,IF($U$19=14,Panel!Q45,IF($U$19=15,Panel!S45,0))))))))))))))))</f>
        <v>0</v>
      </c>
      <c r="U28" s="235"/>
    </row>
    <row r="29" spans="1:21" ht="20.5" x14ac:dyDescent="0.45">
      <c r="A29" s="175"/>
      <c r="B29" s="142" t="str" cm="1">
        <f t="array" ref="B29">IF(OR(A29=MiscFormulas!$B$51:$B$54),C29,IF($C$19="","",IF($C$19=1,Panel!K18,IF($C$19=2,Panel!M18,IF($C$19=3,Panel!O18,IF($C$19=4,Panel!Q18,IF($C$19=5,Panel!S18,IF($C$19=6,Panel!K32,IF($C$19=7,Panel!M32,IF($C$19=8,Panel!O32,IF($C$19=9,Panel!Q32,IF($C$19=10,Panel!S32,IF($C$19=11,Panel!K46,IF($C$19=12,Panel!M46,IF($C$19=13,Panel!O46,IF($C$19=14,Panel!Q46,IF($C$19=15,Panel!S46,0)))))))))))))))))</f>
        <v>EX7 Gump</v>
      </c>
      <c r="C29" s="235"/>
      <c r="D29" s="174"/>
      <c r="E29" s="143" cm="1">
        <f t="array" ref="E29">IF(OR(D29=MiscFormulas!$B$51:$B$54),F29,IF($F$19=1,Panel!K18,IF($F$19=2,Panel!M18,IF($F$19=3,Panel!O18,IF($F$19=4,Panel!Q18,IF($F$19=5,Panel!S18,IF($F$19=6,Panel!K32,IF($F$19=7,Panel!M32,IF($F$19=8,Panel!O32,IF($F$19=9,Panel!Q32,IF($F$19=10,Panel!S32,IF($F$19=11,Panel!K46,IF($F$19=12,Panel!M46,IF($F$19=13,Panel!O46,IF($F$19=14,Panel!Q46,IF($F$19=15,Panel!S46))))))))))))))))</f>
        <v>0</v>
      </c>
      <c r="F29" s="235"/>
      <c r="G29" s="177"/>
      <c r="H29" s="144" cm="1">
        <f t="array" ref="H29">IF(OR(G29=MiscFormulas!$B$51:$B$54),I29,IF($I$19=1,Panel!K18,IF($I$19=2,Panel!M18,IF($I$19=3,Panel!O18,IF($I$19=4,Panel!Q18,IF($I$19=5,Panel!S18,IF($I$19=6,Panel!K32,IF($I$19=7,Panel!M32,IF($I$19=8,Panel!O32,IF($I$19=9,Panel!Q32,IF($I$19=10,Panel!S32,IF($I$19=11,Panel!K46,IF($I$19=12,Panel!M46,IF($I$19=13,Panel!O46,IF($I$19=14,Panel!Q46,IF($I$19=15,Panel!S46))))))))))))))))</f>
        <v>0</v>
      </c>
      <c r="I29" s="235"/>
      <c r="J29" s="177"/>
      <c r="K29" s="142" t="str" cm="1">
        <f t="array" ref="K29">IF(OR(J29=MiscFormulas!$B$51:$B$54),L29,IF($L$19=1,Panel!K18,IF($L$19=2,Panel!M18,IF($L$19=3,Panel!O18,IF($L$19=4,Panel!Q18,IF($L$19=5,Panel!S18,IF($L$19=6,Panel!K32,IF($L$19=7,Panel!M32,IF($L$19=8,Panel!O32,IF($L$19=9,Panel!Q32,IF($L$19=10,Panel!S32,IF($L$19=11,Panel!K46,IF($L$19=12,Panel!M46,IF($L$19=13,Panel!O46,IF($L$19=14,Panel!Q46,IF($L$19=15,Panel!S46))))))))))))))))</f>
        <v>EX9 Brocavich</v>
      </c>
      <c r="L29" s="235"/>
      <c r="M29" s="168"/>
      <c r="N29" s="143" t="str" cm="1">
        <f t="array" ref="N29">IF(OR(M29=MiscFormulas!$B$51:$B$54),O29,IF($O$19=1,Panel!K18,IF($O$19=2,Panel!M18,IF($O$19=3,Panel!O18,IF($O$19=4,Panel!Q18,IF($O$19=5,Panel!S18,IF($O$19=6,Panel!K32,IF($O$19=7,Panel!M32,IF($O$19=8,Panel!O32,IF($O$19=9,Panel!Q32,IF($O$19=10,Panel!S32,IF($O$19=11,Panel!K46,IF($O$19=12,Panel!M46,IF($O$19=13,Panel!O46,IF($O$19=14,Panel!Q46,IF($O$19=15,Panel!S46))))))))))))))))</f>
        <v>EX3 Eve</v>
      </c>
      <c r="O29" s="235"/>
      <c r="P29" s="165"/>
      <c r="Q29" s="142" t="str" cm="1">
        <f t="array" ref="Q29">IF(OR(P29=MiscFormulas!$B$51:$B$54),R29,IF($R$19=1,Panel!K18,IF($R$19=2,Panel!M18,IF($R$19=3,Panel!O18,IF($R$19=4,Panel!Q18,IF($R$19=5,Panel!S18,IF($R$19=6,Panel!K32,IF($R$19=7,Panel!M32,IF($R$19=8,Panel!O32,IF($R$19=9,Panel!Q32,IF($R$19=10,Panel!S32,IF($R$19=11,Panel!K46,IF($R$19=12,Panel!M46,IF($R$19=13,Panel!O46,IF($R$19=14,Panel!Q46,IF($R$19=15,Panel!S46))))))))))))))))</f>
        <v>EX7 Gump</v>
      </c>
      <c r="R29" s="235"/>
      <c r="S29" s="168"/>
      <c r="T29" s="142" cm="1">
        <f t="array" ref="T29">IF(OR(S29=MiscFormulas!$B$51:$B$54),U29,IF($U$19=1,Panel!K18,IF($U$19=2,Panel!M18,IF($U$19=3,Panel!O18,IF($U$19=4,Panel!Q18,IF($U$19=5,Panel!S18,IF($U$19=6,Panel!K32,IF($U$19=7,Panel!M32,IF($U$19=8,Panel!O32,IF($U$19=9,Panel!Q32,IF($U$19=10,Panel!S32,IF($U$19=11,Panel!K46,IF($U$19=12,Panel!M46,IF($U$19=13,Panel!O46,IF($U$19=14,Panel!Q46,IF($U$19=15,Panel!S46,0))))))))))))))))</f>
        <v>0</v>
      </c>
      <c r="U29" s="235"/>
    </row>
    <row r="30" spans="1:21" ht="20.5" x14ac:dyDescent="0.45">
      <c r="A30" s="175"/>
      <c r="B30" s="142" t="str" cm="1">
        <f t="array" ref="B30">IF(OR(A30=MiscFormulas!$B$51:$B$54),C30,IF($C$19="","",IF($C$19=1,Panel!K19,IF($C$19=2,Panel!M19,IF($C$19=3,Panel!O19,IF($C$19=4,Panel!Q19,IF($C$19=5,Panel!S19,IF($C$19=6,Panel!K33,IF($C$19=7,Panel!M33,IF($C$19=8,Panel!O33,IF($C$19=9,Panel!Q33,IF($C$19=10,Panel!S33,IF($C$19=11,Panel!K47,IF($C$19=12,Panel!M47,IF($C$19=13,Panel!O47,IF($C$19=14,Panel!Q47,IF($C$19=15,Panel!S47,0)))))))))))))))))</f>
        <v>EX8 Hardworker</v>
      </c>
      <c r="C30" s="235"/>
      <c r="D30" s="174"/>
      <c r="E30" s="143" cm="1">
        <f t="array" ref="E30">IF(OR(D30=MiscFormulas!$B$51:$B$54),F30,IF($F$19=1,Panel!K19,IF($F$19=2,Panel!M19,IF($F$19=3,Panel!O19,IF($F$19=4,Panel!Q19,IF($F$19=5,Panel!S19,IF($F$19=6,Panel!K33,IF($F$19=7,Panel!M33,IF($F$19=8,Panel!O33,IF($F$19=9,Panel!Q33,IF($F$19=10,Panel!S33,IF($F$19=11,Panel!K47,IF($F$19=12,Panel!M47,IF($F$19=13,Panel!O47,IF($F$19=14,Panel!Q47,IF($F$19=15,Panel!S47))))))))))))))))</f>
        <v>0</v>
      </c>
      <c r="F30" s="235"/>
      <c r="G30" s="177"/>
      <c r="H30" s="144" cm="1">
        <f t="array" ref="H30">IF(OR(G30=MiscFormulas!$B$51:$B$54),I30,IF($I$19=1,Panel!K19,IF($I$19=2,Panel!M19,IF($I$19=3,Panel!O19,IF($I$19=4,Panel!Q19,IF($I$19=5,Panel!S19,IF($I$19=6,Panel!K33,IF($I$19=7,Panel!M33,IF($I$19=8,Panel!O33,IF($I$19=9,Panel!Q33,IF($I$19=10,Panel!S33,IF($I$19=11,Panel!K47,IF($I$19=12,Panel!M47,IF($I$19=13,Panel!O47,IF($I$19=14,Panel!Q47,IF($I$19=15,Panel!S47))))))))))))))))</f>
        <v>0</v>
      </c>
      <c r="I30" s="235"/>
      <c r="J30" s="177"/>
      <c r="K30" s="142" cm="1">
        <f t="array" ref="K30">IF(OR(J30=MiscFormulas!$B$51:$B$54),L30,IF($L$19=1,Panel!K19,IF($L$19=2,Panel!M19,IF($L$19=3,Panel!O19,IF($L$19=4,Panel!Q19,IF($L$19=5,Panel!S19,IF($L$19=6,Panel!K33,IF($L$19=7,Panel!M33,IF($L$19=8,Panel!O33,IF($L$19=9,Panel!Q33,IF($L$19=10,Panel!S33,IF($L$19=11,Panel!K47,IF($L$19=12,Panel!M47,IF($L$19=13,Panel!O47,IF($L$19=14,Panel!Q47,IF($L$19=15,Panel!S47))))))))))))))))</f>
        <v>0</v>
      </c>
      <c r="L30" s="235"/>
      <c r="M30" s="168"/>
      <c r="N30" s="143" cm="1">
        <f t="array" ref="N30">IF(OR(M30=MiscFormulas!$B$51:$B$54),O30,IF($O$19=1,Panel!K19,IF($O$19=2,Panel!M19,IF($O$19=3,Panel!O19,IF($O$19=4,Panel!Q19,IF($O$19=5,Panel!S19,IF($O$19=6,Panel!K33,IF($O$19=7,Panel!M33,IF($O$19=8,Panel!O33,IF($O$19=9,Panel!Q33,IF($O$19=10,Panel!S33,IF($O$19=11,Panel!K47,IF($O$19=12,Panel!M47,IF($O$19=13,Panel!O47,IF($O$19=14,Panel!Q47,IF($O$19=15,Panel!S47))))))))))))))))</f>
        <v>0</v>
      </c>
      <c r="O30" s="235"/>
      <c r="P30" s="165"/>
      <c r="Q30" s="142" t="str" cm="1">
        <f t="array" ref="Q30">IF(OR(P30=MiscFormulas!$B$51:$B$54),R30,IF($R$19=1,Panel!K19,IF($R$19=2,Panel!M19,IF($R$19=3,Panel!O19,IF($R$19=4,Panel!Q19,IF($R$19=5,Panel!S19,IF($R$19=6,Panel!K33,IF($R$19=7,Panel!M33,IF($R$19=8,Panel!O33,IF($R$19=9,Panel!Q33,IF($R$19=10,Panel!S33,IF($R$19=11,Panel!K47,IF($R$19=12,Panel!M47,IF($R$19=13,Panel!O47,IF($R$19=14,Panel!Q47,IF($R$19=15,Panel!S47))))))))))))))))</f>
        <v>EX8 Hardworker</v>
      </c>
      <c r="R30" s="235"/>
      <c r="S30" s="168"/>
      <c r="T30" s="142" cm="1">
        <f t="array" ref="T30">IF(OR(S30=MiscFormulas!$B$51:$B$54),U30,IF($U$19=1,Panel!K19,IF($U$19=2,Panel!M19,IF($U$19=3,Panel!O19,IF($U$19=4,Panel!Q19,IF($U$19=5,Panel!S19,IF($U$19=6,Panel!K33,IF($U$19=7,Panel!M33,IF($U$19=8,Panel!O33,IF($U$19=9,Panel!Q33,IF($U$19=10,Panel!S33,IF($U$19=11,Panel!K47,IF($U$19=12,Panel!M47,IF($U$19=13,Panel!O47,IF($U$19=14,Panel!Q47,IF($U$19=15,Panel!S47,0))))))))))))))))</f>
        <v>0</v>
      </c>
      <c r="U30" s="235"/>
    </row>
    <row r="31" spans="1:21" ht="20.5" x14ac:dyDescent="0.45">
      <c r="A31" s="175"/>
      <c r="B31" s="142" t="str" cm="1">
        <f t="array" ref="B31">IF(OR(A31=MiscFormulas!$B$51:$B$54),C31,IF($C$19="","",IF($C$19=1,Panel!K20,IF($C$19=2,Panel!M20,IF($C$19=3,Panel!O20,IF($C$19=4,Panel!Q20,IF($C$19=5,Panel!S20,IF($C$19=6,Panel!K34,IF($C$19=7,Panel!M34,IF($C$19=8,Panel!O34,IF($C$19=9,Panel!Q34,IF($C$19=10,Panel!S34,IF($C$19=11,Panel!K48,IF($C$19=12,Panel!M48,IF($C$19=13,Panel!O48,IF($C$19=14,Panel!Q48,IF($C$19=15,Panel!S48,0)))))))))))))))))</f>
        <v>EX10 Hut</v>
      </c>
      <c r="C31" s="235"/>
      <c r="D31" s="174"/>
      <c r="E31" s="143" cm="1">
        <f t="array" ref="E31">IF(OR(D31=MiscFormulas!$B$51:$B$54),F31,IF($F$19=1,Panel!K20,IF($F$19=2,Panel!M20,IF($F$19=3,Panel!O20,IF($F$19=4,Panel!Q20,IF($F$19=5,Panel!S20,IF($F$19=6,Panel!K34,IF($F$19=7,Panel!M34,IF($F$19=8,Panel!O34,IF($F$19=9,Panel!Q34,IF($F$19=10,Panel!S34,IF($F$19=11,Panel!K48,IF($F$19=12,Panel!M48,IF($F$19=13,Panel!O48,IF($F$19=14,Panel!Q48,IF($F$19=15,Panel!S48))))))))))))))))</f>
        <v>0</v>
      </c>
      <c r="F31" s="235"/>
      <c r="G31" s="177"/>
      <c r="H31" s="144" cm="1">
        <f t="array" ref="H31">IF(OR(G31=MiscFormulas!$B$51:$B$54),I31,IF($I$19=1,Panel!K20,IF($I$19=2,Panel!M20,IF($I$19=3,Panel!O20,IF($I$19=4,Panel!Q20,IF($I$19=5,Panel!S20,IF($I$19=6,Panel!K34,IF($I$19=7,Panel!M34,IF($I$19=8,Panel!O34,IF($I$19=9,Panel!Q34,IF($I$19=10,Panel!S34,IF($I$19=11,Panel!K48,IF($I$19=12,Panel!M48,IF($I$19=13,Panel!O48,IF($I$19=14,Panel!Q48,IF($I$19=15,Panel!S48))))))))))))))))</f>
        <v>0</v>
      </c>
      <c r="I31" s="235"/>
      <c r="J31" s="177"/>
      <c r="K31" s="142" cm="1">
        <f t="array" ref="K31">IF(OR(J31=MiscFormulas!$B$51:$B$54),L31,IF($L$19=1,Panel!K20,IF($L$19=2,Panel!M20,IF($L$19=3,Panel!O20,IF($L$19=4,Panel!Q20,IF($L$19=5,Panel!S20,IF($L$19=6,Panel!K34,IF($L$19=7,Panel!M34,IF($L$19=8,Panel!O34,IF($L$19=9,Panel!Q34,IF($L$19=10,Panel!S34,IF($L$19=11,Panel!K48,IF($L$19=12,Panel!M48,IF($L$19=13,Panel!O48,IF($L$19=14,Panel!Q48,IF($L$19=15,Panel!S48))))))))))))))))</f>
        <v>0</v>
      </c>
      <c r="L31" s="235"/>
      <c r="M31" s="168"/>
      <c r="N31" s="143" cm="1">
        <f t="array" ref="N31">IF(OR(M31=MiscFormulas!$B$51:$B$54),O31,IF($O$19=1,Panel!K20,IF($O$19=2,Panel!M20,IF($O$19=3,Panel!O20,IF($O$19=4,Panel!Q20,IF($O$19=5,Panel!S20,IF($O$19=6,Panel!K34,IF($O$19=7,Panel!M34,IF($O$19=8,Panel!O34,IF($O$19=9,Panel!Q34,IF($O$19=10,Panel!S34,IF($O$19=11,Panel!K48,IF($O$19=12,Panel!M48,IF($O$19=13,Panel!O48,IF($O$19=14,Panel!Q48,IF($O$19=15,Panel!S48))))))))))))))))</f>
        <v>0</v>
      </c>
      <c r="O31" s="235"/>
      <c r="P31" s="165"/>
      <c r="Q31" s="142" t="str" cm="1">
        <f t="array" ref="Q31">IF(OR(P31=MiscFormulas!$B$51:$B$54),R31,IF($R$19=1,Panel!K20,IF($R$19=2,Panel!M20,IF($R$19=3,Panel!O20,IF($R$19=4,Panel!Q20,IF($R$19=5,Panel!S20,IF($R$19=6,Panel!K34,IF($R$19=7,Panel!M34,IF($R$19=8,Panel!O34,IF($R$19=9,Panel!Q34,IF($R$19=10,Panel!S34,IF($R$19=11,Panel!K48,IF($R$19=12,Panel!M48,IF($R$19=13,Panel!O48,IF($R$19=14,Panel!Q48,IF($R$19=15,Panel!S48))))))))))))))))</f>
        <v>EX10 Hut</v>
      </c>
      <c r="R31" s="235"/>
      <c r="S31" s="168"/>
      <c r="T31" s="142" cm="1">
        <f t="array" ref="T31">IF(OR(S31=MiscFormulas!$B$51:$B$54),U31,IF($U$19=1,Panel!K20,IF($U$19=2,Panel!M20,IF($U$19=3,Panel!O20,IF($U$19=4,Panel!Q20,IF($U$19=5,Panel!S20,IF($U$19=6,Panel!K34,IF($U$19=7,Panel!M34,IF($U$19=8,Panel!O34,IF($U$19=9,Panel!Q34,IF($U$19=10,Panel!S34,IF($U$19=11,Panel!K48,IF($U$19=12,Panel!M48,IF($U$19=13,Panel!O48,IF($U$19=14,Panel!Q48,IF($U$19=15,Panel!S48,0))))))))))))))))</f>
        <v>0</v>
      </c>
      <c r="U31" s="235"/>
    </row>
    <row r="32" spans="1:21" ht="21" thickBot="1" x14ac:dyDescent="0.5">
      <c r="A32" s="162"/>
      <c r="B32" s="146" cm="1">
        <f t="array" ref="B32">IF(OR(A32=MiscFormulas!$B$51:$B$54),C32,IF($C$19="","",IF($C$19=1,Panel!K21,IF($C$19=2,Panel!M21,IF($C$19=3,Panel!O21,IF($C$19=4,Panel!Q21,IF($C$19=5,Panel!S21,IF($C$19=6,Panel!K35,IF($C$19=7,Panel!M35,IF($C$19=8,Panel!O35,IF($C$19=9,Panel!Q35,IF($C$19=10,Panel!S35,IF($C$19=11,Panel!K49,IF($C$19=12,Panel!M49,IF($C$19=13,Panel!O49,IF($C$19=14,Panel!Q49,IF($C$19=15,Panel!S49,0)))))))))))))))))</f>
        <v>0</v>
      </c>
      <c r="C32" s="236"/>
      <c r="D32" s="159"/>
      <c r="E32" s="145" cm="1">
        <f t="array" ref="E32">IF(OR(D32=MiscFormulas!$B$51:$B$54),F32,IF($F$19=1,Panel!K21,IF($F$19=2,Panel!M21,IF($F$19=3,Panel!O21,IF($F$19=4,Panel!Q21,IF($F$19=5,Panel!S21,IF($F$19=6,Panel!K35,IF($F$19=7,Panel!M35,IF($F$19=8,Panel!O35,IF($F$19=9,Panel!Q35,IF($F$19=10,Panel!S35,IF($F$19=11,Panel!K49,IF($F$19=12,Panel!M49,IF($F$19=13,Panel!O49,IF($F$19=14,Panel!Q49,IF($F$19=15,Panel!S49))))))))))))))))</f>
        <v>0</v>
      </c>
      <c r="F32" s="236"/>
      <c r="G32" s="178"/>
      <c r="H32" s="149" cm="1">
        <f t="array" ref="H32">IF(OR(G32=MiscFormulas!$B$51:$B$54),I32,IF($I$19=1,Panel!K21,IF($I$19=2,Panel!M21,IF($I$19=3,Panel!O21,IF($I$19=4,Panel!Q21,IF($I$19=5,Panel!S21,IF($I$19=6,Panel!K35,IF($I$19=7,Panel!M35,IF($I$19=8,Panel!O35,IF($I$19=9,Panel!Q35,IF($I$19=10,Panel!S35,IF($I$19=11,Panel!K49,IF($I$19=12,Panel!M49,IF($I$19=13,Panel!O49,IF($I$19=14,Panel!Q49,IF($I$19=15,Panel!S49))))))))))))))))</f>
        <v>0</v>
      </c>
      <c r="I32" s="236"/>
      <c r="J32" s="178"/>
      <c r="K32" s="146" cm="1">
        <f t="array" ref="K32">IF(OR(J32=MiscFormulas!$B$51:$B$54),L32,IF($L$19=1,Panel!K21,IF($L$19=2,Panel!M21,IF($L$19=3,Panel!O21,IF($L$19=4,Panel!Q21,IF($L$19=5,Panel!S21,IF($L$19=6,Panel!K35,IF($L$19=7,Panel!M35,IF($L$19=8,Panel!O35,IF($L$19=9,Panel!Q35,IF($L$19=10,Panel!S35,IF($L$19=11,Panel!K49,IF($L$19=12,Panel!M49,IF($L$19=13,Panel!O49,IF($L$19=14,Panel!Q49,IF($L$19=15,Panel!S49))))))))))))))))</f>
        <v>0</v>
      </c>
      <c r="L32" s="236"/>
      <c r="M32" s="155"/>
      <c r="N32" s="145" cm="1">
        <f t="array" ref="N32">IF(OR(M32=MiscFormulas!$B$51:$B$54),O32,IF($O$19=1,Panel!K21,IF($O$19=2,Panel!M21,IF($O$19=3,Panel!O21,IF($O$19=4,Panel!Q21,IF($O$19=5,Panel!S21,IF($O$19=6,Panel!K35,IF($O$19=7,Panel!M35,IF($O$19=8,Panel!O35,IF($O$19=9,Panel!Q35,IF($O$19=10,Panel!S35,IF($O$19=11,Panel!K49,IF($O$19=12,Panel!M49,IF($O$19=13,Panel!O49,IF($O$19=14,Panel!Q49,IF($O$19=15,Panel!S49))))))))))))))))</f>
        <v>0</v>
      </c>
      <c r="O32" s="236"/>
      <c r="P32" s="232"/>
      <c r="Q32" s="146" cm="1">
        <f t="array" ref="Q32">IF(OR(P32=MiscFormulas!$B$51:$B$54),R32,IF($R$19=1,Panel!K21,IF($R$19=2,Panel!M21,IF($R$19=3,Panel!O21,IF($R$19=4,Panel!Q21,IF($R$19=5,Panel!S21,IF($R$19=6,Panel!K35,IF($R$19=7,Panel!M35,IF($R$19=8,Panel!O35,IF($R$19=9,Panel!Q35,IF($R$19=10,Panel!S35,IF($R$19=11,Panel!K49,IF($R$19=12,Panel!M49,IF($R$19=13,Panel!O49,IF($R$19=14,Panel!Q49,IF($R$19=15,Panel!S49))))))))))))))))</f>
        <v>0</v>
      </c>
      <c r="R32" s="236"/>
      <c r="S32" s="155"/>
      <c r="T32" s="146" cm="1">
        <f t="array" ref="T32">IF(OR(S32=MiscFormulas!$B$51:$B$54),U32,IF($U$19=1,Panel!K21,IF($U$19=2,Panel!M21,IF($U$19=3,Panel!O21,IF($U$19=4,Panel!Q21,IF($U$19=5,Panel!S21,IF($U$19=6,Panel!K35,IF($U$19=7,Panel!M35,IF($U$19=8,Panel!O35,IF($U$19=9,Panel!Q35,IF($U$19=10,Panel!S35,IF($U$19=11,Panel!K49,IF($U$19=12,Panel!M49,IF($U$19=13,Panel!O49,IF($U$19=14,Panel!Q49,IF($U$19=15,Panel!S49,0))))))))))))))))</f>
        <v>0</v>
      </c>
      <c r="U32" s="236"/>
    </row>
    <row r="33" spans="1:21" ht="20.5" thickTop="1" x14ac:dyDescent="0.4">
      <c r="A33" s="2">
        <f>SUM(S18,1)</f>
        <v>10</v>
      </c>
      <c r="B33" s="15" t="str">
        <f>IF(ISNUMBER(MATCH(DATE(Panel!$D$2,IF(Panel!$D$1="JANUARY",1,IF(Panel!$D$1="FEBRUARY",2,IF(Panel!$D$1="MARCH",3,IF(Panel!$D$1="APRIL",4,IF(Panel!$D$1="MAY",5,IF(Panel!$D$1="JUNE",6,IF(Panel!$D$1="JULY",7,IF(Panel!$D$1="AUGUST",8,IF(Panel!$D$1="SEPTEMBER",9,IF(Panel!$D$1="OCTOBER",10,IF(Panel!$D$1="NOVEMBER",11,IF(Panel!$D$1="DECEMBER",12,0)))))))))))),A33),Holidays!$D$2:$D$157,0)),"HOLIDAY","")</f>
        <v/>
      </c>
      <c r="C33" s="7"/>
      <c r="D33" s="2">
        <f>SUM(A33,1)</f>
        <v>11</v>
      </c>
      <c r="E33" s="77" t="str">
        <f>IF(ISNUMBER(MATCH(DATE(Panel!$D$2,IF(Panel!$D$1="JANUARY",1,IF(Panel!$D$1="FEBRUARY",2,IF(Panel!$D$1="MARCH",3,IF(Panel!$D$1="APRIL",4,IF(Panel!$D$1="MAY",5,IF(Panel!$D$1="JUNE",6,IF(Panel!$D$1="JULY",7,IF(Panel!$D$1="AUGUST",8,IF(Panel!$D$1="SEPTEMBER",9,IF(Panel!$D$1="OCTOBER",10,IF(Panel!$D$1="NOVEMBER",11,IF(Panel!$D$1="DECEMBER",12,0)))))))))))),D33),Holidays!$D$2:$D$157,0)),"HOLIDAY","")</f>
        <v/>
      </c>
      <c r="F33" s="78" t="str">
        <f>IF(ISNUMBER(MATCH(DATE(Panel!$D$2,IF(Panel!$D$1="JANUARY",1,IF(Panel!$D$1="FEBRUARY",2,IF(Panel!$D$1="MARCH",3,IF(Panel!$D$1="APRIL",4,IF(Panel!$D$1="MAY",5,IF(Panel!$D$1="JUNE",6,IF(Panel!$D$1="JULY",7,IF(Panel!$D$1="AUGUST",8,IF(Panel!$D$1="SEPTEMBER",9,IF(Panel!$D$1="OCTOBER",10,IF(Panel!$D$1="NOVEMBER",11,IF(Panel!$D$1="DECEMBER",12,0)))))))))))),E33),Holidays!$D$2:$D$40,0)),"HOLIDAY","")</f>
        <v/>
      </c>
      <c r="G33" s="2">
        <f>SUM(D33,1)</f>
        <v>12</v>
      </c>
      <c r="H33" s="77" t="str">
        <f>IF(ISNUMBER(MATCH(DATE(Panel!$D$2,IF(Panel!$D$1="JANUARY",1,IF(Panel!$D$1="FEBRUARY",2,IF(Panel!$D$1="MARCH",3,IF(Panel!$D$1="APRIL",4,IF(Panel!$D$1="MAY",5,IF(Panel!$D$1="JUNE",6,IF(Panel!$D$1="JULY",7,IF(Panel!$D$1="AUGUST",8,IF(Panel!$D$1="SEPTEMBER",9,IF(Panel!$D$1="OCTOBER",10,IF(Panel!$D$1="NOVEMBER",11,IF(Panel!$D$1="DECEMBER",12,0)))))))))))),G33),Holidays!$D$2:$D$157,0)),"HOLIDAY","")</f>
        <v/>
      </c>
      <c r="I33" s="78" t="str">
        <f>IF(ISNUMBER(MATCH(DATE(Panel!$D$2,IF(Panel!$D$1="JANUARY",1,IF(Panel!$D$1="FEBRUARY",2,IF(Panel!$D$1="MARCH",3,IF(Panel!$D$1="APRIL",4,IF(Panel!$D$1="MAY",5,IF(Panel!$D$1="JUNE",6,IF(Panel!$D$1="JULY",7,IF(Panel!$D$1="AUGUST",8,IF(Panel!$D$1="SEPTEMBER",9,IF(Panel!$D$1="OCTOBER",10,IF(Panel!$D$1="NOVEMBER",11,IF(Panel!$D$1="DECEMBER",12,0)))))))))))),H33),Holidays!$D$2:$D$40,0)),"HOLIDAY","")</f>
        <v/>
      </c>
      <c r="J33" s="2">
        <f>SUM(G33,1)</f>
        <v>13</v>
      </c>
      <c r="K33" s="77" t="str">
        <f>IF(ISNUMBER(MATCH(DATE(Panel!$D$2,IF(Panel!$D$1="JANUARY",1,IF(Panel!$D$1="FEBRUARY",2,IF(Panel!$D$1="MARCH",3,IF(Panel!$D$1="APRIL",4,IF(Panel!$D$1="MAY",5,IF(Panel!$D$1="JUNE",6,IF(Panel!$D$1="JULY",7,IF(Panel!$D$1="AUGUST",8,IF(Panel!$D$1="SEPTEMBER",9,IF(Panel!$D$1="OCTOBER",10,IF(Panel!$D$1="NOVEMBER",11,IF(Panel!$D$1="DECEMBER",12,0)))))))))))),J33),Holidays!$D$2:$D$157,0)),"HOLIDAY","")</f>
        <v/>
      </c>
      <c r="L33" s="78" t="str">
        <f>IF(ISNUMBER(MATCH(DATE(Panel!$D$2,IF(Panel!$D$1="JANUARY",1,IF(Panel!$D$1="FEBRUARY",2,IF(Panel!$D$1="MARCH",3,IF(Panel!$D$1="APRIL",4,IF(Panel!$D$1="MAY",5,IF(Panel!$D$1="JUNE",6,IF(Panel!$D$1="JULY",7,IF(Panel!$D$1="AUGUST",8,IF(Panel!$D$1="SEPTEMBER",9,IF(Panel!$D$1="OCTOBER",10,IF(Panel!$D$1="NOVEMBER",11,IF(Panel!$D$1="DECEMBER",12,0)))))))))))),K33),Holidays!$D$2:$D$40,0)),"HOLIDAY","")</f>
        <v/>
      </c>
      <c r="M33" s="3">
        <f>SUM(J33,1)</f>
        <v>14</v>
      </c>
      <c r="N33" s="77" t="str">
        <f>IF(ISNUMBER(MATCH(DATE(Panel!$D$2,IF(Panel!$D$1="JANUARY",1,IF(Panel!$D$1="FEBRUARY",2,IF(Panel!$D$1="MARCH",3,IF(Panel!$D$1="APRIL",4,IF(Panel!$D$1="MAY",5,IF(Panel!$D$1="JUNE",6,IF(Panel!$D$1="JULY",7,IF(Panel!$D$1="AUGUST",8,IF(Panel!$D$1="SEPTEMBER",9,IF(Panel!$D$1="OCTOBER",10,IF(Panel!$D$1="NOVEMBER",11,IF(Panel!$D$1="DECEMBER",12,0)))))))))))),M33),Holidays!$D$2:$D$157,0)),"HOLIDAY","")</f>
        <v/>
      </c>
      <c r="O33" s="78" t="str">
        <f>IF(ISNUMBER(MATCH(DATE(Panel!$D$2,IF(Panel!$D$1="JANUARY",1,IF(Panel!$D$1="FEBRUARY",2,IF(Panel!$D$1="MARCH",3,IF(Panel!$D$1="APRIL",4,IF(Panel!$D$1="MAY",5,IF(Panel!$D$1="JUNE",6,IF(Panel!$D$1="JULY",7,IF(Panel!$D$1="AUGUST",8,IF(Panel!$D$1="SEPTEMBER",9,IF(Panel!$D$1="OCTOBER",10,IF(Panel!$D$1="NOVEMBER",11,IF(Panel!$D$1="DECEMBER",12,0)))))))))))),N33),Holidays!$D$2:$D$40,0)),"HOLIDAY","")</f>
        <v/>
      </c>
      <c r="P33" s="4">
        <f>SUM(M33,1)</f>
        <v>15</v>
      </c>
      <c r="Q33" s="77" t="str">
        <f>IF(ISNUMBER(MATCH(DATE(Panel!$D$2,IF(Panel!$D$1="JANUARY",1,IF(Panel!$D$1="FEBRUARY",2,IF(Panel!$D$1="MARCH",3,IF(Panel!$D$1="APRIL",4,IF(Panel!$D$1="MAY",5,IF(Panel!$D$1="JUNE",6,IF(Panel!$D$1="JULY",7,IF(Panel!$D$1="AUGUST",8,IF(Panel!$D$1="SEPTEMBER",9,IF(Panel!$D$1="OCTOBER",10,IF(Panel!$D$1="NOVEMBER",11,IF(Panel!$D$1="DECEMBER",12,0)))))))))))),P33),Holidays!$D$2:$D$157,0)),"HOLIDAY","")</f>
        <v/>
      </c>
      <c r="R33" s="78" t="str">
        <f>IF(ISNUMBER(MATCH(DATE(Panel!$D$2,IF(Panel!$D$1="JANUARY",1,IF(Panel!$D$1="FEBRUARY",2,IF(Panel!$D$1="MARCH",3,IF(Panel!$D$1="APRIL",4,IF(Panel!$D$1="MAY",5,IF(Panel!$D$1="JUNE",6,IF(Panel!$D$1="JULY",7,IF(Panel!$D$1="AUGUST",8,IF(Panel!$D$1="SEPTEMBER",9,IF(Panel!$D$1="OCTOBER",10,IF(Panel!$D$1="NOVEMBER",11,IF(Panel!$D$1="DECEMBER",12,0)))))))))))),Q33),Holidays!$D$2:$D$40,0)),"HOLIDAY","")</f>
        <v/>
      </c>
      <c r="S33" s="6">
        <f>SUM(P33,1)</f>
        <v>16</v>
      </c>
      <c r="T33" s="77" t="str">
        <f>IF(ISNUMBER(MATCH(DATE(Panel!$D$2,IF(Panel!$D$1="JANUARY",1,IF(Panel!$D$1="FEBRUARY",2,IF(Panel!$D$1="MARCH",3,IF(Panel!$D$1="APRIL",4,IF(Panel!$D$1="MAY",5,IF(Panel!$D$1="JUNE",6,IF(Panel!$D$1="JULY",7,IF(Panel!$D$1="AUGUST",8,IF(Panel!$D$1="SEPTEMBER",9,IF(Panel!$D$1="OCTOBER",10,IF(Panel!$D$1="NOVEMBER",11,IF(Panel!$D$1="DECEMBER",12,0)))))))))))),S33),Holidays!$D$2:$D$157,0)),"HOLIDAY","")</f>
        <v/>
      </c>
      <c r="U33" s="78" t="str">
        <f>IF(ISNUMBER(MATCH(DATE(Panel!$D$2,IF(Panel!$D$1="JANUARY",1,IF(Panel!$D$1="FEBRUARY",2,IF(Panel!$D$1="MARCH",3,IF(Panel!$D$1="APRIL",4,IF(Panel!$D$1="MAY",5,IF(Panel!$D$1="JUNE",6,IF(Panel!$D$1="JULY",7,IF(Panel!$D$1="AUGUST",8,IF(Panel!$D$1="SEPTEMBER",9,IF(Panel!$D$1="OCTOBER",10,IF(Panel!$D$1="NOVEMBER",11,IF(Panel!$D$1="DECEMBER",12,0)))))))))))),T33),Holidays!$D$2:$D$40,0)),"HOLIDAY","")</f>
        <v/>
      </c>
    </row>
    <row r="34" spans="1:21" ht="21" thickBot="1" x14ac:dyDescent="0.5">
      <c r="A34" s="22"/>
      <c r="B34" s="26" t="str">
        <f>IF(Panel!$D$4="NO","","Section")</f>
        <v>Section</v>
      </c>
      <c r="C34" s="24">
        <f>IF(MiscFormulas!$A$2="YD",IF(SUM(U19,1)&gt;Panel!D6,1,SUM(U19,1)),IF(MiscFormulas!$A$2="SATW",U19,IF(MiscFormulas!$A$2="SUNW",IF(SUM(U19,1)&gt;Panel!$D$6,1,SUM(U19,1)),IF(MiscFormulas!$A$2="YW",U19,""))))</f>
        <v>5</v>
      </c>
      <c r="D34" s="34"/>
      <c r="E34" s="35" t="s">
        <v>7</v>
      </c>
      <c r="F34" s="24">
        <f>IF(MiscFormulas!$A$2="YD",IF(SUM(C34,1)&gt;Panel!$D$6,1,SUM(C34,1)),IF(MiscFormulas!$A$2="YW",IF(SUM(C34,1)&gt;Panel!$D$6,1,SUM(C34,1)),IF(MiscFormulas!$A$2="ND",IF(SUM(R19,1)&gt;Panel!$D$6,1,SUM(R19,1)),IF(MiscFormulas!$A$2="NW",IF(SUM(R19,1)&gt;Panel!$D$6,1,SUM(R19,1)),IF(MiscFormulas!$A$2="SATW",C34,IF(MiscFormulas!$A$2="SUNW",C34,""))))))</f>
        <v>1</v>
      </c>
      <c r="G34" s="36"/>
      <c r="H34" s="31" t="s">
        <v>7</v>
      </c>
      <c r="I34" s="24">
        <f>IF(MiscFormulas!$A$2="YD",IF(SUM(F34,1)&gt;Panel!$D$6,1,SUM(F34,1)),IF(MiscFormulas!$A$2="YW",F34,IF(MiscFormulas!$A$2="ND",IF(SUM(F34,1)&gt;Panel!$D$6,1,SUM(F34,1)),IF(MiscFormulas!$A$2="NW",F34,IF(MiscFormulas!$A$2="SATW",F34,IF(MiscFormulas!$A$2="SUNW",F34,""))))))</f>
        <v>2</v>
      </c>
      <c r="J34" s="36"/>
      <c r="K34" s="35" t="s">
        <v>7</v>
      </c>
      <c r="L34" s="24">
        <f>IF(MiscFormulas!$A$2="YD",IF(SUM(I34,1)&gt;Panel!$D$6,1,SUM(I34,1)),IF(MiscFormulas!$A$2="YW",I34,IF(MiscFormulas!$A$2="ND",IF(SUM(I34,1)&gt;Panel!$D$6,1,SUM(I34,1)),IF(MiscFormulas!$A$2="NW",I34,IF(MiscFormulas!$A$2="SATW",I34,IF(MiscFormulas!$A$2="SUNW",I34,""))))))</f>
        <v>3</v>
      </c>
      <c r="M34" s="30"/>
      <c r="N34" s="31" t="s">
        <v>7</v>
      </c>
      <c r="O34" s="24">
        <f>IF(MiscFormulas!$A$2="YD",IF(SUM(L34,1)&gt;Panel!$D$6,1,SUM(L34,1)),IF(MiscFormulas!$A$2="YW",L34,IF(MiscFormulas!$A$2="ND",IF(SUM(L34,1)&gt;Panel!$D$6,1,SUM(L34,1)),IF(MiscFormulas!$A$2="NW",L34,IF(MiscFormulas!$A$2="SATW",L34,IF(MiscFormulas!$A$2="SUNW",L34,""))))))</f>
        <v>4</v>
      </c>
      <c r="P34" s="37"/>
      <c r="Q34" s="31" t="s">
        <v>7</v>
      </c>
      <c r="R34" s="24">
        <f>IF(MiscFormulas!$A$2="YD",IF(SUM(O34,1)&gt;Panel!$D$6,1,SUM(O34,1)),IF(MiscFormulas!$A$2="YW",O34,IF(MiscFormulas!$A$2="ND",IF(SUM(O34,1)&gt;Panel!$D$6,1,SUM(O34,1)),IF(MiscFormulas!$A$2="NW",O34,IF(MiscFormulas!$A$2="SATW",O34,IF(MiscFormulas!$A$2="SUNW",O34,""))))))</f>
        <v>5</v>
      </c>
      <c r="S34" s="32"/>
      <c r="T34" s="31" t="str">
        <f>IF(Panel!$D$4="NO","","Section")</f>
        <v>Section</v>
      </c>
      <c r="U34" s="33">
        <f>IF(MiscFormulas!$A$2="YD",IF(SUM(R34,1)&gt;Panel!$D$6,1,SUM(R34,1)),IF(MiscFormulas!$A$2="YW",R34,IF(MiscFormulas!$A$2="SATW",IF(SUM(R34,1)&gt;Panel!$D$6,1,SUM(R34,1)),IF(MiscFormulas!$A$2="SUNW",R34,IF(MiscFormulas!$A$2="ND"," ",IF(MiscFormulas!$A$2="NW"," "))))))</f>
        <v>1</v>
      </c>
    </row>
    <row r="35" spans="1:21" ht="20.5" hidden="1" thickBot="1" x14ac:dyDescent="0.45">
      <c r="A35" s="414"/>
      <c r="B35" s="415"/>
      <c r="C35" s="415"/>
      <c r="D35" s="415"/>
      <c r="E35" s="415"/>
      <c r="F35" s="415"/>
      <c r="G35" s="421"/>
      <c r="H35" s="421"/>
      <c r="I35" s="421"/>
      <c r="J35" s="421"/>
      <c r="K35" s="421"/>
      <c r="L35" s="421"/>
      <c r="M35" s="415"/>
      <c r="N35" s="415"/>
      <c r="O35" s="415"/>
      <c r="P35" s="21"/>
      <c r="Q35" s="419"/>
      <c r="R35" s="419"/>
      <c r="S35" s="419"/>
      <c r="T35" s="419"/>
      <c r="U35" s="420"/>
    </row>
    <row r="36" spans="1:21" ht="20.5" x14ac:dyDescent="0.45">
      <c r="A36" s="161"/>
      <c r="B36" s="147" t="str">
        <f>IF(OR(A36=MiscFormulas!$B$54,A36=MiscFormulas!$B$53,A36=MiscFormulas!$B$52,A36=MiscFormulas!$B$51),C36,IF($C$34="","",IF($C$34=1,Panel!K10,IF($C$34=2,Panel!M10,IF($C$34=3,Panel!O10,IF($C$34=4,Panel!Q10,IF($C$34=5,Panel!S10,IF($C$34=6,Panel!K24,IF($C$34=7,Panel!M24,IF($C$34=8,Panel!O24,IF($C$34=9,Panel!Q24,IF($C$34=10,Panel!S24,IF($C$34=11,Panel!K38,IF($C$34=12,Panel!M38,IF($C$34=13,Panel!O38,IF($C$34=14,Panel!Q38,IF($C$34=15,Panel!S38,0)))))))))))))))))</f>
        <v>EX11 Sad</v>
      </c>
      <c r="C36" s="240" t="s">
        <v>159</v>
      </c>
      <c r="D36" s="172"/>
      <c r="E36" s="148" t="str" cm="1">
        <f t="array" ref="E36">IF(OR(D36=MiscFormulas!$B$51:$B$54),F36,IF($F$34=1,Panel!K10,IF($F$34=2,Panel!M10,IF($F$34=3,Panel!O10,IF($F$34=4,Panel!Q10,IF($F$34=5,Panel!S10,IF($F$34=6,Panel!K24,IF($F$34=7,Panel!M24,IF($F$34=8,Panel!O24,IF($F$34=9,Panel!Q24,IF($F$34=10,Panel!S24,IF($F$34=11,Panel!K38,IF($F$34=12,Panel!M38,IF($F$34=13,Panel!O38,IF($F$34=14,Panel!Q38,IF($F$34=15,Panel!S38))))))))))))))))</f>
        <v>EX2 America</v>
      </c>
      <c r="F36" s="241" t="s">
        <v>159</v>
      </c>
      <c r="G36" s="176"/>
      <c r="H36" s="148" t="str">
        <f>IF(OR(G36=MiscFormulas!$B$54,G36=MiscFormulas!$B$53,G36=MiscFormulas!$B$52,G36=MiscFormulas!$B$51),I36,IF($I$34=1,Panel!K10,IF($I$34=2,Panel!M10,IF($I$34=3,Panel!O10,IF($I$34=4,Panel!Q10,IF($I$34=5,Panel!S10,IF($I$34=6,Panel!K24,IF($I$34=7,Panel!M24,IF($I$34=8,Panel!O24,IF($I$34=9,Panel!Q24,IF($I$34=10,Panel!S24,IF($I$34=11,Panel!K38,IF($I$34=12,Panel!M38,IF($I$34=13,Panel!O38,IF($I$34=14,Panel!Q38,IF($I$34=15,Panel!S38))))))))))))))))</f>
        <v>EX4 Filipa</v>
      </c>
      <c r="I36" s="234" t="s">
        <v>159</v>
      </c>
      <c r="J36" s="158"/>
      <c r="K36" s="152" t="str">
        <f>IF(OR(J36=MiscFormulas!$B$54,J36=MiscFormulas!$B$53,J36=MiscFormulas!$B$52,J36=MiscFormulas!$B$51),L36,IF(J36=MiscFormulas!$B$54,L36,IF($L$34=1,Panel!K10,IF($L$34=2,Panel!M10,IF($L$34=3,Panel!O10,IF($L$34=4,Panel!Q10,IF($L$34=5,Panel!S10,IF($L$34=6,Panel!K24,IF($L$34=7,Panel!M24,IF($L$34=8,Panel!O24,IF($L$34=9,Panel!Q24,IF($L$34=10,Panel!S24,IF($L$34=11,Panel!K38,IF($L$34=12,Panel!M38,IF($L$34=13,Panel!O38,IF($L$34=14,Panel!Q38,IF($L$34=15,Panel!S38)))))))))))))))))</f>
        <v>EX6 Griffin</v>
      </c>
      <c r="L36" s="234"/>
      <c r="M36" s="176"/>
      <c r="N36" s="133" t="str">
        <f>IF(OR(M36=MiscFormulas!$B$54,M36=MiscFormulas!$B$53,M36=MiscFormulas!$B$52,M36=MiscFormulas!$B$51),O36,IF($O$34=1,Panel!K10,IF($O$34=2,Panel!M10,IF($O$34=3,Panel!O10,IF($O$34=4,Panel!Q10,IF($O$34=5,Panel!S10,IF($O$34=6,Panel!K24,IF($O$34=7,Panel!M24,IF($O$34=8,Panel!O24,IF($O$34=9,Panel!Q24,IF($O$34=10,Panel!S24,IF($O$34=11,Panel!K38,IF($O$34=12,Panel!M38,IF($O$34=13,Panel!O38,IF($O$34=14,Panel!Q38,IF($O$34=15,Panel!S38))))))))))))))))</f>
        <v>EX2 Nofap</v>
      </c>
      <c r="O36" s="234" t="s">
        <v>159</v>
      </c>
      <c r="P36" s="156"/>
      <c r="Q36" s="150" t="str">
        <f>IF(OR(P36=MiscFormulas!$B$54,P36=MiscFormulas!$B$53,P36=MiscFormulas!$B$52,P36=MiscFormulas!$B$51),R36,IF($R$34=1,Panel!K10,IF($R$34=2,Panel!M10,IF($R$34=3,Panel!O10,IF($R$34=4,Panel!Q10,IF($R$34=5,Panel!S10,IF($R$34=6,Panel!K24,IF($R$34=7,Panel!M24,IF($R$34=8,Panel!O24,IF($R$34=9,Panel!Q24,IF($R$34=10,Panel!S24,IF($R$34=11,Panel!K38,IF($R$34=12,Panel!M38,IF($R$34=13,Panel!O38,IF($R$34=14,Panel!Q38,IF($R$34=15,Panel!S38))))))))))))))))</f>
        <v>EX11 Sad</v>
      </c>
      <c r="R36" s="240" t="s">
        <v>159</v>
      </c>
      <c r="S36" s="219"/>
      <c r="T36" s="220" t="str">
        <f>IF(OR(S36=MiscFormulas!$B$54,S36=MiscFormulas!$B$53,S36=MiscFormulas!$B$52,S36=MiscFormulas!$B$51),U36,IF($U$34=1,Panel!K10,IF($U$34=2,Panel!M10,IF($U$34=3,Panel!O10,IF($U$34=4,Panel!Q10,IF($U$34=5,Panel!S10,IF($U$34=6,Panel!K24,IF($U$34=7,Panel!M24,IF($U$34=8,Panel!O24,IF($U$34=9,Panel!Q24,IF($U$34=10,Panel!S24,IF($U$34=11,Panel!K38,IF($U$34=12,Panel!M38,IF($U$34=13,Panel!O38,IF($U$34=14,Panel!Q38,IF($U$34=15,Panel!S38,0))))))))))))))))</f>
        <v>EX2 America</v>
      </c>
      <c r="U36" s="237" t="s">
        <v>159</v>
      </c>
    </row>
    <row r="37" spans="1:21" ht="20.5" x14ac:dyDescent="0.45">
      <c r="A37" s="175"/>
      <c r="B37" s="142" t="str">
        <f>IF(OR(A37=MiscFormulas!$B$54,A37=MiscFormulas!$B$53,A37=MiscFormulas!$B$52,A37=MiscFormulas!$B$51),C37,IF($C$34="","",IF($C$34=1,Panel!K11,IF($C$34=2,Panel!M11,IF($C$34=3,Panel!O11,IF($C$34=4,Panel!Q11,IF($C$34=5,Panel!S11,IF($C$34=6,Panel!K25,IF($C$34=7,Panel!M25,IF($C$34=8,Panel!O25,IF($C$34=9,Panel!Q25,IF($C$34=10,Panel!S25,IF($C$34=11,Panel!K39,IF($C$34=12,Panel!M39,IF($C$34=13,Panel!O39,IF($C$34=14,Panel!Q39,IF($C$34=15,Panel!S39,0)))))))))))))))))</f>
        <v>EX12 Sassy</v>
      </c>
      <c r="C37" s="235"/>
      <c r="D37" s="174"/>
      <c r="E37" s="143" t="str">
        <f>IF(OR(D37=MiscFormulas!$B$54,D37=MiscFormulas!$B$53,D37=MiscFormulas!$B$52,D37=MiscFormulas!$B$51),F37,IF($F$34=1,Panel!K11,IF($F$34=2,Panel!M11,IF($F$34=3,Panel!O11,IF($F$34=4,Panel!Q11,IF($F$34=5,Panel!S11,IF($F$34=6,Panel!K25,IF($F$34=7,Panel!M25,IF($F$34=8,Panel!O25,IF($F$34=9,Panel!Q25,IF($F$34=10,Panel!S25,IF($F$34=11,Panel!K39,IF($F$34=12,Panel!M39,IF($F$34=13,Panel!O39,IF($F$34=14,Panel!Q39,IF($F$34=15,Panel!S39))))))))))))))))</f>
        <v>EX10 Bros</v>
      </c>
      <c r="F37" s="242"/>
      <c r="G37" s="177"/>
      <c r="H37" s="143" t="str">
        <f>IF(OR(G37=MiscFormulas!$B$54,G37=MiscFormulas!$B$53,G37=MiscFormulas!$B$52,G37=MiscFormulas!$B$51),I37,IF($I$34=1,Panel!K11,IF($I$34=2,Panel!M11,IF($I$34=3,Panel!O11,IF($I$34=4,Panel!Q11,IF($I$34=5,Panel!S11,IF($I$34=6,Panel!K25,IF($I$34=7,Panel!M25,IF($I$34=8,Panel!O25,IF($I$34=9,Panel!Q25,IF($I$34=10,Panel!S25,IF($I$34=11,Panel!K39,IF($I$34=12,Panel!M39,IF($I$34=13,Panel!O39,IF($I$34=14,Panel!Q39,IF($I$34=15,Panel!S39))))))))))))))))</f>
        <v>EX2 Douche</v>
      </c>
      <c r="I37" s="235"/>
      <c r="J37" s="157"/>
      <c r="K37" s="153" t="str">
        <f>IF(OR(J37=MiscFormulas!$B$54,J37=MiscFormulas!$B$53,J37=MiscFormulas!$B$52,J37=MiscFormulas!$B$51),L37,IF(J37=MiscFormulas!$B$54,L37,IF($L$34=1,Panel!K11,IF($L$34=2,Panel!M11,IF($L$34=3,Panel!O11,IF($L$34=4,Panel!Q11,IF($L$34=5,Panel!S11,IF($L$34=6,Panel!K25,IF($L$34=7,Panel!M25,IF($L$34=8,Panel!O25,IF($L$34=9,Panel!Q25,IF($L$34=10,Panel!S25,IF($L$34=11,Panel!K39,IF($L$34=12,Panel!M39,IF($L$34=13,Panel!O39,IF($L$34=14,Panel!Q39,IF($L$34=15,Panel!S39)))))))))))))))))</f>
        <v>EX11 Jody</v>
      </c>
      <c r="L37" s="235"/>
      <c r="M37" s="177"/>
      <c r="N37" s="125" t="str">
        <f>IF(OR(M37=MiscFormulas!$B$54,M37=MiscFormulas!$B$53,M37=MiscFormulas!$B$52,M37=MiscFormulas!$B$51),O37,IF($O$34=1,Panel!K11,IF($O$34=2,Panel!M11,IF($O$34=3,Panel!O11,IF($O$34=4,Panel!Q11,IF($O$34=5,Panel!S11,IF($O$34=6,Panel!K25,IF($O$34=7,Panel!M25,IF($O$34=8,Panel!O25,IF($O$34=9,Panel!Q25,IF($O$34=10,Panel!S25,IF($O$34=11,Panel!K39,IF($O$34=12,Panel!M39,IF($O$34=13,Panel!O39,IF($O$34=14,Panel!Q39,IF($O$34=15,Panel!S39))))))))))))))))</f>
        <v>EX1 Moron</v>
      </c>
      <c r="O37" s="235"/>
      <c r="P37" s="168"/>
      <c r="Q37" s="144" t="str">
        <f>IF(OR(P37=MiscFormulas!$B$54,P37=MiscFormulas!$B$53,P37=MiscFormulas!$B$52,P37=MiscFormulas!$B$51),R37,IF($R$34=1,Panel!K11,IF($R$34=2,Panel!M11,IF($R$34=3,Panel!O11,IF($R$34=4,Panel!Q11,IF($R$34=5,Panel!S11,IF($R$34=6,Panel!K25,IF($R$34=7,Panel!M25,IF($R$34=8,Panel!O25,IF($R$34=9,Panel!Q25,IF($R$34=10,Panel!S25,IF($R$34=11,Panel!K39,IF($R$34=12,Panel!M39,IF($R$34=13,Panel!O39,IF($R$34=14,Panel!Q39,IF($R$34=15,Panel!S39))))))))))))))))</f>
        <v>EX12 Sassy</v>
      </c>
      <c r="R37" s="235"/>
      <c r="S37" s="221"/>
      <c r="T37" s="222" t="str">
        <f>IF(OR(S37=MiscFormulas!$B$54,S37=MiscFormulas!$B$53,S37=MiscFormulas!$B$52,S37=MiscFormulas!$B$51),U37,IF($U$34=1,Panel!K11,IF($U$34=2,Panel!M11,IF($U$34=3,Panel!O11,IF($U$34=4,Panel!Q11,IF($U$34=5,Panel!S11,IF($U$34=6,Panel!K25,IF($U$34=7,Panel!M25,IF($U$34=8,Panel!O25,IF($U$34=9,Panel!Q25,IF($U$34=10,Panel!S25,IF($U$34=11,Panel!K39,IF($U$34=12,Panel!M39,IF($U$34=13,Panel!O39,IF($U$34=14,Panel!Q39,IF($U$34=15,Panel!S39,0))))))))))))))))</f>
        <v>EX10 Bros</v>
      </c>
      <c r="U37" s="238"/>
    </row>
    <row r="38" spans="1:21" ht="20.5" x14ac:dyDescent="0.45">
      <c r="A38" s="175"/>
      <c r="B38" s="142" t="str">
        <f>IF(OR(A38=MiscFormulas!$B$54,A38=MiscFormulas!$B$53,A38=MiscFormulas!$B$52,A38=MiscFormulas!$B$51),C38,IF($C$34="","",IF($C$34=1,Panel!K12,IF($C$34=2,Panel!M12,IF($C$34=3,Panel!O12,IF($C$34=4,Panel!Q12,IF($C$34=5,Panel!S12,IF($C$34=6,Panel!K26,IF($C$34=7,Panel!M26,IF($C$34=8,Panel!O26,IF($C$34=9,Panel!Q26,IF($C$34=10,Panel!S26,IF($C$34=11,Panel!K40,IF($C$34=12,Panel!M40,IF($C$34=13,Panel!O40,IF($C$34=14,Panel!Q40,IF($C$34=15,Panel!S40,0)))))))))))))))))</f>
        <v>EX6 Pog</v>
      </c>
      <c r="C38" s="235" t="s">
        <v>107</v>
      </c>
      <c r="D38" s="174"/>
      <c r="E38" s="143" t="str">
        <f>IF(OR(D38=MiscFormulas!$B$54,D38=MiscFormulas!$B$53,D38=MiscFormulas!$B$52,D38=MiscFormulas!$B$51),F38,IF($F$34=1,Panel!K12,IF($F$34=2,Panel!M12,IF($F$34=3,Panel!O12,IF($F$34=4,Panel!Q12,IF($F$34=5,Panel!S12,IF($F$34=6,Panel!K26,IF($F$34=7,Panel!M26,IF($F$34=8,Panel!O26,IF($F$34=9,Panel!Q26,IF($F$34=10,Panel!S26,IF($F$34=11,Panel!K40,IF($F$34=12,Panel!M40,IF($F$34=13,Panel!O40,IF($F$34=14,Panel!Q40,IF($F$34=15,Panel!S40))))))))))))))))</f>
        <v>EX2 AOL</v>
      </c>
      <c r="F38" s="242"/>
      <c r="G38" s="177"/>
      <c r="H38" s="143" t="str">
        <f>IF(OR(G38=MiscFormulas!$B$54,G38=MiscFormulas!$B$53,G38=MiscFormulas!$B$52,G38=MiscFormulas!$B$51),I38,IF($I$34=1,Panel!K12,IF($I$34=2,Panel!M12,IF($I$34=3,Panel!O12,IF($I$34=4,Panel!Q12,IF($I$34=5,Panel!S12,IF($I$34=6,Panel!K26,IF($I$34=7,Panel!M26,IF($I$34=8,Panel!O26,IF($I$34=9,Panel!Q26,IF($I$34=10,Panel!S26,IF($I$34=11,Panel!K40,IF($I$34=12,Panel!M40,IF($I$34=13,Panel!O40,IF($I$34=14,Panel!Q40,IF($I$34=15,Panel!S40))))))))))))))))</f>
        <v>EX12 Bros</v>
      </c>
      <c r="I38" s="235"/>
      <c r="J38" s="157"/>
      <c r="K38" s="153" t="str">
        <f>IF(OR(J38=MiscFormulas!$B$54,J38=MiscFormulas!$B$53,J38=MiscFormulas!$B$52,J38=MiscFormulas!$B$51),L38,IF(J38=MiscFormulas!$B$54,L38,IF($L$34=1,Panel!K12,IF($L$34=2,Panel!M12,IF($L$34=3,Panel!O12,IF($L$34=4,Panel!Q12,IF($L$34=5,Panel!S12,IF($L$34=6,Panel!K26,IF($L$34=7,Panel!M26,IF($L$34=8,Panel!O26,IF($L$34=9,Panel!Q26,IF($L$34=10,Panel!S26,IF($L$34=11,Panel!K40,IF($L$34=12,Panel!M40,IF($L$34=13,Panel!O40,IF($L$34=14,Panel!Q40,IF($L$34=15,Panel!S40)))))))))))))))))</f>
        <v>EX12 Kruger</v>
      </c>
      <c r="L38" s="235"/>
      <c r="M38" s="177"/>
      <c r="N38" s="125" t="str">
        <f>IF(OR(M38=MiscFormulas!$B$54,M38=MiscFormulas!$B$53,M38=MiscFormulas!$B$52,M38=MiscFormulas!$B$51),O38,IF($O$34=1,Panel!K12,IF($O$34=2,Panel!M12,IF($O$34=3,Panel!O12,IF($O$34=4,Panel!Q12,IF($O$34=5,Panel!S12,IF($O$34=6,Panel!K26,IF($O$34=7,Panel!M26,IF($O$34=8,Panel!O26,IF($O$34=9,Panel!Q26,IF($O$34=10,Panel!S26,IF($O$34=11,Panel!K40,IF($O$34=12,Panel!M40,IF($O$34=13,Panel!O40,IF($O$34=14,Panel!Q40,IF($O$34=15,Panel!S40))))))))))))))))</f>
        <v>EX4 Pleb2</v>
      </c>
      <c r="O38" s="235"/>
      <c r="P38" s="168"/>
      <c r="Q38" s="144" t="str">
        <f>IF(OR(P38=MiscFormulas!$B$54,P38=MiscFormulas!$B$53,P38=MiscFormulas!$B$52,P38=MiscFormulas!$B$51),R38,IF($R$34=1,Panel!K12,IF($R$34=2,Panel!M12,IF($R$34=3,Panel!O12,IF($R$34=4,Panel!Q12,IF($R$34=5,Panel!S12,IF($R$34=6,Panel!K26,IF($R$34=7,Panel!M26,IF($R$34=8,Panel!O26,IF($R$34=9,Panel!Q26,IF($R$34=10,Panel!S26,IF($R$34=11,Panel!K40,IF($R$34=12,Panel!M40,IF($R$34=13,Panel!O40,IF($R$34=14,Panel!Q40,IF($R$34=15,Panel!S40))))))))))))))))</f>
        <v>EX6 Pog</v>
      </c>
      <c r="R38" s="235"/>
      <c r="S38" s="221"/>
      <c r="T38" s="222" t="str">
        <f>IF(OR(S38=MiscFormulas!$B$54,S38=MiscFormulas!$B$53,S38=MiscFormulas!$B$52,S38=MiscFormulas!$B$51),U38,IF($U$34=1,Panel!K12,IF($U$34=2,Panel!M12,IF($U$34=3,Panel!O12,IF($U$34=4,Panel!Q12,IF($U$34=5,Panel!S12,IF($U$34=6,Panel!K26,IF($U$34=7,Panel!M26,IF($U$34=8,Panel!O26,IF($U$34=9,Panel!Q26,IF($U$34=10,Panel!S26,IF($U$34=11,Panel!K40,IF($U$34=12,Panel!M40,IF($U$34=13,Panel!O40,IF($U$34=14,Panel!Q40,IF($U$34=15,Panel!S40,0))))))))))))))))</f>
        <v>EX2 AOL</v>
      </c>
      <c r="U38" s="238"/>
    </row>
    <row r="39" spans="1:21" ht="20.5" x14ac:dyDescent="0.45">
      <c r="A39" s="175"/>
      <c r="B39" s="142" t="str">
        <f>IF(OR(A39=MiscFormulas!$B$54,A39=MiscFormulas!$B$53,A39=MiscFormulas!$B$52,A39=MiscFormulas!$B$51),C39,IF($C$34="","",IF($C$34=1,Panel!K13,IF($C$34=2,Panel!M13,IF($C$34=3,Panel!O13,IF($C$34=4,Panel!Q13,IF($C$34=5,Panel!S13,IF($C$34=6,Panel!K27,IF($C$34=7,Panel!M27,IF($C$34=8,Panel!O27,IF($C$34=9,Panel!Q27,IF($C$34=10,Panel!S27,IF($C$34=11,Panel!K41,IF($C$34=12,Panel!M41,IF($C$34=13,Panel!O41,IF($C$34=14,Panel!Q41,IF($C$34=15,Panel!S41,0)))))))))))))))))</f>
        <v>EX7 Pootey</v>
      </c>
      <c r="C39" s="235" t="s">
        <v>145</v>
      </c>
      <c r="D39" s="174"/>
      <c r="E39" s="143" t="str">
        <f>IF(OR(D39=MiscFormulas!$B$54,D39=MiscFormulas!$B$53,D39=MiscFormulas!$B$52,D39=MiscFormulas!$B$51),F39,IF($F$34=1,Panel!K13,IF($F$34=2,Panel!M13,IF($F$34=3,Panel!O13,IF($F$34=4,Panel!Q13,IF($F$34=5,Panel!S13,IF($F$34=6,Panel!K27,IF($F$34=7,Panel!M27,IF($F$34=8,Panel!O27,IF($F$34=9,Panel!Q27,IF($F$34=10,Panel!S27,IF($F$34=11,Panel!K41,IF($F$34=12,Panel!M41,IF($F$34=13,Panel!O41,IF($F$34=14,Panel!Q41,IF($F$34=15,Panel!S41))))))))))))))))</f>
        <v>EX3 Archer</v>
      </c>
      <c r="F39" s="242"/>
      <c r="G39" s="177"/>
      <c r="H39" s="143" t="str">
        <f>IF(OR(G39=MiscFormulas!$B$54,G39=MiscFormulas!$B$53,G39=MiscFormulas!$B$52,G39=MiscFormulas!$B$51),I39,IF($I$34=1,Panel!K13,IF($I$34=2,Panel!M13,IF($I$34=3,Panel!O13,IF($I$34=4,Panel!Q13,IF($I$34=5,Panel!S13,IF($I$34=6,Panel!K27,IF($I$34=7,Panel!M27,IF($I$34=8,Panel!O27,IF($I$34=9,Panel!Q27,IF($I$34=10,Panel!S27,IF($I$34=11,Panel!K41,IF($I$34=12,Panel!M41,IF($I$34=13,Panel!O41,IF($I$34=14,Panel!Q41,IF($I$34=15,Panel!S41))))))))))))))))</f>
        <v>EX13 Bruns</v>
      </c>
      <c r="I39" s="235"/>
      <c r="J39" s="157"/>
      <c r="K39" s="153" t="str">
        <f>IF(OR(J39=MiscFormulas!$B$54,J39=MiscFormulas!$B$53,J39=MiscFormulas!$B$52,J39=MiscFormulas!$B$51),L39,IF(J39=MiscFormulas!$B$54,L39,IF($L$34=1,Panel!K13,IF($L$34=2,Panel!M13,IF($L$34=3,Panel!O13,IF($L$34=4,Panel!Q13,IF($L$34=5,Panel!S13,IF($L$34=6,Panel!K27,IF($L$34=7,Panel!M27,IF($L$34=8,Panel!O27,IF($L$34=9,Panel!Q27,IF($L$34=10,Panel!S27,IF($L$34=11,Panel!K41,IF($L$34=12,Panel!M41,IF($L$34=13,Panel!O41,IF($L$34=14,Panel!Q41,IF($L$34=15,Panel!S41)))))))))))))))))</f>
        <v>EX13 Llorona</v>
      </c>
      <c r="L39" s="235"/>
      <c r="M39" s="177"/>
      <c r="N39" s="125" t="str">
        <f>IF(OR(M39=MiscFormulas!$B$54,M39=MiscFormulas!$B$53,M39=MiscFormulas!$B$52,M39=MiscFormulas!$B$51),O39,IF($O$34=1,Panel!K13,IF($O$34=2,Panel!M13,IF($O$34=3,Panel!O13,IF($O$34=4,Panel!Q13,IF($O$34=5,Panel!S13,IF($O$34=6,Panel!K27,IF($O$34=7,Panel!M27,IF($O$34=8,Panel!O27,IF($O$34=9,Panel!Q27,IF($O$34=10,Panel!S27,IF($O$34=11,Panel!K41,IF($O$34=12,Panel!M41,IF($O$34=13,Panel!O41,IF($O$34=14,Panel!Q41,IF($O$34=15,Panel!S41))))))))))))))))</f>
        <v>EX5 Plebasarus</v>
      </c>
      <c r="O39" s="235"/>
      <c r="P39" s="168"/>
      <c r="Q39" s="144" t="str">
        <f>IF(OR(P39=MiscFormulas!$B$54,P39=MiscFormulas!$B$53,P39=MiscFormulas!$B$52,P39=MiscFormulas!$B$51),R39,IF($R$34=1,Panel!K13,IF($R$34=2,Panel!M13,IF($R$34=3,Panel!O13,IF($R$34=4,Panel!Q13,IF($R$34=5,Panel!S13,IF($R$34=6,Panel!K27,IF($R$34=7,Panel!M27,IF($R$34=8,Panel!O27,IF($R$34=9,Panel!Q27,IF($R$34=10,Panel!S27,IF($R$34=11,Panel!K41,IF($R$34=12,Panel!M41,IF($R$34=13,Panel!O41,IF($R$34=14,Panel!Q41,IF($R$34=15,Panel!S41))))))))))))))))</f>
        <v>EX7 Pootey</v>
      </c>
      <c r="R39" s="235"/>
      <c r="S39" s="221"/>
      <c r="T39" s="222" t="str">
        <f>IF(OR(S39=MiscFormulas!$B$54,S39=MiscFormulas!$B$53,S39=MiscFormulas!$B$52,S39=MiscFormulas!$B$51),U39,IF($U$34=1,Panel!K13,IF($U$34=2,Panel!M13,IF($U$34=3,Panel!O13,IF($U$34=4,Panel!Q13,IF($U$34=5,Panel!S13,IF($U$34=6,Panel!K27,IF($U$34=7,Panel!M27,IF($U$34=8,Panel!O27,IF($U$34=9,Panel!Q27,IF($U$34=10,Panel!S27,IF($U$34=11,Panel!K41,IF($U$34=12,Panel!M41,IF($U$34=13,Panel!O41,IF($U$34=14,Panel!Q41,IF($U$34=15,Panel!S41,0))))))))))))))))</f>
        <v>EX3 Archer</v>
      </c>
      <c r="U39" s="238" t="s">
        <v>145</v>
      </c>
    </row>
    <row r="40" spans="1:21" ht="20.5" x14ac:dyDescent="0.45">
      <c r="A40" s="175"/>
      <c r="B40" s="142" t="str">
        <f>IF(OR(A40=MiscFormulas!$B$54,A40=MiscFormulas!$B$53,A40=MiscFormulas!$B$52,A40=MiscFormulas!$B$51),C40,IF($C$34="","",IF($C$34=1,Panel!K14,IF($C$34=2,Panel!M14,IF($C$34=3,Panel!O14,IF($C$34=4,Panel!Q14,IF($C$34=5,Panel!S14,IF($C$34=6,Panel!K28,IF($C$34=7,Panel!M28,IF($C$34=8,Panel!O28,IF($C$34=9,Panel!Q28,IF($C$34=10,Panel!S28,IF($C$34=11,Panel!K42,IF($C$34=12,Panel!M42,IF($C$34=13,Panel!O42,IF($C$34=14,Panel!Q42,IF($C$34=15,Panel!S42,0)))))))))))))))))</f>
        <v>EX8 Ran</v>
      </c>
      <c r="C40" s="235"/>
      <c r="D40" s="174"/>
      <c r="E40" s="143" t="str">
        <f>IF(OR(D40=MiscFormulas!$B$54,D40=MiscFormulas!$B$53,D40=MiscFormulas!$B$52,D40=MiscFormulas!$B$51),F40,IF($F$34=1,Panel!K14,IF($F$34=2,Panel!M14,IF($F$34=3,Panel!O14,IF($F$34=4,Panel!Q14,IF($F$34=5,Panel!S14,IF($F$34=6,Panel!K28,IF($F$34=7,Panel!M28,IF($F$34=8,Panel!O28,IF($F$34=9,Panel!Q28,IF($F$34=10,Panel!S28,IF($F$34=11,Panel!K42,IF($F$34=12,Panel!M42,IF($F$34=13,Panel!O42,IF($F$34=14,Panel!Q42,IF($F$34=15,Panel!S42))))))))))))))))</f>
        <v>EX5 BandCamp</v>
      </c>
      <c r="F40" s="242"/>
      <c r="G40" s="177"/>
      <c r="H40" s="143" t="str">
        <f>IF(OR(G40=MiscFormulas!$B$54,G40=MiscFormulas!$B$53,G40=MiscFormulas!$B$52,G40=MiscFormulas!$B$51),I40,IF($I$34=1,Panel!K14,IF($I$34=2,Panel!M14,IF($I$34=3,Panel!O14,IF($I$34=4,Panel!Q14,IF($I$34=5,Panel!S14,IF($I$34=6,Panel!K28,IF($I$34=7,Panel!M28,IF($I$34=8,Panel!O28,IF($I$34=9,Panel!Q28,IF($I$34=10,Panel!S28,IF($I$34=11,Panel!K42,IF($I$34=12,Panel!M42,IF($I$34=13,Panel!O42,IF($I$34=14,Panel!Q42,IF($I$34=15,Panel!S42))))))))))))))))</f>
        <v>EX14 Cena</v>
      </c>
      <c r="I40" s="235"/>
      <c r="J40" s="157"/>
      <c r="K40" s="153" t="str">
        <f>IF(OR(J40=MiscFormulas!$B$54,J40=MiscFormulas!$B$53,J40=MiscFormulas!$B$52,J40=MiscFormulas!$B$51),L40,IF(J40=MiscFormulas!$B$54,L40,IF($L$34=1,Panel!K14,IF($L$34=2,Panel!M14,IF($L$34=3,Panel!O14,IF($L$34=4,Panel!Q14,IF($L$34=5,Panel!S14,IF($L$34=6,Panel!K28,IF($L$34=7,Panel!M28,IF($L$34=8,Panel!O28,IF($L$34=9,Panel!Q28,IF($L$34=10,Panel!S28,IF($L$34=11,Panel!K42,IF($L$34=12,Panel!M42,IF($L$34=13,Panel!O42,IF($L$34=14,Panel!Q42,IF($L$34=15,Panel!S42)))))))))))))))))</f>
        <v>EX14 Luke</v>
      </c>
      <c r="L40" s="235"/>
      <c r="M40" s="175"/>
      <c r="N40" s="125" t="str">
        <f>IF(OR(M40=MiscFormulas!$B$54,M40=MiscFormulas!$B$53,M40=MiscFormulas!$B$52,M40=MiscFormulas!$B$51),O40,IF($O$34=1,Panel!K14,IF($O$34=2,Panel!M14,IF($O$34=3,Panel!O14,IF($O$34=4,Panel!Q14,IF($O$34=5,Panel!S14,IF($O$34=6,Panel!K28,IF($O$34=7,Panel!M28,IF($O$34=8,Panel!O28,IF($O$34=9,Panel!Q28,IF($O$34=10,Panel!S28,IF($O$34=11,Panel!K42,IF($O$34=12,Panel!M42,IF($O$34=13,Panel!O42,IF($O$34=14,Panel!Q42,IF($O$34=15,Panel!S42))))))))))))))))</f>
        <v>EX3 Paratroopa</v>
      </c>
      <c r="O40" s="235"/>
      <c r="P40" s="168"/>
      <c r="Q40" s="144" t="str">
        <f>IF(OR(P40=MiscFormulas!$B$54,P40=MiscFormulas!$B$53,P40=MiscFormulas!$B$52,P40=MiscFormulas!$B$51),R40,IF($R$34=1,Panel!K14,IF($R$34=2,Panel!M14,IF($R$34=3,Panel!O14,IF($R$34=4,Panel!Q14,IF($R$34=5,Panel!S14,IF($R$34=6,Panel!K28,IF($R$34=7,Panel!M28,IF($R$34=8,Panel!O28,IF($R$34=9,Panel!Q28,IF($R$34=10,Panel!S28,IF($R$34=11,Panel!K42,IF($R$34=12,Panel!M42,IF($R$34=13,Panel!O42,IF($R$34=14,Panel!Q42,IF($R$34=15,Panel!S42))))))))))))))))</f>
        <v>EX8 Ran</v>
      </c>
      <c r="R40" s="235"/>
      <c r="S40" s="221"/>
      <c r="T40" s="222" t="str">
        <f>IF(OR(S40=MiscFormulas!$B$54,S40=MiscFormulas!$B$53,S40=MiscFormulas!$B$52,S40=MiscFormulas!$B$51),U40,IF($U$34=1,Panel!K14,IF($U$34=2,Panel!M14,IF($U$34=3,Panel!O14,IF($U$34=4,Panel!Q14,IF($U$34=5,Panel!S14,IF($U$34=6,Panel!K28,IF($U$34=7,Panel!M28,IF($U$34=8,Panel!O28,IF($U$34=9,Panel!Q28,IF($U$34=10,Panel!S28,IF($U$34=11,Panel!K42,IF($U$34=12,Panel!M42,IF($U$34=13,Panel!O42,IF($U$34=14,Panel!Q42,IF($U$34=15,Panel!S42,0))))))))))))))))</f>
        <v>EX5 BandCamp</v>
      </c>
      <c r="U40" s="238"/>
    </row>
    <row r="41" spans="1:21" ht="20.5" x14ac:dyDescent="0.45">
      <c r="A41" s="175"/>
      <c r="B41" s="142" t="str">
        <f>IF(OR(A41=MiscFormulas!$B$54,A41=MiscFormulas!$B$53,A41=MiscFormulas!$B$52,A41=MiscFormulas!$B$51),C41,IF($C$34="","",IF($C$34=1,Panel!K15,IF($C$34=2,Panel!M15,IF($C$34=3,Panel!O15,IF($C$34=4,Panel!Q15,IF($C$34=5,Panel!S15,IF($C$34=6,Panel!K29,IF($C$34=7,Panel!M29,IF($C$34=8,Panel!O29,IF($C$34=9,Panel!Q29,IF($C$34=10,Panel!S29,IF($C$34=11,Panel!K43,IF($C$34=12,Panel!M43,IF($C$34=13,Panel!O43,IF($C$34=14,Panel!Q43,IF($C$34=15,Panel!S43,0)))))))))))))))))</f>
        <v>EX9 Rhodes</v>
      </c>
      <c r="C41" s="235"/>
      <c r="D41" s="174"/>
      <c r="E41" s="143" t="str">
        <f>IF(OR(D41=MiscFormulas!$B$54,D41=MiscFormulas!$B$53,D41=MiscFormulas!$B$52,D41=MiscFormulas!$B$51),F41,IF($F$34=1,Panel!K15,IF($F$34=2,Panel!M15,IF($F$34=3,Panel!O15,IF($F$34=4,Panel!Q15,IF($F$34=5,Panel!S15,IF($F$34=6,Panel!K29,IF($F$34=7,Panel!M29,IF($F$34=8,Panel!O29,IF($F$34=9,Panel!Q29,IF($F$34=10,Panel!S29,IF($F$34=11,Panel!K43,IF($F$34=12,Panel!M43,IF($F$34=13,Panel!O43,IF($F$34=14,Panel!Q43,IF($F$34=15,Panel!S43))))))))))))))))</f>
        <v>EX6 Black</v>
      </c>
      <c r="F41" s="242"/>
      <c r="G41" s="177"/>
      <c r="H41" s="143" t="str">
        <f>IF(OR(G41=MiscFormulas!$B$54,G41=MiscFormulas!$B$53,G41=MiscFormulas!$B$52,G41=MiscFormulas!$B$51),I41,IF($I$34=1,Panel!K15,IF($I$34=2,Panel!M15,IF($I$34=3,Panel!O15,IF($I$34=4,Panel!Q15,IF($I$34=5,Panel!S15,IF($I$34=6,Panel!K29,IF($I$34=7,Panel!M29,IF($I$34=8,Panel!O29,IF($I$34=9,Panel!Q29,IF($I$34=10,Panel!S29,IF($I$34=11,Panel!K43,IF($I$34=12,Panel!M43,IF($I$34=13,Panel!O43,IF($I$34=14,Panel!Q43,IF($I$34=15,Panel!S43))))))))))))))))</f>
        <v>EX15 Cheep</v>
      </c>
      <c r="I41" s="235"/>
      <c r="J41" s="157"/>
      <c r="K41" s="153" t="str">
        <f>IF(OR(J41=MiscFormulas!$B$54,J41=MiscFormulas!$B$53,J41=MiscFormulas!$B$52,J41=MiscFormulas!$B$51),L41,IF(J41=MiscFormulas!$B$54,L41,IF($L$34=1,Panel!K15,IF($L$34=2,Panel!M15,IF($L$34=3,Panel!O15,IF($L$34=4,Panel!Q15,IF($L$34=5,Panel!S15,IF($L$34=6,Panel!K29,IF($L$34=7,Panel!M29,IF($L$34=8,Panel!O29,IF($L$34=9,Panel!Q29,IF($L$34=10,Panel!S29,IF($L$34=11,Panel!K43,IF($L$34=12,Panel!M43,IF($L$34=13,Panel!O43,IF($L$34=14,Panel!Q43,IF($L$34=15,Panel!S43)))))))))))))))))</f>
        <v>EX15 Mae</v>
      </c>
      <c r="L41" s="235"/>
      <c r="M41" s="175"/>
      <c r="N41" s="125" t="str">
        <f>IF(OR(M41=MiscFormulas!$B$54,M41=MiscFormulas!$B$53,M41=MiscFormulas!$B$52,M41=MiscFormulas!$B$51),O41,IF($O$34=1,Panel!K15,IF($O$34=2,Panel!M15,IF($O$34=3,Panel!O15,IF($O$34=4,Panel!Q15,IF($O$34=5,Panel!S15,IF($O$34=6,Panel!K29,IF($O$34=7,Panel!M29,IF($O$34=8,Panel!O29,IF($O$34=9,Panel!Q29,IF($O$34=10,Panel!S29,IF($O$34=11,Panel!K43,IF($O$34=12,Panel!M43,IF($O$34=13,Panel!O43,IF($O$34=14,Panel!Q43,IF($O$34=15,Panel!S43))))))))))))))))</f>
        <v>EX17 Man</v>
      </c>
      <c r="O41" s="235"/>
      <c r="P41" s="168"/>
      <c r="Q41" s="144" t="str">
        <f>IF(OR(P41=MiscFormulas!$B$54,P41=MiscFormulas!$B$53,P41=MiscFormulas!$B$52,P41=MiscFormulas!$B$51),R41,IF($R$34=1,Panel!K15,IF($R$34=2,Panel!M15,IF($R$34=3,Panel!O15,IF($R$34=4,Panel!Q15,IF($R$34=5,Panel!S15,IF($R$34=6,Panel!K29,IF($R$34=7,Panel!M29,IF($R$34=8,Panel!O29,IF($R$34=9,Panel!Q29,IF($R$34=10,Panel!S29,IF($R$34=11,Panel!K43,IF($R$34=12,Panel!M43,IF($R$34=13,Panel!O43,IF($R$34=14,Panel!Q43,IF($R$34=15,Panel!S43))))))))))))))))</f>
        <v>EX9 Rhodes</v>
      </c>
      <c r="R41" s="235"/>
      <c r="S41" s="221"/>
      <c r="T41" s="222" t="str">
        <f>IF(OR(S41=MiscFormulas!$B$54,S41=MiscFormulas!$B$53,S41=MiscFormulas!$B$52,S41=MiscFormulas!$B$51),U41,IF($U$34=1,Panel!K15,IF($U$34=2,Panel!M15,IF($U$34=3,Panel!O15,IF($U$34=4,Panel!Q15,IF($U$34=5,Panel!S15,IF($U$34=6,Panel!K29,IF($U$34=7,Panel!M29,IF($U$34=8,Panel!O29,IF($U$34=9,Panel!Q29,IF($U$34=10,Panel!S29,IF($U$34=11,Panel!K43,IF($U$34=12,Panel!M43,IF($U$34=13,Panel!O43,IF($U$34=14,Panel!Q43,IF($U$34=15,Panel!S43,0))))))))))))))))</f>
        <v>EX6 Black</v>
      </c>
      <c r="U41" s="238"/>
    </row>
    <row r="42" spans="1:21" ht="20.5" x14ac:dyDescent="0.45">
      <c r="A42" s="175"/>
      <c r="B42" s="142">
        <f>IF(OR(A42=MiscFormulas!$B$54,A42=MiscFormulas!$B$53,A42=MiscFormulas!$B$52,A42=MiscFormulas!$B$51),C42,IF($C$34="","",IF($C$34=1,Panel!K16,IF($C$34=2,Panel!M16,IF($C$34=3,Panel!O16,IF($C$34=4,Panel!Q16,IF($C$34=5,Panel!S16,IF($C$34=6,Panel!K30,IF($C$34=7,Panel!M30,IF($C$34=8,Panel!O30,IF($C$34=9,Panel!Q30,IF($C$34=10,Panel!S30,IF($C$34=11,Panel!K44,IF($C$34=12,Panel!M44,IF($C$34=13,Panel!O44,IF($C$34=14,Panel!Q44,IF($C$34=15,Panel!S44,0)))))))))))))))))</f>
        <v>0</v>
      </c>
      <c r="C42" s="235" t="s">
        <v>107</v>
      </c>
      <c r="D42" s="174"/>
      <c r="E42" s="143" t="str">
        <f>IF(OR(D42=MiscFormulas!$B$54,D42=MiscFormulas!$B$53,D42=MiscFormulas!$B$52,D42=MiscFormulas!$B$51),F42,IF($F$34=1,Panel!K16,IF($F$34=2,Panel!M16,IF($F$34=3,Panel!O16,IF($F$34=4,Panel!Q16,IF($F$34=5,Panel!S16,IF($F$34=6,Panel!K30,IF($F$34=7,Panel!M30,IF($F$34=8,Panel!O30,IF($F$34=9,Panel!Q30,IF($F$34=10,Panel!S30,IF($F$34=11,Panel!K44,IF($F$34=12,Panel!M44,IF($F$34=13,Panel!O44,IF($F$34=14,Panel!Q44,IF($F$34=15,Panel!S44))))))))))))))))</f>
        <v>EX7 Boo</v>
      </c>
      <c r="F42" s="242"/>
      <c r="G42" s="177"/>
      <c r="H42" s="143" t="str">
        <f>IF(OR(G42=MiscFormulas!$B$54,G42=MiscFormulas!$B$53,G42=MiscFormulas!$B$52,G42=MiscFormulas!$B$51),I42,IF($I$34=1,Panel!K16,IF($I$34=2,Panel!M16,IF($I$34=3,Panel!O16,IF($I$34=4,Panel!Q16,IF($I$34=5,Panel!S16,IF($I$34=6,Panel!K30,IF($I$34=7,Panel!M30,IF($I$34=8,Panel!O30,IF($I$34=9,Panel!Q30,IF($I$34=10,Panel!S30,IF($I$34=11,Panel!K44,IF($I$34=12,Panel!M44,IF($I$34=13,Panel!O44,IF($I$34=14,Panel!Q44,IF($I$34=15,Panel!S44))))))))))))))))</f>
        <v>EX17 Christ</v>
      </c>
      <c r="I42" s="235"/>
      <c r="J42" s="157"/>
      <c r="K42" s="153" t="str">
        <f>IF(OR(J42=MiscFormulas!$B$54,J42=MiscFormulas!$B$53,J42=MiscFormulas!$B$52,J42=MiscFormulas!$B$51),L42,IF(J42=MiscFormulas!$B$54,L42,IF($L$34=1,Panel!K16,IF($L$34=2,Panel!M16,IF($L$34=3,Panel!O16,IF($L$34=4,Panel!Q16,IF($L$34=5,Panel!S16,IF($L$34=6,Panel!K30,IF($L$34=7,Panel!M30,IF($L$34=8,Panel!O30,IF($L$34=9,Panel!Q30,IF($L$34=10,Panel!S30,IF($L$34=11,Panel!K44,IF($L$34=12,Panel!M44,IF($L$34=13,Panel!O44,IF($L$34=14,Panel!Q44,IF($L$34=15,Panel!S44)))))))))))))))))</f>
        <v>EX16 Maker</v>
      </c>
      <c r="L42" s="235"/>
      <c r="M42" s="175"/>
      <c r="N42" s="125" t="str">
        <f>IF(OR(M42=MiscFormulas!$B$54,M42=MiscFormulas!$B$53,M42=MiscFormulas!$B$52,M42=MiscFormulas!$B$51),O42,IF($O$34=1,Panel!K16,IF($O$34=2,Panel!M16,IF($O$34=3,Panel!O16,IF($O$34=4,Panel!Q16,IF($O$34=5,Panel!S16,IF($O$34=6,Panel!K30,IF($O$34=7,Panel!M30,IF($O$34=8,Panel!O30,IF($O$34=9,Panel!Q30,IF($O$34=10,Panel!S30,IF($O$34=11,Panel!K44,IF($O$34=12,Panel!M44,IF($O$34=13,Panel!O44,IF($O$34=14,Panel!Q44,IF($O$34=15,Panel!S44))))))))))))))))</f>
        <v>EX2 America</v>
      </c>
      <c r="O42" s="235"/>
      <c r="P42" s="168"/>
      <c r="Q42" s="144">
        <f>IF(OR(P42=MiscFormulas!$B$54,P42=MiscFormulas!$B$53,P42=MiscFormulas!$B$52,P42=MiscFormulas!$B$51),R42,IF($R$34=1,Panel!K16,IF($R$34=2,Panel!M16,IF($R$34=3,Panel!O16,IF($R$34=4,Panel!Q16,IF($R$34=5,Panel!S16,IF($R$34=6,Panel!K30,IF($R$34=7,Panel!M30,IF($R$34=8,Panel!O30,IF($R$34=9,Panel!Q30,IF($R$34=10,Panel!S30,IF($R$34=11,Panel!K44,IF($R$34=12,Panel!M44,IF($R$34=13,Panel!O44,IF($R$34=14,Panel!Q44,IF($R$34=15,Panel!S44))))))))))))))))</f>
        <v>0</v>
      </c>
      <c r="R42" s="235"/>
      <c r="S42" s="221"/>
      <c r="T42" s="222" t="str">
        <f>IF(OR(S42=MiscFormulas!$B$54,S42=MiscFormulas!$B$53,S42=MiscFormulas!$B$52,S42=MiscFormulas!$B$51),U42,IF($U$34=1,Panel!K16,IF($U$34=2,Panel!M16,IF($U$34=3,Panel!O16,IF($U$34=4,Panel!Q16,IF($U$34=5,Panel!S16,IF($U$34=6,Panel!K30,IF($U$34=7,Panel!M30,IF($U$34=8,Panel!O30,IF($U$34=9,Panel!Q30,IF($U$34=10,Panel!S30,IF($U$34=11,Panel!K44,IF($U$34=12,Panel!M44,IF($U$34=13,Panel!O44,IF($U$34=14,Panel!Q44,IF($U$34=15,Panel!S44,0))))))))))))))))</f>
        <v>EX7 Boo</v>
      </c>
      <c r="U42" s="238"/>
    </row>
    <row r="43" spans="1:21" ht="20.5" x14ac:dyDescent="0.45">
      <c r="A43" s="175"/>
      <c r="B43" s="142">
        <f>IF(OR(A43=MiscFormulas!$B$54,A43=MiscFormulas!$B$53,A43=MiscFormulas!$B$52,A43=MiscFormulas!$B$51),C43,IF($C$34="","",IF($C$34=1,Panel!K17,IF($C$34=2,Panel!M17,IF($C$34=3,Panel!O17,IF($C$34=4,Panel!Q17,IF($C$34=5,Panel!S17,IF($C$34=6,Panel!K31,IF($C$34=7,Panel!M31,IF($C$34=8,Panel!O31,IF($C$34=9,Panel!Q31,IF($C$34=10,Panel!S31,IF($C$34=11,Panel!K45,IF($C$34=12,Panel!M45,IF($C$34=13,Panel!O45,IF($C$34=14,Panel!Q45,IF($C$34=15,Panel!S45,0)))))))))))))))))</f>
        <v>0</v>
      </c>
      <c r="C43" s="235"/>
      <c r="D43" s="174"/>
      <c r="E43" s="143" t="str">
        <f>IF(OR(D43=MiscFormulas!$B$54,D43=MiscFormulas!$B$53,D43=MiscFormulas!$B$52,D43=MiscFormulas!$B$51),F43,IF($F$34=1,Panel!K17,IF($F$34=2,Panel!M17,IF($F$34=3,Panel!O17,IF($F$34=4,Panel!Q17,IF($F$34=5,Panel!S17,IF($F$34=6,Panel!K31,IF($F$34=7,Panel!M31,IF($F$34=8,Panel!O31,IF($F$34=9,Panel!Q31,IF($F$34=10,Panel!S31,IF($F$34=11,Panel!K45,IF($F$34=12,Panel!M45,IF($F$34=13,Panel!O45,IF($F$34=14,Panel!Q45,IF($F$34=15,Panel!S45))))))))))))))))</f>
        <v>EX8 Boo</v>
      </c>
      <c r="F43" s="242"/>
      <c r="G43" s="177"/>
      <c r="H43" s="143" t="str">
        <f>IF(OR(G43=MiscFormulas!$B$54,G43=MiscFormulas!$B$53,G43=MiscFormulas!$B$52,G43=MiscFormulas!$B$51),I43,IF($I$34=1,Panel!K17,IF($I$34=2,Panel!M17,IF($I$34=3,Panel!O17,IF($I$34=4,Panel!Q17,IF($I$34=5,Panel!S17,IF($I$34=6,Panel!K31,IF($I$34=7,Panel!M31,IF($I$34=8,Panel!O31,IF($I$34=9,Panel!Q31,IF($I$34=10,Panel!S31,IF($I$34=11,Panel!K45,IF($I$34=12,Panel!M45,IF($I$34=13,Panel!O45,IF($I$34=14,Panel!Q45,IF($I$34=15,Panel!S45))))))))))))))))</f>
        <v>EX20 Correy</v>
      </c>
      <c r="I43" s="235"/>
      <c r="J43" s="157"/>
      <c r="K43" s="153" t="str">
        <f>IF(OR(J43=MiscFormulas!$B$54,J43=MiscFormulas!$B$53,J43=MiscFormulas!$B$52,J43=MiscFormulas!$B$51),L43,IF(J43=MiscFormulas!$B$54,L43,IF($L$34=1,Panel!K17,IF($L$34=2,Panel!M17,IF($L$34=3,Panel!O17,IF($L$34=4,Panel!Q17,IF($L$34=5,Panel!S17,IF($L$34=6,Panel!K31,IF($L$34=7,Panel!M31,IF($L$34=8,Panel!O31,IF($L$34=9,Panel!Q31,IF($L$34=10,Panel!S31,IF($L$34=11,Panel!K45,IF($L$34=12,Panel!M45,IF($L$34=13,Panel!O45,IF($L$34=14,Panel!Q45,IF($L$34=15,Panel!S45)))))))))))))))))</f>
        <v>EX5 Ghost</v>
      </c>
      <c r="L43" s="235"/>
      <c r="M43" s="175"/>
      <c r="N43" s="125">
        <f>IF(OR(M43=MiscFormulas!$B$54,M43=MiscFormulas!$B$53,M43=MiscFormulas!$B$52,M43=MiscFormulas!$B$51),O43,IF($O$34=1,Panel!K17,IF($O$34=2,Panel!M17,IF($O$34=3,Panel!O17,IF($O$34=4,Panel!Q17,IF($O$34=5,Panel!S17,IF($O$34=6,Panel!K31,IF($O$34=7,Panel!M31,IF($O$34=8,Panel!O31,IF($O$34=9,Panel!Q31,IF($O$34=10,Panel!S31,IF($O$34=11,Panel!K45,IF($O$34=12,Panel!M45,IF($O$34=13,Panel!O45,IF($O$34=14,Panel!Q45,IF($O$34=15,Panel!S45))))))))))))))))</f>
        <v>0</v>
      </c>
      <c r="O43" s="235"/>
      <c r="P43" s="168"/>
      <c r="Q43" s="144">
        <f>IF(OR(P43=MiscFormulas!$B$54,P43=MiscFormulas!$B$53,P43=MiscFormulas!$B$52,P43=MiscFormulas!$B$51),R43,IF($R$34=1,Panel!K17,IF($R$34=2,Panel!M17,IF($R$34=3,Panel!O17,IF($R$34=4,Panel!Q17,IF($R$34=5,Panel!S17,IF($R$34=6,Panel!K31,IF($R$34=7,Panel!M31,IF($R$34=8,Panel!O31,IF($R$34=9,Panel!Q31,IF($R$34=10,Panel!S31,IF($R$34=11,Panel!K45,IF($R$34=12,Panel!M45,IF($R$34=13,Panel!O45,IF($R$34=14,Panel!Q45,IF($R$34=15,Panel!S45))))))))))))))))</f>
        <v>0</v>
      </c>
      <c r="R43" s="235"/>
      <c r="S43" s="221"/>
      <c r="T43" s="222" t="str">
        <f>IF(OR(S43=MiscFormulas!$B$54,S43=MiscFormulas!$B$53,S43=MiscFormulas!$B$52,S43=MiscFormulas!$B$51),U43,IF($U$34=1,Panel!K17,IF($U$34=2,Panel!M17,IF($U$34=3,Panel!O17,IF($U$34=4,Panel!Q17,IF($U$34=5,Panel!S17,IF($U$34=6,Panel!K31,IF($U$34=7,Panel!M31,IF($U$34=8,Panel!O31,IF($U$34=9,Panel!Q31,IF($U$34=10,Panel!S31,IF($U$34=11,Panel!K45,IF($U$34=12,Panel!M45,IF($U$34=13,Panel!O45,IF($U$34=14,Panel!Q45,IF($U$34=15,Panel!S45,0))))))))))))))))</f>
        <v>EX8 Boo</v>
      </c>
      <c r="U43" s="238"/>
    </row>
    <row r="44" spans="1:21" ht="20.5" x14ac:dyDescent="0.45">
      <c r="A44" s="175"/>
      <c r="B44" s="142">
        <f>IF(OR(A44=MiscFormulas!$B$54,A44=MiscFormulas!$B$53,A44=MiscFormulas!$B$52,A44=MiscFormulas!$B$51),C44,IF($C$34="","",IF($C$34=1,Panel!K18,IF($C$34=2,Panel!M18,IF($C$34=3,Panel!O18,IF($C$34=4,Panel!Q18,IF($C$34=5,Panel!S18,IF($C$34=6,Panel!K32,IF($C$34=7,Panel!M32,IF($C$34=8,Panel!O32,IF($C$34=9,Panel!Q32,IF($C$34=10,Panel!S32,IF($C$34=11,Panel!K46,IF($C$34=12,Panel!M46,IF($C$34=13,Panel!O46,IF($C$34=14,Panel!Q46,IF($C$34=15,Panel!S46,0)))))))))))))))))</f>
        <v>0</v>
      </c>
      <c r="C44" s="235"/>
      <c r="D44" s="174"/>
      <c r="E44" s="143" t="str">
        <f>IF(OR(D44=MiscFormulas!$B$54,D44=MiscFormulas!$B$53,D44=MiscFormulas!$B$52,D44=MiscFormulas!$B$51),F44,IF($F$34=1,Panel!K18,IF($F$34=2,Panel!M18,IF($F$34=3,Panel!O18,IF($F$34=4,Panel!Q18,IF($F$34=5,Panel!S18,IF($F$34=6,Panel!K32,IF($F$34=7,Panel!M32,IF($F$34=8,Panel!O32,IF($F$34=9,Panel!Q32,IF($F$34=10,Panel!S32,IF($F$34=11,Panel!K46,IF($F$34=12,Panel!M46,IF($F$34=13,Panel!O46,IF($F$34=14,Panel!Q46,IF($F$34=15,Panel!S46))))))))))))))))</f>
        <v>EX9 Brocavich</v>
      </c>
      <c r="F44" s="242"/>
      <c r="G44" s="177"/>
      <c r="H44" s="143" t="str">
        <f>IF(OR(G44=MiscFormulas!$B$54,G44=MiscFormulas!$B$53,G44=MiscFormulas!$B$52,G44=MiscFormulas!$B$51),I44,IF($I$34=1,Panel!K18,IF($I$34=2,Panel!M18,IF($I$34=3,Panel!O18,IF($I$34=4,Panel!Q18,IF($I$34=5,Panel!S18,IF($I$34=6,Panel!K32,IF($I$34=7,Panel!M32,IF($I$34=8,Panel!O32,IF($I$34=9,Panel!Q32,IF($I$34=10,Panel!S32,IF($I$34=11,Panel!K46,IF($I$34=12,Panel!M46,IF($I$34=13,Panel!O46,IF($I$34=14,Panel!Q46,IF($I$34=15,Panel!S46))))))))))))))))</f>
        <v>EX3 Eve</v>
      </c>
      <c r="I44" s="235"/>
      <c r="J44" s="157"/>
      <c r="K44" s="153" t="str">
        <f>IF(OR(J44=MiscFormulas!$B$54,J44=MiscFormulas!$B$53,J44=MiscFormulas!$B$52,J44=MiscFormulas!$B$51),L44,IF(J44=MiscFormulas!$B$54,L44,IF($L$34=1,Panel!K18,IF($L$34=2,Panel!M18,IF($L$34=3,Panel!O18,IF($L$34=4,Panel!Q18,IF($L$34=5,Panel!S18,IF($L$34=6,Panel!K32,IF($L$34=7,Panel!M32,IF($L$34=8,Panel!O32,IF($L$34=9,Panel!Q32,IF($L$34=10,Panel!S32,IF($L$34=11,Panel!K46,IF($L$34=12,Panel!M46,IF($L$34=13,Panel!O46,IF($L$34=14,Panel!Q46,IF($L$34=15,Panel!S46)))))))))))))))))</f>
        <v>EX7 Gump</v>
      </c>
      <c r="L44" s="235"/>
      <c r="M44" s="175"/>
      <c r="N44" s="125">
        <f>IF(OR(M44=MiscFormulas!$B$54,M44=MiscFormulas!$B$53,M44=MiscFormulas!$B$52,M44=MiscFormulas!$B$51),O44,IF($O$34=1,Panel!K18,IF($O$34=2,Panel!M18,IF($O$34=3,Panel!O18,IF($O$34=4,Panel!Q18,IF($O$34=5,Panel!S18,IF($O$34=6,Panel!K32,IF($O$34=7,Panel!M32,IF($O$34=8,Panel!O32,IF($O$34=9,Panel!Q32,IF($O$34=10,Panel!S32,IF($O$34=11,Panel!K46,IF($O$34=12,Panel!M46,IF($O$34=13,Panel!O46,IF($O$34=14,Panel!Q46,IF($O$34=15,Panel!S46))))))))))))))))</f>
        <v>0</v>
      </c>
      <c r="O44" s="235"/>
      <c r="P44" s="168"/>
      <c r="Q44" s="144">
        <f>IF(OR(P44=MiscFormulas!$B$54,P44=MiscFormulas!$B$53,P44=MiscFormulas!$B$52,P44=MiscFormulas!$B$51),R44,IF($R$34=1,Panel!K18,IF($R$34=2,Panel!M18,IF($R$34=3,Panel!O18,IF($R$34=4,Panel!Q18,IF($R$34=5,Panel!S18,IF($R$34=6,Panel!K32,IF($R$34=7,Panel!M32,IF($R$34=8,Panel!O32,IF($R$34=9,Panel!Q32,IF($R$34=10,Panel!S32,IF($R$34=11,Panel!K46,IF($R$34=12,Panel!M46,IF($R$34=13,Panel!O46,IF($R$34=14,Panel!Q46,IF($R$34=15,Panel!S46))))))))))))))))</f>
        <v>0</v>
      </c>
      <c r="R44" s="235"/>
      <c r="S44" s="221"/>
      <c r="T44" s="222" t="str">
        <f>IF(OR(S44=MiscFormulas!$B$54,S44=MiscFormulas!$B$53,S44=MiscFormulas!$B$52,S44=MiscFormulas!$B$51),U44,IF($U$34=1,Panel!K18,IF($U$34=2,Panel!M18,IF($U$34=3,Panel!O18,IF($U$34=4,Panel!Q18,IF($U$34=5,Panel!S18,IF($U$34=6,Panel!K32,IF($U$34=7,Panel!M32,IF($U$34=8,Panel!O32,IF($U$34=9,Panel!Q32,IF($U$34=10,Panel!S32,IF($U$34=11,Panel!K46,IF($U$34=12,Panel!M46,IF($U$34=13,Panel!O46,IF($U$34=14,Panel!Q46,IF($U$34=15,Panel!S46,0))))))))))))))))</f>
        <v>EX9 Brocavich</v>
      </c>
      <c r="U44" s="238"/>
    </row>
    <row r="45" spans="1:21" ht="20.5" x14ac:dyDescent="0.45">
      <c r="A45" s="175"/>
      <c r="B45" s="142">
        <f>IF(OR(A45=MiscFormulas!$B$54,A45=MiscFormulas!$B$53,A45=MiscFormulas!$B$52,A45=MiscFormulas!$B$51),C45,IF($C$34="","",IF($C$34=1,Panel!K19,IF($C$34=2,Panel!M19,IF($C$34=3,Panel!O19,IF($C$34=4,Panel!Q19,IF($C$34=5,Panel!S19,IF($C$34=6,Panel!K33,IF($C$34=7,Panel!M33,IF($C$34=8,Panel!O33,IF($C$34=9,Panel!Q33,IF($C$34=10,Panel!S33,IF($C$34=11,Panel!K47,IF($C$34=12,Panel!M47,IF($C$34=13,Panel!O47,IF($C$34=14,Panel!Q47,IF($C$34=15,Panel!S47,0)))))))))))))))))</f>
        <v>0</v>
      </c>
      <c r="C45" s="235"/>
      <c r="D45" s="174"/>
      <c r="E45" s="143">
        <f>IF(OR(D45=MiscFormulas!$B$54,D45=MiscFormulas!$B$53,D45=MiscFormulas!$B$52,D45=MiscFormulas!$B$51),F45,IF($F$34=1,Panel!K19,IF($F$34=2,Panel!M19,IF($F$34=3,Panel!O19,IF($F$34=4,Panel!Q19,IF($F$34=5,Panel!S19,IF($F$34=6,Panel!K33,IF($F$34=7,Panel!M33,IF($F$34=8,Panel!O33,IF($F$34=9,Panel!Q33,IF($F$34=10,Panel!S33,IF($F$34=11,Panel!K47,IF($F$34=12,Panel!M47,IF($F$34=13,Panel!O47,IF($F$34=14,Panel!Q47,IF($F$34=15,Panel!S47))))))))))))))))</f>
        <v>0</v>
      </c>
      <c r="F45" s="242"/>
      <c r="G45" s="177"/>
      <c r="H45" s="143">
        <f>IF(OR(G45=MiscFormulas!$B$54,G45=MiscFormulas!$B$53,G45=MiscFormulas!$B$52,G45=MiscFormulas!$B$51),I45,IF($I$34=1,Panel!K19,IF($I$34=2,Panel!M19,IF($I$34=3,Panel!O19,IF($I$34=4,Panel!Q19,IF($I$34=5,Panel!S19,IF($I$34=6,Panel!K33,IF($I$34=7,Panel!M33,IF($I$34=8,Panel!O33,IF($I$34=9,Panel!Q33,IF($I$34=10,Panel!S33,IF($I$34=11,Panel!K47,IF($I$34=12,Panel!M47,IF($I$34=13,Panel!O47,IF($I$34=14,Panel!Q47,IF($I$34=15,Panel!S47))))))))))))))))</f>
        <v>0</v>
      </c>
      <c r="I45" s="235"/>
      <c r="J45" s="157"/>
      <c r="K45" s="153" t="str">
        <f>IF(OR(J45=MiscFormulas!$B$54,J45=MiscFormulas!$B$53,J45=MiscFormulas!$B$52,J45=MiscFormulas!$B$51),L45,IF(J45=MiscFormulas!$B$54,L45,IF($L$34=1,Panel!K19,IF($L$34=2,Panel!M19,IF($L$34=3,Panel!O19,IF($L$34=4,Panel!Q19,IF($L$34=5,Panel!S19,IF($L$34=6,Panel!K33,IF($L$34=7,Panel!M33,IF($L$34=8,Panel!O33,IF($L$34=9,Panel!Q33,IF($L$34=10,Panel!S33,IF($L$34=11,Panel!K47,IF($L$34=12,Panel!M47,IF($L$34=13,Panel!O47,IF($L$34=14,Panel!Q47,IF($L$34=15,Panel!S47)))))))))))))))))</f>
        <v>EX8 Hardworker</v>
      </c>
      <c r="L45" s="235"/>
      <c r="M45" s="175"/>
      <c r="N45" s="125">
        <f>IF(OR(M45=MiscFormulas!$B$54,M45=MiscFormulas!$B$53,M45=MiscFormulas!$B$52,M45=MiscFormulas!$B$51),O45,IF($O$34=1,Panel!K19,IF($O$34=2,Panel!M19,IF($O$34=3,Panel!O19,IF($O$34=4,Panel!Q19,IF($O$34=5,Panel!S19,IF($O$34=6,Panel!K33,IF($O$34=7,Panel!M33,IF($O$34=8,Panel!O33,IF($O$34=9,Panel!Q33,IF($O$34=10,Panel!S33,IF($O$34=11,Panel!K47,IF($O$34=12,Panel!M47,IF($O$34=13,Panel!O47,IF($O$34=14,Panel!Q47,IF($O$34=15,Panel!S47))))))))))))))))</f>
        <v>0</v>
      </c>
      <c r="O45" s="235"/>
      <c r="P45" s="168"/>
      <c r="Q45" s="144">
        <f>IF(OR(P45=MiscFormulas!$B$54,P45=MiscFormulas!$B$53,P45=MiscFormulas!$B$52,P45=MiscFormulas!$B$51),R45,IF($R$34=1,Panel!K19,IF($R$34=2,Panel!M19,IF($R$34=3,Panel!O19,IF($R$34=4,Panel!Q19,IF($R$34=5,Panel!S19,IF($R$34=6,Panel!K33,IF($R$34=7,Panel!M33,IF($R$34=8,Panel!O33,IF($R$34=9,Panel!Q33,IF($R$34=10,Panel!S33,IF($R$34=11,Panel!K47,IF($R$34=12,Panel!M47,IF($R$34=13,Panel!O47,IF($R$34=14,Panel!Q47,IF($R$34=15,Panel!S47))))))))))))))))</f>
        <v>0</v>
      </c>
      <c r="R45" s="235"/>
      <c r="S45" s="221"/>
      <c r="T45" s="222">
        <f>IF(OR(S45=MiscFormulas!$B$54,S45=MiscFormulas!$B$53,S45=MiscFormulas!$B$52,S45=MiscFormulas!$B$51),U45,IF($U$34=1,Panel!K19,IF($U$34=2,Panel!M19,IF($U$34=3,Panel!O19,IF($U$34=4,Panel!Q19,IF($U$34=5,Panel!S19,IF($U$34=6,Panel!K33,IF($U$34=7,Panel!M33,IF($U$34=8,Panel!O33,IF($U$34=9,Panel!Q33,IF($U$34=10,Panel!S33,IF($U$34=11,Panel!K47,IF($U$34=12,Panel!M47,IF($U$34=13,Panel!O47,IF($U$34=14,Panel!Q47,IF($U$34=15,Panel!S47,0))))))))))))))))</f>
        <v>0</v>
      </c>
      <c r="U45" s="238"/>
    </row>
    <row r="46" spans="1:21" ht="20.5" x14ac:dyDescent="0.45">
      <c r="A46" s="175"/>
      <c r="B46" s="142">
        <f>IF(OR(A46=MiscFormulas!$B$54,A46=MiscFormulas!$B$53,A46=MiscFormulas!$B$52,A46=MiscFormulas!$B$51),C46,IF($C$34="","",IF($C$34=1,Panel!K20,IF($C$34=2,Panel!M20,IF($C$34=3,Panel!O20,IF($C$34=4,Panel!Q20,IF($C$34=5,Panel!S20,IF($C$34=6,Panel!K34,IF($C$34=7,Panel!M34,IF($C$34=8,Panel!O34,IF($C$34=9,Panel!Q34,IF($C$34=10,Panel!S34,IF($C$34=11,Panel!K48,IF($C$34=12,Panel!M48,IF($C$34=13,Panel!O48,IF($C$34=14,Panel!Q48,IF($C$34=15,Panel!S48,0)))))))))))))))))</f>
        <v>0</v>
      </c>
      <c r="C46" s="235"/>
      <c r="D46" s="174"/>
      <c r="E46" s="143">
        <f>IF(OR(D46=MiscFormulas!$B$54,D46=MiscFormulas!$B$53,D46=MiscFormulas!$B$52,D46=MiscFormulas!$B$51),F46,IF($F$34=1,Panel!K20,IF($F$34=2,Panel!M20,IF($F$34=3,Panel!O20,IF($F$34=4,Panel!Q20,IF($F$34=5,Panel!S20,IF($F$34=6,Panel!K34,IF($F$34=7,Panel!M34,IF($F$34=8,Panel!O34,IF($F$34=9,Panel!Q34,IF($F$34=10,Panel!S34,IF($F$34=11,Panel!K48,IF($F$34=12,Panel!M48,IF($F$34=13,Panel!O48,IF($F$34=14,Panel!Q48,IF($F$34=15,Panel!S48))))))))))))))))</f>
        <v>0</v>
      </c>
      <c r="F46" s="242"/>
      <c r="G46" s="177"/>
      <c r="H46" s="143">
        <f>IF(OR(G46=MiscFormulas!$B$54,G46=MiscFormulas!$B$53,G46=MiscFormulas!$B$52,G46=MiscFormulas!$B$51),I46,IF($I$34=1,Panel!K20,IF($I$34=2,Panel!M20,IF($I$34=3,Panel!O20,IF($I$34=4,Panel!Q20,IF($I$34=5,Panel!S20,IF($I$34=6,Panel!K34,IF($I$34=7,Panel!M34,IF($I$34=8,Panel!O34,IF($I$34=9,Panel!Q34,IF($I$34=10,Panel!S34,IF($I$34=11,Panel!K48,IF($I$34=12,Panel!M48,IF($I$34=13,Panel!O48,IF($I$34=14,Panel!Q48,IF($I$34=15,Panel!S48))))))))))))))))</f>
        <v>0</v>
      </c>
      <c r="I46" s="235"/>
      <c r="J46" s="157"/>
      <c r="K46" s="153" t="str">
        <f>IF(OR(J46=MiscFormulas!$B$54,J46=MiscFormulas!$B$53,J46=MiscFormulas!$B$52,J46=MiscFormulas!$B$51),L46,IF(J46=MiscFormulas!$B$54,L46,IF($L$34=1,Panel!K20,IF($L$34=2,Panel!M20,IF($L$34=3,Panel!O20,IF($L$34=4,Panel!Q20,IF($L$34=5,Panel!S20,IF($L$34=6,Panel!K34,IF($L$34=7,Panel!M34,IF($L$34=8,Panel!O34,IF($L$34=9,Panel!Q34,IF($L$34=10,Panel!S34,IF($L$34=11,Panel!K48,IF($L$34=12,Panel!M48,IF($L$34=13,Panel!O48,IF($L$34=14,Panel!Q48,IF($L$34=15,Panel!S48)))))))))))))))))</f>
        <v>EX10 Hut</v>
      </c>
      <c r="L46" s="235"/>
      <c r="M46" s="175"/>
      <c r="N46" s="125">
        <f>IF(OR(M46=MiscFormulas!$B$54,M46=MiscFormulas!$B$53,M46=MiscFormulas!$B$52,M46=MiscFormulas!$B$51),O46,IF($O$34=1,Panel!K20,IF($O$34=2,Panel!M20,IF($O$34=3,Panel!O20,IF($O$34=4,Panel!Q20,IF($O$34=5,Panel!S20,IF($O$34=6,Panel!K34,IF($O$34=7,Panel!M34,IF($O$34=8,Panel!O34,IF($O$34=9,Panel!Q34,IF($O$34=10,Panel!S34,IF($O$34=11,Panel!K48,IF($O$34=12,Panel!M48,IF($O$34=13,Panel!O48,IF($O$34=14,Panel!Q48,IF($O$34=15,Panel!S48))))))))))))))))</f>
        <v>0</v>
      </c>
      <c r="O46" s="235"/>
      <c r="P46" s="168"/>
      <c r="Q46" s="144">
        <f>IF(OR(P46=MiscFormulas!$B$54,P46=MiscFormulas!$B$53,P46=MiscFormulas!$B$52,P46=MiscFormulas!$B$51),R46,IF($R$34=1,Panel!K20,IF($R$34=2,Panel!M20,IF($R$34=3,Panel!O20,IF($R$34=4,Panel!Q20,IF($R$34=5,Panel!S20,IF($R$34=6,Panel!K34,IF($R$34=7,Panel!M34,IF($R$34=8,Panel!O34,IF($R$34=9,Panel!Q34,IF($R$34=10,Panel!S34,IF($R$34=11,Panel!K48,IF($R$34=12,Panel!M48,IF($R$34=13,Panel!O48,IF($R$34=14,Panel!Q48,IF($R$34=15,Panel!S48))))))))))))))))</f>
        <v>0</v>
      </c>
      <c r="R46" s="235"/>
      <c r="S46" s="221"/>
      <c r="T46" s="222">
        <f>IF(OR(S46=MiscFormulas!$B$54,S46=MiscFormulas!$B$53,S46=MiscFormulas!$B$52,S46=MiscFormulas!$B$51),U46,IF($U$34=1,Panel!K20,IF($U$34=2,Panel!M20,IF($U$34=3,Panel!O20,IF($U$34=4,Panel!Q20,IF($U$34=5,Panel!S20,IF($U$34=6,Panel!K34,IF($U$34=7,Panel!M34,IF($U$34=8,Panel!O34,IF($U$34=9,Panel!Q34,IF($U$34=10,Panel!S34,IF($U$34=11,Panel!K48,IF($U$34=12,Panel!M48,IF($U$34=13,Panel!O48,IF($U$34=14,Panel!Q48,IF($U$34=15,Panel!S48,0))))))))))))))))</f>
        <v>0</v>
      </c>
      <c r="U46" s="238"/>
    </row>
    <row r="47" spans="1:21" ht="21" thickBot="1" x14ac:dyDescent="0.5">
      <c r="A47" s="160"/>
      <c r="B47" s="146">
        <f>IF(OR(A47=MiscFormulas!$B$54,A47=MiscFormulas!$B$53,A47=MiscFormulas!$B$52,A47=MiscFormulas!$B$51),C47,IF($C$34="","",IF($C$34=1,Panel!K21,IF($C$34=2,Panel!M21,IF($C$34=3,Panel!O21,IF($C$34=4,Panel!Q21,IF($C$34=5,Panel!S21,IF($C$34=6,Panel!K35,IF($C$34=7,Panel!M35,IF($C$34=8,Panel!O35,IF($C$34=9,Panel!Q35,IF($C$34=10,Panel!S35,IF($C$34=11,Panel!K49,IF($C$34=12,Panel!M49,IF($C$34=13,Panel!O49,IF($C$34=14,Panel!Q49,IF($C$34=15,Panel!S49,0)))))))))))))))))</f>
        <v>0</v>
      </c>
      <c r="C47" s="236"/>
      <c r="D47" s="226"/>
      <c r="E47" s="145">
        <f>IF(OR(D47=MiscFormulas!$B$54,D47=MiscFormulas!$B$53,D47=MiscFormulas!$B$52,D47=MiscFormulas!$B$51),F47,IF($F$34=1,Panel!K21,IF($F$34=2,Panel!M21,IF($F$34=3,Panel!O21,IF($F$34=4,Panel!Q21,IF($F$34=5,Panel!S21,IF($F$34=6,Panel!K35,IF($F$34=7,Panel!M35,IF($F$34=8,Panel!O35,IF($F$34=9,Panel!Q35,IF($F$34=10,Panel!S35,IF($F$34=11,Panel!K49,IF($F$34=12,Panel!M49,IF($F$34=13,Panel!O49,IF($F$34=14,Panel!Q49,IF($F$34=15,Panel!S49))))))))))))))))</f>
        <v>0</v>
      </c>
      <c r="F47" s="243"/>
      <c r="G47" s="178"/>
      <c r="H47" s="145">
        <f>IF(OR(G47=MiscFormulas!$B$54,G47=MiscFormulas!$B$53,G47=MiscFormulas!$B$52,G47=MiscFormulas!$B$51),I47,IF($I$34=1,Panel!K21,IF($I$34=2,Panel!M21,IF($I$34=3,Panel!O21,IF($I$34=4,Panel!Q21,IF($I$34=5,Panel!S21,IF($I$34=6,Panel!K35,IF($I$34=7,Panel!M35,IF($I$34=8,Panel!O35,IF($I$34=9,Panel!Q35,IF($I$34=10,Panel!S35,IF($I$34=11,Panel!K49,IF($I$34=12,Panel!M49,IF($I$34=13,Panel!O49,IF($I$34=14,Panel!Q49,IF($I$34=15,Panel!S49))))))))))))))))</f>
        <v>0</v>
      </c>
      <c r="I47" s="236"/>
      <c r="J47" s="227"/>
      <c r="K47" s="228">
        <f>IF(OR(J47=MiscFormulas!$B$54,J47=MiscFormulas!$B$53,J47=MiscFormulas!$B$52,J47=MiscFormulas!$B$51),L47,IF(J47=MiscFormulas!$B$54,L47,IF($L$34=1,Panel!K21,IF($L$34=2,Panel!M21,IF($L$34=3,Panel!O21,IF($L$34=4,Panel!Q21,IF($L$34=5,Panel!S21,IF($L$34=6,Panel!K35,IF($L$34=7,Panel!M35,IF($L$34=8,Panel!O35,IF($L$34=9,Panel!Q35,IF($L$34=10,Panel!S35,IF($L$34=11,Panel!K49,IF($L$34=12,Panel!M49,IF($L$34=13,Panel!O49,IF($L$34=14,Panel!Q49,IF($L$34=15,Panel!S49)))))))))))))))))</f>
        <v>0</v>
      </c>
      <c r="L47" s="236"/>
      <c r="M47" s="160"/>
      <c r="N47" s="229">
        <f>IF(OR(M47=MiscFormulas!$B$54,M47=MiscFormulas!$B$53,M47=MiscFormulas!$B$52,M47=MiscFormulas!$B$51),O47,IF($O$34=1,Panel!K21,IF($O$34=2,Panel!M21,IF($O$34=3,Panel!O21,IF($O$34=4,Panel!Q21,IF($O$34=5,Panel!S21,IF($O$34=6,Panel!K35,IF($O$34=7,Panel!M35,IF($O$34=8,Panel!O35,IF($O$34=9,Panel!Q35,IF($O$34=10,Panel!S35,IF($O$34=11,Panel!K49,IF($O$34=12,Panel!M49,IF($O$34=13,Panel!O49,IF($O$34=14,Panel!Q49,IF($O$34=15,Panel!S49))))))))))))))))</f>
        <v>0</v>
      </c>
      <c r="O47" s="236"/>
      <c r="P47" s="155"/>
      <c r="Q47" s="149">
        <f>IF(OR(P47=MiscFormulas!$B$54,P47=MiscFormulas!$B$53,P47=MiscFormulas!$B$52,P47=MiscFormulas!$B$51),R47,IF($R$34=1,Panel!K21,IF($R$34=2,Panel!M21,IF($R$34=3,Panel!O21,IF($R$34=4,Panel!Q21,IF($R$34=5,Panel!S21,IF($R$34=6,Panel!K35,IF($R$34=7,Panel!M35,IF($R$34=8,Panel!O35,IF($R$34=9,Panel!Q35,IF($R$34=10,Panel!S35,IF($R$34=11,Panel!K49,IF($R$34=12,Panel!M49,IF($R$34=13,Panel!O49,IF($R$34=14,Panel!Q49,IF($R$34=15,Panel!S49))))))))))))))))</f>
        <v>0</v>
      </c>
      <c r="R47" s="236"/>
      <c r="S47" s="230"/>
      <c r="T47" s="231">
        <f>IF(OR(S47=MiscFormulas!$B$54,S47=MiscFormulas!$B$53,S47=MiscFormulas!$B$52,S47=MiscFormulas!$B$51),U47,IF($U$34=1,Panel!K21,IF($U$34=2,Panel!M21,IF($U$34=3,Panel!O21,IF($U$34=4,Panel!Q21,IF($U$34=5,Panel!S21,IF($U$34=6,Panel!K35,IF($U$34=7,Panel!M35,IF($U$34=8,Panel!O35,IF($U$34=9,Panel!Q35,IF($U$34=10,Panel!S35,IF($U$34=11,Panel!K49,IF($U$34=12,Panel!M49,IF($U$34=13,Panel!O49,IF($U$34=14,Panel!Q49,IF($U$34=15,Panel!S49,0))))))))))))))))</f>
        <v>0</v>
      </c>
      <c r="U47" s="239"/>
    </row>
    <row r="48" spans="1:21" ht="20" x14ac:dyDescent="0.4">
      <c r="A48" s="2">
        <f>SUM(S33,1)</f>
        <v>17</v>
      </c>
      <c r="B48" s="15" t="str">
        <f>IF(ISNUMBER(MATCH(DATE(Panel!$D$2,IF(Panel!$D$1="JANUARY",1,IF(Panel!$D$1="FEBRUARY",2,IF(Panel!$D$1="MARCH",3,IF(Panel!$D$1="APRIL",4,IF(Panel!$D$1="MAY",5,IF(Panel!$D$1="JUNE",6,IF(Panel!$D$1="JULY",7,IF(Panel!$D$1="AUGUST",8,IF(Panel!$D$1="SEPTEMBER",9,IF(Panel!$D$1="OCTOBER",10,IF(Panel!$D$1="NOVEMBER",11,IF(Panel!$D$1="DECEMBER",12,0)))))))))))),A48),Holidays!$D$2:$D$157,0)),"HOLIDAY","")</f>
        <v/>
      </c>
      <c r="C48" s="7"/>
      <c r="D48" s="2">
        <f>SUM(A48,1)</f>
        <v>18</v>
      </c>
      <c r="E48" s="15" t="str">
        <f>IF(ISNUMBER(MATCH(DATE(Panel!$D$2,IF(Panel!$D$1="JANUARY",1,IF(Panel!$D$1="FEBRUARY",2,IF(Panel!$D$1="MARCH",3,IF(Panel!$D$1="APRIL",4,IF(Panel!$D$1="MAY",5,IF(Panel!$D$1="JUNE",6,IF(Panel!$D$1="JULY",7,IF(Panel!$D$1="AUGUST",8,IF(Panel!$D$1="SEPTEMBER",9,IF(Panel!$D$1="OCTOBER",10,IF(Panel!$D$1="NOVEMBER",11,IF(Panel!$D$1="DECEMBER",12,0)))))))))))),D48),Holidays!$D$2:$D$157,0)),"HOLIDAY","")</f>
        <v/>
      </c>
      <c r="F48" s="7"/>
      <c r="G48" s="2">
        <f>SUM(D48,1)</f>
        <v>19</v>
      </c>
      <c r="H48" s="15" t="str">
        <f>IF(ISNUMBER(MATCH(DATE(Panel!$D$2,IF(Panel!$D$1="JANUARY",1,IF(Panel!$D$1="FEBRUARY",2,IF(Panel!$D$1="MARCH",3,IF(Panel!$D$1="APRIL",4,IF(Panel!$D$1="MAY",5,IF(Panel!$D$1="JUNE",6,IF(Panel!$D$1="JULY",7,IF(Panel!$D$1="AUGUST",8,IF(Panel!$D$1="SEPTEMBER",9,IF(Panel!$D$1="OCTOBER",10,IF(Panel!$D$1="NOVEMBER",11,IF(Panel!$D$1="DECEMBER",12,0)))))))))))),G48),Holidays!$D$2:$D$157,0)),"HOLIDAY","")</f>
        <v/>
      </c>
      <c r="I48" s="7"/>
      <c r="J48" s="2">
        <f>SUM(G48,1)</f>
        <v>20</v>
      </c>
      <c r="K48" s="15" t="str">
        <f>IF(ISNUMBER(MATCH(DATE(Panel!$D$2,IF(Panel!$D$1="JANUARY",1,IF(Panel!$D$1="FEBRUARY",2,IF(Panel!$D$1="MARCH",3,IF(Panel!$D$1="APRIL",4,IF(Panel!$D$1="MAY",5,IF(Panel!$D$1="JUNE",6,IF(Panel!$D$1="JULY",7,IF(Panel!$D$1="AUGUST",8,IF(Panel!$D$1="SEPTEMBER",9,IF(Panel!$D$1="OCTOBER",10,IF(Panel!$D$1="NOVEMBER",11,IF(Panel!$D$1="DECEMBER",12,0)))))))))))),J48),Holidays!$D$2:$D$157,0)),"HOLIDAY","")</f>
        <v/>
      </c>
      <c r="L48" s="17"/>
      <c r="M48" s="3">
        <f>SUM(J48,1)</f>
        <v>21</v>
      </c>
      <c r="N48" s="15" t="str">
        <f>IF(ISNUMBER(MATCH(DATE(Panel!$D$2,IF(Panel!$D$1="JANUARY",1,IF(Panel!$D$1="FEBRUARY",2,IF(Panel!$D$1="MARCH",3,IF(Panel!$D$1="APRIL",4,IF(Panel!$D$1="MAY",5,IF(Panel!$D$1="JUNE",6,IF(Panel!$D$1="JULY",7,IF(Panel!$D$1="AUGUST",8,IF(Panel!$D$1="SEPTEMBER",9,IF(Panel!$D$1="OCTOBER",10,IF(Panel!$D$1="NOVEMBER",11,IF(Panel!$D$1="DECEMBER",12,0)))))))))))),M48),Holidays!$D$2:$D$157,0)),"HOLIDAY","")</f>
        <v/>
      </c>
      <c r="O48" s="17"/>
      <c r="P48" s="6">
        <f>SUM(M48,1)</f>
        <v>22</v>
      </c>
      <c r="Q48" s="77" t="str">
        <f>IF(ISNUMBER(MATCH(DATE(Panel!$D$2,IF(Panel!$D$1="JANUARY",1,IF(Panel!$D$1="FEBRUARY",2,IF(Panel!$D$1="MARCH",3,IF(Panel!$D$1="APRIL",4,IF(Panel!$D$1="MAY",5,IF(Panel!$D$1="JUNE",6,IF(Panel!$D$1="JULY",7,IF(Panel!$D$1="AUGUST",8,IF(Panel!$D$1="SEPTEMBER",9,IF(Panel!$D$1="OCTOBER",10,IF(Panel!$D$1="NOVEMBER",11,IF(Panel!$D$1="DECEMBER",12,0)))))))))))),P48),Holidays!$D$2:$D$157,0)),"HOLIDAY","")</f>
        <v/>
      </c>
      <c r="R48" s="78" t="str">
        <f>IF(ISNUMBER(MATCH(DATE(Panel!$D$2,IF(Panel!$D$1="JANUARY",1,IF(Panel!$D$1="FEBRUARY",2,IF(Panel!$D$1="MARCH",3,IF(Panel!$D$1="APRIL",4,IF(Panel!$D$1="MAY",5,IF(Panel!$D$1="JUNE",6,IF(Panel!$D$1="JULY",7,IF(Panel!$D$1="AUGUST",8,IF(Panel!$D$1="SEPTEMBER",9,IF(Panel!$D$1="OCTOBER",10,IF(Panel!$D$1="NOVEMBER",11,IF(Panel!$D$1="DECEMBER",12,0)))))))))))),Q48),Holidays!$D$2:$D$40,0)),"HOLIDAY","")</f>
        <v/>
      </c>
      <c r="S48" s="6">
        <f>SUM(P48,1)</f>
        <v>23</v>
      </c>
      <c r="T48" s="77" t="str">
        <f>IF(ISNUMBER(MATCH(DATE(Panel!$D$2,IF(Panel!$D$1="JANUARY",1,IF(Panel!$D$1="FEBRUARY",2,IF(Panel!$D$1="MARCH",3,IF(Panel!$D$1="APRIL",4,IF(Panel!$D$1="MAY",5,IF(Panel!$D$1="JUNE",6,IF(Panel!$D$1="JULY",7,IF(Panel!$D$1="AUGUST",8,IF(Panel!$D$1="SEPTEMBER",9,IF(Panel!$D$1="OCTOBER",10,IF(Panel!$D$1="NOVEMBER",11,IF(Panel!$D$1="DECEMBER",12,0)))))))))))),S48),Holidays!$D$2:$D$157,0)),"HOLIDAY","")</f>
        <v/>
      </c>
      <c r="U48" s="78" t="str">
        <f>IF(ISNUMBER(MATCH(DATE(Panel!$D$2,IF(Panel!$D$1="JANUARY",1,IF(Panel!$D$1="FEBRUARY",2,IF(Panel!$D$1="MARCH",3,IF(Panel!$D$1="APRIL",4,IF(Panel!$D$1="MAY",5,IF(Panel!$D$1="JUNE",6,IF(Panel!$D$1="JULY",7,IF(Panel!$D$1="AUGUST",8,IF(Panel!$D$1="SEPTEMBER",9,IF(Panel!$D$1="OCTOBER",10,IF(Panel!$D$1="NOVEMBER",11,IF(Panel!$D$1="DECEMBER",12,0)))))))))))),T48),Holidays!$D$2:$D$40,0)),"HOLIDAY","")</f>
        <v/>
      </c>
    </row>
    <row r="49" spans="1:21" ht="21" thickBot="1" x14ac:dyDescent="0.5">
      <c r="A49" s="38"/>
      <c r="B49" s="39" t="str">
        <f>IF(Panel!$D$4="NO","","Section")</f>
        <v>Section</v>
      </c>
      <c r="C49" s="24">
        <f>IF(MiscFormulas!$A$2="YD",IF(SUM(U34,1)&gt;Panel!$D$6,1,SUM(U34,1)),IF(MiscFormulas!$A$2="SATW",U34,IF(MiscFormulas!$A$2="SUNW",IF(SUM(U34,1)&gt;Panel!$D$6,1,SUM(U34,1)),IF(MiscFormulas!$A$2="YW",U34,""))))</f>
        <v>2</v>
      </c>
      <c r="D49" s="40"/>
      <c r="E49" s="39" t="s">
        <v>7</v>
      </c>
      <c r="F49" s="24">
        <f>IF(MiscFormulas!$A$2="YD",IF(SUM(C49,1)&gt;Panel!$D$6,1,SUM(C49,1)),IF(MiscFormulas!$A$2="YW",IF(SUM(C49,1)&gt;Panel!$D$6,1,SUM(C49,1)),IF(MiscFormulas!$A$2="ND",IF(SUM(R34,1)&gt;Panel!$D$6,1,SUM(R34,1)),IF(MiscFormulas!$A$2="NW",IF(SUM(R34,1)&gt;Panel!$D$6,1,SUM(R34,1)),IF(MiscFormulas!$A$2="SATW",C49,IF(MiscFormulas!$A$2="SUNW",C49,""))))))</f>
        <v>3</v>
      </c>
      <c r="G49" s="41"/>
      <c r="H49" s="39" t="s">
        <v>7</v>
      </c>
      <c r="I49" s="24">
        <f>IF(MiscFormulas!$A$2="YD",IF(SUM(F49,1)&gt;Panel!$D$6,1,SUM(F49,1)),IF(MiscFormulas!$A$2="YW",F49,IF(MiscFormulas!$A$2="ND",IF(SUM(F49,1)&gt;Panel!$D$6,1,SUM(F49,1)),IF(MiscFormulas!$A$2="NW",F49,IF(MiscFormulas!$A$2="SATW",F49,IF(MiscFormulas!$A$2="SUNW",F49,""))))))</f>
        <v>4</v>
      </c>
      <c r="J49" s="41"/>
      <c r="K49" s="39" t="s">
        <v>7</v>
      </c>
      <c r="L49" s="24">
        <f>IF(MiscFormulas!$A$2="YD",IF(SUM(I49,1)&gt;Panel!$D$6,1,SUM(I49,1)),IF(MiscFormulas!$A$2="YW",I49,IF(MiscFormulas!$A$2="ND",IF(SUM(I49,1)&gt;Panel!$D$6,1,SUM(I49,1)),IF(MiscFormulas!$A$2="NW",I49,IF(MiscFormulas!$A$2="SATW",I49,IF(MiscFormulas!$A$2="SUNW",I49,""))))))</f>
        <v>5</v>
      </c>
      <c r="M49" s="41"/>
      <c r="N49" s="42" t="s">
        <v>7</v>
      </c>
      <c r="O49" s="24">
        <f>IF(MiscFormulas!$A$2="YD",IF(SUM(L49,1)&gt;Panel!$D$6,1,SUM(L49,1)),IF(MiscFormulas!$A$2="YW",L49,IF(MiscFormulas!$A$2="ND",IF(SUM(L49,1)&gt;Panel!$D$6,1,SUM(L49,1)),IF(MiscFormulas!$A$2="NW",L49,IF(MiscFormulas!$A$2="SATW",L49,IF(MiscFormulas!$A$2="SUNW",L49,""))))))</f>
        <v>1</v>
      </c>
      <c r="P49" s="41"/>
      <c r="Q49" s="39" t="s">
        <v>7</v>
      </c>
      <c r="R49" s="24">
        <f>IF(MiscFormulas!$A$2="YD",IF(SUM(O49,1)&gt;Panel!$D$6,1,SUM(O49,1)),IF(MiscFormulas!$A$2="YW",O49,IF(MiscFormulas!$A$2="ND",IF(SUM(O49,1)&gt;Panel!$D$6,1,SUM(O49,1)),IF(MiscFormulas!$A$2="NW",O49,IF(MiscFormulas!$A$2="SATW",O49,IF(MiscFormulas!$A$2="SUNW",O49,""))))))</f>
        <v>2</v>
      </c>
      <c r="S49" s="43"/>
      <c r="T49" s="39" t="str">
        <f>IF(Panel!$D$4="NO","","Section")</f>
        <v>Section</v>
      </c>
      <c r="U49" s="33">
        <f>IF(MiscFormulas!$A$2="YD",IF(SUM(R49,1)&gt;Panel!$D$6,1,SUM(R49,1)),IF(MiscFormulas!$A$2="YW",R49,IF(MiscFormulas!$A$2="SATW",IF(SUM(R49,1)&gt;Panel!$D$6,1,SUM(R49,1)),IF(MiscFormulas!$A$2="SUNW",R49,IF(MiscFormulas!$A$2="ND"," ",IF(MiscFormulas!$A$2="NW"," "))))))</f>
        <v>3</v>
      </c>
    </row>
    <row r="50" spans="1:21" ht="20.5" hidden="1" thickBot="1" x14ac:dyDescent="0.45">
      <c r="A50" s="424"/>
      <c r="B50" s="425"/>
      <c r="C50" s="425"/>
      <c r="D50" s="425"/>
      <c r="E50" s="425"/>
      <c r="F50" s="425"/>
      <c r="G50" s="425"/>
      <c r="H50" s="425"/>
      <c r="I50" s="425"/>
      <c r="J50" s="425"/>
      <c r="K50" s="425"/>
      <c r="L50" s="425"/>
      <c r="M50" s="425"/>
      <c r="N50" s="425"/>
      <c r="O50" s="425"/>
      <c r="P50" s="422"/>
      <c r="Q50" s="422"/>
      <c r="R50" s="422"/>
      <c r="S50" s="422"/>
      <c r="T50" s="422"/>
      <c r="U50" s="423"/>
    </row>
    <row r="51" spans="1:21" ht="20.5" x14ac:dyDescent="0.45">
      <c r="A51" s="175"/>
      <c r="B51" s="147" t="str" cm="1">
        <f t="array" ref="B51">IF(OR(A51=MiscFormulas!$B$51:$B$54),C51,IF($C$49="","",IF($C$49=1,Panel!K10,IF($C$49=2,Panel!M10,IF($C$49=3,Panel!O10,IF($C$49=4,Panel!Q10,IF($C$49=5,Panel!S10,IF($C$49=6,Panel!K24,IF($C$49=7,Panel!M24,IF($C$49=8,Panel!O24,IF($C$49=9,Panel!Q24,IF($C$49=10,Panel!S24,IF($C$49=11,Panel!K38,IF($C$49=12,Panel!M38,IF($C$49=13,Panel!O38,IF($C$49=14,Panel!Q38,IF($C$49=15,Panel!S38,0)))))))))))))))))</f>
        <v>EX4 Filipa</v>
      </c>
      <c r="C51" s="234"/>
      <c r="D51" s="172"/>
      <c r="E51" s="147" t="str" cm="1">
        <f t="array" ref="E51">IF(OR(D51=MiscFormulas!$B$51:$B$54),F51,IF($F$49=1,Panel!K10,IF($F$49=2,Panel!M10,IF($F$49=3,Panel!O10,IF($F$49=4,Panel!Q10,IF($F$49=5,Panel!S10,IF($F$49=6,Panel!K24,IF($F$49=7,Panel!M24,IF($F$49=8,Panel!O24,IF($F$49=9,Panel!Q24,IF($F$49=10,Panel!S24,IF($F$49=11,Panel!K38,IF($F$49=12,Panel!M38,IF($F$49=13,Panel!O38,IF($F$49=14,Panel!Q38,IF($F$49=15,Panel!S38))))))))))))))))</f>
        <v>EX6 Griffin</v>
      </c>
      <c r="F51" s="234"/>
      <c r="G51" s="161"/>
      <c r="H51" s="148" t="str" cm="1">
        <f t="array" ref="H51">IF(OR(G51=MiscFormulas!$B$51:$B$54),I51,IF($I$49=1,Panel!K10,IF($I$49=2,Panel!M10,IF($I$49=3,Panel!O10,IF($I$49=4,Panel!Q10,IF($I$49=5,Panel!S10,IF($I$49=6,Panel!K24,IF($I$49=7,Panel!M24,IF($I$49=8,Panel!O24,IF($I$49=9,Panel!Q24,IF($I$49=10,Panel!S24,IF($I$49=11,Panel!K38,IF($I$49=12,Panel!M38,IF($I$49=13,Panel!O38,IF($I$49=14,Panel!Q38,IF($I$49=15,Panel!S38))))))))))))))))</f>
        <v>EX2 Nofap</v>
      </c>
      <c r="I51" s="234" t="s">
        <v>159</v>
      </c>
      <c r="J51" s="156"/>
      <c r="K51" s="147" t="str" cm="1">
        <f t="array" ref="K51">IF(OR(J51=MiscFormulas!$B$51:$B$54),L51,IF($L$49=1,Panel!K10,IF($L$49=2,Panel!M10,IF($L$49=3,Panel!O10,IF($L$49=4,Panel!Q10,IF($L$49=5,Panel!S10,IF($L$49=6,Panel!K24,IF($L$49=7,Panel!M24,IF($L$49=8,Panel!O24,IF($L$49=9,Panel!Q24,IF($L$49=10,Panel!S24,IF($L$49=11,Panel!K38,IF($L$49=12,Panel!M38,IF($L$49=13,Panel!O38,IF($L$49=14,Panel!Q38,IF($L$49=15,Panel!S38))))))))))))))))</f>
        <v>EX11 Sad</v>
      </c>
      <c r="L51" s="234"/>
      <c r="M51" s="161"/>
      <c r="N51" s="148" t="str" cm="1">
        <f t="array" ref="N51">IF(OR(M51=MiscFormulas!$B$51:$B$54),O51,IF($O$49=1,Panel!K10,IF($O$49=2,Panel!M10,IF($O$49=3,Panel!O10,IF($O$49=4,Panel!Q10,IF($O$49=5,Panel!S10,IF($O$49=6,Panel!K24,IF($O$49=7,Panel!M24,IF($O$49=8,Panel!O24,IF($O$49=9,Panel!Q24,IF($O$49=10,Panel!S24,IF($O$49=11,Panel!K38,IF($O$49=12,Panel!M38,IF($O$49=13,Panel!O38,IF($O$49=14,Panel!Q38,IF($O$49=15,Panel!S38))))))))))))))))</f>
        <v>EX2 America</v>
      </c>
      <c r="O51" s="234"/>
      <c r="P51" s="156"/>
      <c r="Q51" s="148" t="str" cm="1">
        <f t="array" ref="Q51">IF(OR(P51=MiscFormulas!$B$51:$B$54),R51,IF($R$49=1,Panel!K10,IF($R$49=2,Panel!M10,IF($R$49=3,Panel!O10,IF($R$49=4,Panel!Q10,IF($R$49=5,Panel!S10,IF($R$49=6,Panel!K24,IF($R$49=7,Panel!M24,IF($R$49=8,Panel!O24,IF($R$49=9,Panel!Q24,IF($R$49=10,Panel!S24,IF($R$49=11,Panel!K38,IF($R$49=12,Panel!M38,IF($R$49=13,Panel!O38,IF($R$49=14,Panel!Q38,IF($R$49=15,Panel!S38))))))))))))))))</f>
        <v>EX4 Filipa</v>
      </c>
      <c r="R51" s="234"/>
      <c r="S51" s="156"/>
      <c r="T51" s="147" t="str" cm="1">
        <f t="array" ref="T51">IF(OR(S51=MiscFormulas!$B$51:$B$54),U51,IF($U$49=1,Panel!K10,IF($U$49=2,Panel!M10,IF($U$49=3,Panel!O10,IF($U$49=4,Panel!Q10,IF($U$49=5,Panel!S10,IF($U$49=6,Panel!K24,IF($U$49=7,Panel!M24,IF($U$49=8,Panel!O24,IF($U$49=9,Panel!Q24,IF($U$49=10,Panel!S24,IF($U$49=11,Panel!K38,IF($U$49=12,Panel!M38,IF($U$49=13,Panel!O38,IF($U$49=14,Panel!Q38,IF($U$49=15,Panel!S38,0))))))))))))))))</f>
        <v>EX6 Griffin</v>
      </c>
      <c r="U51" s="234"/>
    </row>
    <row r="52" spans="1:21" ht="20.5" x14ac:dyDescent="0.45">
      <c r="A52" s="175"/>
      <c r="B52" s="142" t="str" cm="1">
        <f t="array" ref="B52">IF(OR(A52=MiscFormulas!$B$51:$B$54),C52,IF($C$49="","",IF($C$49=1,Panel!K11,IF($C$49=2,Panel!M11,IF($C$49=3,Panel!O11,IF($C$49=4,Panel!Q11,IF($C$49=5,Panel!S11,IF($C$49=6,Panel!K25,IF($C$49=7,Panel!M25,IF($C$49=8,Panel!O25,IF($C$49=9,Panel!Q25,IF($C$49=10,Panel!S25,IF($C$49=11,Panel!K39,IF($C$49=12,Panel!M39,IF($C$49=13,Panel!O39,IF($C$49=14,Panel!Q39,IF($C$49=15,Panel!S39,0)))))))))))))))))</f>
        <v>EX2 Douche</v>
      </c>
      <c r="C52" s="235"/>
      <c r="D52" s="174"/>
      <c r="E52" s="142" t="str" cm="1">
        <f t="array" ref="E52">IF(OR(D52=MiscFormulas!$B$51:$B$54),F52,IF($F$49=1,Panel!K11,IF($F$49=2,Panel!M11,IF($F$49=3,Panel!O11,IF($F$49=4,Panel!Q11,IF($F$49=5,Panel!S11,IF($F$49=6,Panel!K25,IF($F$49=7,Panel!M25,IF($F$49=8,Panel!O25,IF($F$49=9,Panel!Q25,IF($F$49=10,Panel!S25,IF($F$49=11,Panel!K39,IF($F$49=12,Panel!M39,IF($F$49=13,Panel!O39,IF($F$49=14,Panel!Q39,IF($F$49=15,Panel!S39))))))))))))))))</f>
        <v>EX11 Jody</v>
      </c>
      <c r="F52" s="235"/>
      <c r="G52" s="175"/>
      <c r="H52" s="143" t="str" cm="1">
        <f t="array" ref="H52">IF(OR(G52=MiscFormulas!$B$51:$B$54),I52,IF($I$49=1,Panel!K11,IF($I$49=2,Panel!M11,IF($I$49=3,Panel!O11,IF($I$49=4,Panel!Q11,IF($I$49=5,Panel!S11,IF($I$49=6,Panel!K25,IF($I$49=7,Panel!M25,IF($I$49=8,Panel!O25,IF($I$49=9,Panel!Q25,IF($I$49=10,Panel!S25,IF($I$49=11,Panel!K39,IF($I$49=12,Panel!M39,IF($I$49=13,Panel!O39,IF($I$49=14,Panel!Q39,IF($I$49=15,Panel!S39))))))))))))))))</f>
        <v>EX1 Moron</v>
      </c>
      <c r="I52" s="235"/>
      <c r="J52" s="168"/>
      <c r="K52" s="142" t="str" cm="1">
        <f t="array" ref="K52">IF(OR(J52=MiscFormulas!$B$51:$B$54),L52,IF($L$49=1,Panel!K11,IF($L$49=2,Panel!M11,IF($L$49=3,Panel!O11,IF($L$49=4,Panel!Q11,IF($L$49=5,Panel!S11,IF($L$49=6,Panel!K25,IF($L$49=7,Panel!M25,IF($L$49=8,Panel!O25,IF($L$49=9,Panel!Q25,IF($L$49=10,Panel!S25,IF($L$49=11,Panel!K39,IF($L$49=12,Panel!M39,IF($L$49=13,Panel!O39,IF($L$49=14,Panel!Q39,IF($L$49=15,Panel!S39))))))))))))))))</f>
        <v>EX12 Sassy</v>
      </c>
      <c r="L52" s="235"/>
      <c r="M52" s="175"/>
      <c r="N52" s="143" t="str" cm="1">
        <f t="array" ref="N52">IF(OR(M52=MiscFormulas!$B$51:$B$54),O52,IF($O$49=1,Panel!K11,IF($O$49=2,Panel!M11,IF($O$49=3,Panel!O11,IF($O$49=4,Panel!Q11,IF($O$49=5,Panel!S11,IF($O$49=6,Panel!K25,IF($O$49=7,Panel!M25,IF($O$49=8,Panel!O25,IF($O$49=9,Panel!Q25,IF($O$49=10,Panel!S25,IF($O$49=11,Panel!K39,IF($O$49=12,Panel!M39,IF($O$49=13,Panel!O39,IF($O$49=14,Panel!Q39,IF($O$49=15,Panel!S39))))))))))))))))</f>
        <v>EX10 Bros</v>
      </c>
      <c r="O52" s="235"/>
      <c r="P52" s="168"/>
      <c r="Q52" s="143" t="str" cm="1">
        <f t="array" ref="Q52">IF(OR(P52=MiscFormulas!$B$51:$B$54),R52,IF($R$49=1,Panel!K11,IF($R$49=2,Panel!M11,IF($R$49=3,Panel!O11,IF($R$49=4,Panel!Q11,IF($R$49=5,Panel!S11,IF($R$49=6,Panel!K25,IF($R$49=7,Panel!M25,IF($R$49=8,Panel!O25,IF($R$49=9,Panel!Q25,IF($R$49=10,Panel!S25,IF($R$49=11,Panel!K39,IF($R$49=12,Panel!M39,IF($R$49=13,Panel!O39,IF($R$49=14,Panel!Q39,IF($R$49=15,Panel!S39))))))))))))))))</f>
        <v>EX2 Douche</v>
      </c>
      <c r="R52" s="235"/>
      <c r="S52" s="168"/>
      <c r="T52" s="142" t="str" cm="1">
        <f t="array" ref="T52">IF(OR(S52=MiscFormulas!$B$51:$B$54),U52,IF($U$49=1,Panel!K11,IF($U$49=2,Panel!M11,IF($U$49=3,Panel!O11,IF($U$49=4,Panel!Q11,IF($U$49=5,Panel!S11,IF($U$49=6,Panel!K25,IF($U$49=7,Panel!M25,IF($U$49=8,Panel!O25,IF($U$49=9,Panel!Q25,IF($U$49=10,Panel!S25,IF($U$49=11,Panel!K39,IF($U$49=12,Panel!M39,IF($U$49=13,Panel!O39,IF($U$49=14,Panel!Q39,IF($U$49=15,Panel!S39,0))))))))))))))))</f>
        <v>EX11 Jody</v>
      </c>
      <c r="U52" s="235"/>
    </row>
    <row r="53" spans="1:21" ht="20.5" x14ac:dyDescent="0.45">
      <c r="A53" s="175"/>
      <c r="B53" s="142" t="str" cm="1">
        <f t="array" ref="B53">IF(OR(A53=MiscFormulas!$B$51:$B$54),C53,IF($C$49="","",IF($C$49=1,Panel!K12,IF($C$49=2,Panel!M12,IF($C$49=3,Panel!O12,IF($C$49=4,Panel!Q12,IF($C$49=5,Panel!S12,IF($C$49=6,Panel!K26,IF($C$49=7,Panel!M26,IF($C$49=8,Panel!O26,IF($C$49=9,Panel!Q26,IF($C$49=10,Panel!S26,IF($C$49=11,Panel!K40,IF($C$49=12,Panel!M40,IF($C$49=13,Panel!O40,IF($C$49=14,Panel!Q40,IF($C$49=15,Panel!S40,0)))))))))))))))))</f>
        <v>EX12 Bros</v>
      </c>
      <c r="C53" s="235"/>
      <c r="D53" s="174"/>
      <c r="E53" s="142" t="str" cm="1">
        <f t="array" ref="E53">IF(OR(D53=MiscFormulas!$B$51:$B$54),F53,IF($F$49=1,Panel!K12,IF($F$49=2,Panel!M12,IF($F$49=3,Panel!O12,IF($F$49=4,Panel!Q12,IF($F$49=5,Panel!S12,IF($F$49=6,Panel!K26,IF($F$49=7,Panel!M26,IF($F$49=8,Panel!O26,IF($F$49=9,Panel!Q26,IF($F$49=10,Panel!S26,IF($F$49=11,Panel!K40,IF($F$49=12,Panel!M40,IF($F$49=13,Panel!O40,IF($F$49=14,Panel!Q40,IF($F$49=15,Panel!S40))))))))))))))))</f>
        <v>EX12 Kruger</v>
      </c>
      <c r="F53" s="235"/>
      <c r="G53" s="175"/>
      <c r="H53" s="143" t="str" cm="1">
        <f t="array" ref="H53">IF(OR(G53=MiscFormulas!$B$51:$B$54),I53,IF($I$49=1,Panel!K12,IF($I$49=2,Panel!M12,IF($I$49=3,Panel!O12,IF($I$49=4,Panel!Q12,IF($I$49=5,Panel!S12,IF($I$49=6,Panel!K26,IF($I$49=7,Panel!M26,IF($I$49=8,Panel!O26,IF($I$49=9,Panel!Q26,IF($I$49=10,Panel!S26,IF($I$49=11,Panel!K40,IF($I$49=12,Panel!M40,IF($I$49=13,Panel!O40,IF($I$49=14,Panel!Q40,IF($I$49=15,Panel!S40))))))))))))))))</f>
        <v>EX4 Pleb2</v>
      </c>
      <c r="I53" s="235"/>
      <c r="J53" s="168"/>
      <c r="K53" s="142" t="str" cm="1">
        <f t="array" ref="K53">IF(OR(J53=MiscFormulas!$B$51:$B$54),L53,IF($L$49=1,Panel!K12,IF($L$49=2,Panel!M12,IF($L$49=3,Panel!O12,IF($L$49=4,Panel!Q12,IF($L$49=5,Panel!S12,IF($L$49=6,Panel!K26,IF($L$49=7,Panel!M26,IF($L$49=8,Panel!O26,IF($L$49=9,Panel!Q26,IF($L$49=10,Panel!S26,IF($L$49=11,Panel!K40,IF($L$49=12,Panel!M40,IF($L$49=13,Panel!O40,IF($L$49=14,Panel!Q40,IF($L$49=15,Panel!S40))))))))))))))))</f>
        <v>EX6 Pog</v>
      </c>
      <c r="L53" s="235"/>
      <c r="M53" s="175"/>
      <c r="N53" s="143" t="str" cm="1">
        <f t="array" ref="N53">IF(OR(M53=MiscFormulas!$B$51:$B$54),O53,IF($O$49=1,Panel!K12,IF($O$49=2,Panel!M12,IF($O$49=3,Panel!O12,IF($O$49=4,Panel!Q12,IF($O$49=5,Panel!S12,IF($O$49=6,Panel!K26,IF($O$49=7,Panel!M26,IF($O$49=8,Panel!O26,IF($O$49=9,Panel!Q26,IF($O$49=10,Panel!S26,IF($O$49=11,Panel!K40,IF($O$49=12,Panel!M40,IF($O$49=13,Panel!O40,IF($O$49=14,Panel!Q40,IF($O$49=15,Panel!S40))))))))))))))))</f>
        <v>EX2 AOL</v>
      </c>
      <c r="O53" s="235"/>
      <c r="P53" s="168"/>
      <c r="Q53" s="143" t="str" cm="1">
        <f t="array" ref="Q53">IF(OR(P53=MiscFormulas!$B$51:$B$54),R53,IF($R$49=1,Panel!K12,IF($R$49=2,Panel!M12,IF($R$49=3,Panel!O12,IF($R$49=4,Panel!Q12,IF($R$49=5,Panel!S12,IF($R$49=6,Panel!K26,IF($R$49=7,Panel!M26,IF($R$49=8,Panel!O26,IF($R$49=9,Panel!Q26,IF($R$49=10,Panel!S26,IF($R$49=11,Panel!K40,IF($R$49=12,Panel!M40,IF($R$49=13,Panel!O40,IF($R$49=14,Panel!Q40,IF($R$49=15,Panel!S40))))))))))))))))</f>
        <v>EX12 Bros</v>
      </c>
      <c r="R53" s="235"/>
      <c r="S53" s="168"/>
      <c r="T53" s="142" t="str" cm="1">
        <f t="array" ref="T53">IF(OR(S53=MiscFormulas!$B$51:$B$54),U53,IF($U$49=1,Panel!K12,IF($U$49=2,Panel!M12,IF($U$49=3,Panel!O12,IF($U$49=4,Panel!Q12,IF($U$49=5,Panel!S12,IF($U$49=6,Panel!K26,IF($U$49=7,Panel!M26,IF($U$49=8,Panel!O26,IF($U$49=9,Panel!Q26,IF($U$49=10,Panel!S26,IF($U$49=11,Panel!K40,IF($U$49=12,Panel!M40,IF($U$49=13,Panel!O40,IF($U$49=14,Panel!Q40,IF($U$49=15,Panel!S40,0))))))))))))))))</f>
        <v>EX12 Kruger</v>
      </c>
      <c r="U53" s="235"/>
    </row>
    <row r="54" spans="1:21" ht="20.5" x14ac:dyDescent="0.45">
      <c r="A54" s="175"/>
      <c r="B54" s="142" t="str" cm="1">
        <f t="array" ref="B54">IF(OR(A54=MiscFormulas!$B$51:$B$54),C54,IF($C$49="","",IF($C$49=1,Panel!K13,IF($C$49=2,Panel!M13,IF($C$49=3,Panel!O13,IF($C$49=4,Panel!Q13,IF($C$49=5,Panel!S13,IF($C$49=6,Panel!K27,IF($C$49=7,Panel!M27,IF($C$49=8,Panel!O27,IF($C$49=9,Panel!Q27,IF($C$49=10,Panel!S27,IF($C$49=11,Panel!K41,IF($C$49=12,Panel!M41,IF($C$49=13,Panel!O41,IF($C$49=14,Panel!Q41,IF($C$49=15,Panel!S41,0)))))))))))))))))</f>
        <v>EX13 Bruns</v>
      </c>
      <c r="C54" s="235" t="s">
        <v>145</v>
      </c>
      <c r="D54" s="174"/>
      <c r="E54" s="142" t="str" cm="1">
        <f t="array" ref="E54">IF(OR(D54=MiscFormulas!$B$51:$B$54),F54,IF($F$49=1,Panel!K13,IF($F$49=2,Panel!M13,IF($F$49=3,Panel!O13,IF($F$49=4,Panel!Q13,IF($F$49=5,Panel!S13,IF($F$49=6,Panel!K27,IF($F$49=7,Panel!M27,IF($F$49=8,Panel!O27,IF($F$49=9,Panel!Q27,IF($F$49=10,Panel!S27,IF($F$49=11,Panel!K41,IF($F$49=12,Panel!M41,IF($F$49=13,Panel!O41,IF($F$49=14,Panel!Q41,IF($F$49=15,Panel!S41))))))))))))))))</f>
        <v>EX13 Llorona</v>
      </c>
      <c r="F54" s="235" t="s">
        <v>145</v>
      </c>
      <c r="G54" s="175"/>
      <c r="H54" s="143" t="str" cm="1">
        <f t="array" ref="H54">IF(OR(G54=MiscFormulas!$B$51:$B$54),I54,IF($I$49=1,Panel!K13,IF($I$49=2,Panel!M13,IF($I$49=3,Panel!O13,IF($I$49=4,Panel!Q13,IF($I$49=5,Panel!S13,IF($I$49=6,Panel!K27,IF($I$49=7,Panel!M27,IF($I$49=8,Panel!O27,IF($I$49=9,Panel!Q27,IF($I$49=10,Panel!S27,IF($I$49=11,Panel!K41,IF($I$49=12,Panel!M41,IF($I$49=13,Panel!O41,IF($I$49=14,Panel!Q41,IF($I$49=15,Panel!S41))))))))))))))))</f>
        <v>EX5 Plebasarus</v>
      </c>
      <c r="I54" s="235" t="s">
        <v>145</v>
      </c>
      <c r="J54" s="168"/>
      <c r="K54" s="142" t="str" cm="1">
        <f t="array" ref="K54">IF(OR(J54=MiscFormulas!$B$51:$B$54),L54,IF($L$49=1,Panel!K13,IF($L$49=2,Panel!M13,IF($L$49=3,Panel!O13,IF($L$49=4,Panel!Q13,IF($L$49=5,Panel!S13,IF($L$49=6,Panel!K27,IF($L$49=7,Panel!M27,IF($L$49=8,Panel!O27,IF($L$49=9,Panel!Q27,IF($L$49=10,Panel!S27,IF($L$49=11,Panel!K41,IF($L$49=12,Panel!M41,IF($L$49=13,Panel!O41,IF($L$49=14,Panel!Q41,IF($L$49=15,Panel!S41))))))))))))))))</f>
        <v>EX7 Pootey</v>
      </c>
      <c r="L54" s="235" t="s">
        <v>145</v>
      </c>
      <c r="M54" s="175"/>
      <c r="N54" s="143" t="str" cm="1">
        <f t="array" ref="N54">IF(OR(M54=MiscFormulas!$B$51:$B$54),O54,IF($O$49=1,Panel!K13,IF($O$49=2,Panel!M13,IF($O$49=3,Panel!O13,IF($O$49=4,Panel!Q13,IF($O$49=5,Panel!S13,IF($O$49=6,Panel!K27,IF($O$49=7,Panel!M27,IF($O$49=8,Panel!O27,IF($O$49=9,Panel!Q27,IF($O$49=10,Panel!S27,IF($O$49=11,Panel!K41,IF($O$49=12,Panel!M41,IF($O$49=13,Panel!O41,IF($O$49=14,Panel!Q41,IF($O$49=15,Panel!S41))))))))))))))))</f>
        <v>EX3 Archer</v>
      </c>
      <c r="O54" s="235" t="s">
        <v>145</v>
      </c>
      <c r="P54" s="168"/>
      <c r="Q54" s="143" t="str" cm="1">
        <f t="array" ref="Q54">IF(OR(P54=MiscFormulas!$B$51:$B$54),R54,IF($R$49=1,Panel!K13,IF($R$49=2,Panel!M13,IF($R$49=3,Panel!O13,IF($R$49=4,Panel!Q13,IF($R$49=5,Panel!S13,IF($R$49=6,Panel!K27,IF($R$49=7,Panel!M27,IF($R$49=8,Panel!O27,IF($R$49=9,Panel!Q27,IF($R$49=10,Panel!S27,IF($R$49=11,Panel!K41,IF($R$49=12,Panel!M41,IF($R$49=13,Panel!O41,IF($R$49=14,Panel!Q41,IF($R$49=15,Panel!S41))))))))))))))))</f>
        <v>EX13 Bruns</v>
      </c>
      <c r="R54" s="235" t="s">
        <v>145</v>
      </c>
      <c r="S54" s="168"/>
      <c r="T54" s="142" t="str" cm="1">
        <f t="array" ref="T54">IF(OR(S54=MiscFormulas!$B$51:$B$54),U54,IF($U$49=1,Panel!K13,IF($U$49=2,Panel!M13,IF($U$49=3,Panel!O13,IF($U$49=4,Panel!Q13,IF($U$49=5,Panel!S13,IF($U$49=6,Panel!K27,IF($U$49=7,Panel!M27,IF($U$49=8,Panel!O27,IF($U$49=9,Panel!Q27,IF($U$49=10,Panel!S27,IF($U$49=11,Panel!K41,IF($U$49=12,Panel!M41,IF($U$49=13,Panel!O41,IF($U$49=14,Panel!Q41,IF($U$49=15,Panel!S41,0))))))))))))))))</f>
        <v>EX13 Llorona</v>
      </c>
      <c r="U54" s="235" t="s">
        <v>145</v>
      </c>
    </row>
    <row r="55" spans="1:21" ht="20.5" x14ac:dyDescent="0.45">
      <c r="A55" s="175"/>
      <c r="B55" s="142" t="str" cm="1">
        <f t="array" ref="B55">IF(OR(A55=MiscFormulas!$B$51:$B$54),C55,IF($C$49="","",IF($C$49=1,Panel!K14,IF($C$49=2,Panel!M14,IF($C$49=3,Panel!O14,IF($C$49=4,Panel!Q14,IF($C$49=5,Panel!S14,IF($C$49=6,Panel!K28,IF($C$49=7,Panel!M28,IF($C$49=8,Panel!O28,IF($C$49=9,Panel!Q28,IF($C$49=10,Panel!S28,IF($C$49=11,Panel!K42,IF($C$49=12,Panel!M42,IF($C$49=13,Panel!O42,IF($C$49=14,Panel!Q42,IF($C$49=15,Panel!S42,0)))))))))))))))))</f>
        <v>EX14 Cena</v>
      </c>
      <c r="C55" s="235"/>
      <c r="D55" s="174"/>
      <c r="E55" s="142" t="str" cm="1">
        <f t="array" ref="E55">IF(OR(D55=MiscFormulas!$B$51:$B$54),F55,IF($F$49=1,Panel!K14,IF($F$49=2,Panel!M14,IF($F$49=3,Panel!O14,IF($F$49=4,Panel!Q14,IF($F$49=5,Panel!S14,IF($F$49=6,Panel!K28,IF($F$49=7,Panel!M28,IF($F$49=8,Panel!O28,IF($F$49=9,Panel!Q28,IF($F$49=10,Panel!S28,IF($F$49=11,Panel!K42,IF($F$49=12,Panel!M42,IF($F$49=13,Panel!O42,IF($F$49=14,Panel!Q42,IF($F$49=15,Panel!S42))))))))))))))))</f>
        <v>EX14 Luke</v>
      </c>
      <c r="F55" s="235"/>
      <c r="G55" s="175"/>
      <c r="H55" s="143" t="str" cm="1">
        <f t="array" ref="H55">IF(OR(G55=MiscFormulas!$B$51:$B$54),I55,IF($I$49=1,Panel!K14,IF($I$49=2,Panel!M14,IF($I$49=3,Panel!O14,IF($I$49=4,Panel!Q14,IF($I$49=5,Panel!S14,IF($I$49=6,Panel!K28,IF($I$49=7,Panel!M28,IF($I$49=8,Panel!O28,IF($I$49=9,Panel!Q28,IF($I$49=10,Panel!S28,IF($I$49=11,Panel!K42,IF($I$49=12,Panel!M42,IF($I$49=13,Panel!O42,IF($I$49=14,Panel!Q42,IF($I$49=15,Panel!S42))))))))))))))))</f>
        <v>EX3 Paratroopa</v>
      </c>
      <c r="I55" s="235"/>
      <c r="J55" s="168"/>
      <c r="K55" s="142" t="str" cm="1">
        <f t="array" ref="K55">IF(OR(J55=MiscFormulas!$B$51:$B$54),L55,IF($L$49=1,Panel!K14,IF($L$49=2,Panel!M14,IF($L$49=3,Panel!O14,IF($L$49=4,Panel!Q14,IF($L$49=5,Panel!S14,IF($L$49=6,Panel!K28,IF($L$49=7,Panel!M28,IF($L$49=8,Panel!O28,IF($L$49=9,Panel!Q28,IF($L$49=10,Panel!S28,IF($L$49=11,Panel!K42,IF($L$49=12,Panel!M42,IF($L$49=13,Panel!O42,IF($L$49=14,Panel!Q42,IF($L$49=15,Panel!S42))))))))))))))))</f>
        <v>EX8 Ran</v>
      </c>
      <c r="L55" s="235"/>
      <c r="M55" s="175"/>
      <c r="N55" s="143" t="str" cm="1">
        <f t="array" ref="N55">IF(OR(M55=MiscFormulas!$B$51:$B$54),O55,IF($O$49=1,Panel!K14,IF($O$49=2,Panel!M14,IF($O$49=3,Panel!O14,IF($O$49=4,Panel!Q14,IF($O$49=5,Panel!S14,IF($O$49=6,Panel!K28,IF($O$49=7,Panel!M28,IF($O$49=8,Panel!O28,IF($O$49=9,Panel!Q28,IF($O$49=10,Panel!S28,IF($O$49=11,Panel!K42,IF($O$49=12,Panel!M42,IF($O$49=13,Panel!O42,IF($O$49=14,Panel!Q42,IF($O$49=15,Panel!S42))))))))))))))))</f>
        <v>EX5 BandCamp</v>
      </c>
      <c r="O55" s="235"/>
      <c r="P55" s="168"/>
      <c r="Q55" s="143" t="str" cm="1">
        <f t="array" ref="Q55">IF(OR(P55=MiscFormulas!$B$51:$B$54),R55,IF($R$49=1,Panel!K14,IF($R$49=2,Panel!M14,IF($R$49=3,Panel!O14,IF($R$49=4,Panel!Q14,IF($R$49=5,Panel!S14,IF($R$49=6,Panel!K28,IF($R$49=7,Panel!M28,IF($R$49=8,Panel!O28,IF($R$49=9,Panel!Q28,IF($R$49=10,Panel!S28,IF($R$49=11,Panel!K42,IF($R$49=12,Panel!M42,IF($R$49=13,Panel!O42,IF($R$49=14,Panel!Q42,IF($R$49=15,Panel!S42))))))))))))))))</f>
        <v>EX14 Cena</v>
      </c>
      <c r="R55" s="235"/>
      <c r="S55" s="168"/>
      <c r="T55" s="142" t="str" cm="1">
        <f t="array" ref="T55">IF(OR(S55=MiscFormulas!$B$51:$B$54),U55,IF($U$49=1,Panel!K14,IF($U$49=2,Panel!M14,IF($U$49=3,Panel!O14,IF($U$49=4,Panel!Q14,IF($U$49=5,Panel!S14,IF($U$49=6,Panel!K28,IF($U$49=7,Panel!M28,IF($U$49=8,Panel!O28,IF($U$49=9,Panel!Q28,IF($U$49=10,Panel!S28,IF($U$49=11,Panel!K42,IF($U$49=12,Panel!M42,IF($U$49=13,Panel!O42,IF($U$49=14,Panel!Q42,IF($U$49=15,Panel!S42,0))))))))))))))))</f>
        <v>EX14 Luke</v>
      </c>
      <c r="U55" s="235"/>
    </row>
    <row r="56" spans="1:21" ht="20.5" x14ac:dyDescent="0.45">
      <c r="A56" s="154"/>
      <c r="B56" s="142" t="str" cm="1">
        <f t="array" ref="B56">IF(OR(A56=MiscFormulas!$B$51:$B$54),C56,IF($C$49="","",IF($C$49=1,Panel!K15,IF($C$49=2,Panel!M15,IF($C$49=3,Panel!O15,IF($C$49=4,Panel!Q15,IF($C$49=5,Panel!S15,IF($C$49=6,Panel!K29,IF($C$49=7,Panel!M29,IF($C$49=8,Panel!O29,IF($C$49=9,Panel!Q29,IF($C$49=10,Panel!S29,IF($C$49=11,Panel!K43,IF($C$49=12,Panel!M43,IF($C$49=13,Panel!O43,IF($C$49=14,Panel!Q43,IF($C$49=15,Panel!S43,0)))))))))))))))))</f>
        <v>EX15 Cheep</v>
      </c>
      <c r="C56" s="235"/>
      <c r="D56" s="174"/>
      <c r="E56" s="142" t="str" cm="1">
        <f t="array" ref="E56">IF(OR(D56=MiscFormulas!$B$51:$B$54),F56,IF($F$49=1,Panel!K15,IF($F$49=2,Panel!M15,IF($F$49=3,Panel!O15,IF($F$49=4,Panel!Q15,IF($F$49=5,Panel!S15,IF($F$49=6,Panel!K29,IF($F$49=7,Panel!M29,IF($F$49=8,Panel!O29,IF($F$49=9,Panel!Q29,IF($F$49=10,Panel!S29,IF($F$49=11,Panel!K43,IF($F$49=12,Panel!M43,IF($F$49=13,Panel!O43,IF($F$49=14,Panel!Q43,IF($F$49=15,Panel!S43))))))))))))))))</f>
        <v>EX15 Mae</v>
      </c>
      <c r="F56" s="235"/>
      <c r="G56" s="175"/>
      <c r="H56" s="143" t="str" cm="1">
        <f t="array" ref="H56">IF(OR(G56=MiscFormulas!$B$51:$B$54),I56,IF($I$49=1,Panel!K15,IF($I$49=2,Panel!M15,IF($I$49=3,Panel!O15,IF($I$49=4,Panel!Q15,IF($I$49=5,Panel!S15,IF($I$49=6,Panel!K29,IF($I$49=7,Panel!M29,IF($I$49=8,Panel!O29,IF($I$49=9,Panel!Q29,IF($I$49=10,Panel!S29,IF($I$49=11,Panel!K43,IF($I$49=12,Panel!M43,IF($I$49=13,Panel!O43,IF($I$49=14,Panel!Q43,IF($I$49=15,Panel!S43))))))))))))))))</f>
        <v>EX17 Man</v>
      </c>
      <c r="I56" s="235"/>
      <c r="J56" s="168"/>
      <c r="K56" s="142" t="str" cm="1">
        <f t="array" ref="K56">IF(OR(J56=MiscFormulas!$B$51:$B$54),L56,IF($L$49=1,Panel!K15,IF($L$49=2,Panel!M15,IF($L$49=3,Panel!O15,IF($L$49=4,Panel!Q15,IF($L$49=5,Panel!S15,IF($L$49=6,Panel!K29,IF($L$49=7,Panel!M29,IF($L$49=8,Panel!O29,IF($L$49=9,Panel!Q29,IF($L$49=10,Panel!S29,IF($L$49=11,Panel!K43,IF($L$49=12,Panel!M43,IF($L$49=13,Panel!O43,IF($L$49=14,Panel!Q43,IF($L$49=15,Panel!S43))))))))))))))))</f>
        <v>EX9 Rhodes</v>
      </c>
      <c r="L56" s="235"/>
      <c r="M56" s="175"/>
      <c r="N56" s="143" t="str" cm="1">
        <f t="array" ref="N56">IF(OR(M56=MiscFormulas!$B$51:$B$54),O56,IF($O$49=1,Panel!K15,IF($O$49=2,Panel!M15,IF($O$49=3,Panel!O15,IF($O$49=4,Panel!Q15,IF($O$49=5,Panel!S15,IF($O$49=6,Panel!K29,IF($O$49=7,Panel!M29,IF($O$49=8,Panel!O29,IF($O$49=9,Panel!Q29,IF($O$49=10,Panel!S29,IF($O$49=11,Panel!K43,IF($O$49=12,Panel!M43,IF($O$49=13,Panel!O43,IF($O$49=14,Panel!Q43,IF($O$49=15,Panel!S43))))))))))))))))</f>
        <v>EX6 Black</v>
      </c>
      <c r="O56" s="235"/>
      <c r="P56" s="168"/>
      <c r="Q56" s="143" t="str" cm="1">
        <f t="array" ref="Q56">IF(OR(P56=MiscFormulas!$B$51:$B$54),R56,IF($R$49=1,Panel!K15,IF($R$49=2,Panel!M15,IF($R$49=3,Panel!O15,IF($R$49=4,Panel!Q15,IF($R$49=5,Panel!S15,IF($R$49=6,Panel!K29,IF($R$49=7,Panel!M29,IF($R$49=8,Panel!O29,IF($R$49=9,Panel!Q29,IF($R$49=10,Panel!S29,IF($R$49=11,Panel!K43,IF($R$49=12,Panel!M43,IF($R$49=13,Panel!O43,IF($R$49=14,Panel!Q43,IF($R$49=15,Panel!S43))))))))))))))))</f>
        <v>EX15 Cheep</v>
      </c>
      <c r="R56" s="235"/>
      <c r="S56" s="168"/>
      <c r="T56" s="142" t="str" cm="1">
        <f t="array" ref="T56">IF(OR(S56=MiscFormulas!$B$51:$B$54),U56,IF($U$49=1,Panel!K15,IF($U$49=2,Panel!M15,IF($U$49=3,Panel!O15,IF($U$49=4,Panel!Q15,IF($U$49=5,Panel!S15,IF($U$49=6,Panel!K29,IF($U$49=7,Panel!M29,IF($U$49=8,Panel!O29,IF($U$49=9,Panel!Q29,IF($U$49=10,Panel!S29,IF($U$49=11,Panel!K43,IF($U$49=12,Panel!M43,IF($U$49=13,Panel!O43,IF($U$49=14,Panel!Q43,IF($U$49=15,Panel!S43,0))))))))))))))))</f>
        <v>EX15 Mae</v>
      </c>
      <c r="U56" s="235"/>
    </row>
    <row r="57" spans="1:21" ht="20.5" x14ac:dyDescent="0.45">
      <c r="A57" s="154"/>
      <c r="B57" s="142" t="str" cm="1">
        <f t="array" ref="B57">IF(OR(A57=MiscFormulas!$B$51:$B$54),C57,IF($C$49="","",IF($C$49=1,Panel!K16,IF($C$49=2,Panel!M16,IF($C$49=3,Panel!O16,IF($C$49=4,Panel!Q16,IF($C$49=5,Panel!S16,IF($C$49=6,Panel!K30,IF($C$49=7,Panel!M30,IF($C$49=8,Panel!O30,IF($C$49=9,Panel!Q30,IF($C$49=10,Panel!S30,IF($C$49=11,Panel!K44,IF($C$49=12,Panel!M44,IF($C$49=13,Panel!O44,IF($C$49=14,Panel!Q44,IF($C$49=15,Panel!S44,0)))))))))))))))))</f>
        <v>EX17 Christ</v>
      </c>
      <c r="C57" s="235" t="s">
        <v>107</v>
      </c>
      <c r="D57" s="174"/>
      <c r="E57" s="142" t="str" cm="1">
        <f t="array" ref="E57">IF(OR(D57=MiscFormulas!$B$51:$B$54),F57,IF($F$49=1,Panel!K16,IF($F$49=2,Panel!M16,IF($F$49=3,Panel!O16,IF($F$49=4,Panel!Q16,IF($F$49=5,Panel!S16,IF($F$49=6,Panel!K30,IF($F$49=7,Panel!M30,IF($F$49=8,Panel!O30,IF($F$49=9,Panel!Q30,IF($F$49=10,Panel!S30,IF($F$49=11,Panel!K44,IF($F$49=12,Panel!M44,IF($F$49=13,Panel!O44,IF($F$49=14,Panel!Q44,IF($F$49=15,Panel!S44))))))))))))))))</f>
        <v>EX16 Maker</v>
      </c>
      <c r="F57" s="235" t="s">
        <v>107</v>
      </c>
      <c r="G57" s="175"/>
      <c r="H57" s="143" t="str" cm="1">
        <f t="array" ref="H57">IF(OR(G57=MiscFormulas!$B$51:$B$54),I57,IF($I$49=1,Panel!K16,IF($I$49=2,Panel!M16,IF($I$49=3,Panel!O16,IF($I$49=4,Panel!Q16,IF($I$49=5,Panel!S16,IF($I$49=6,Panel!K30,IF($I$49=7,Panel!M30,IF($I$49=8,Panel!O30,IF($I$49=9,Panel!Q30,IF($I$49=10,Panel!S30,IF($I$49=11,Panel!K44,IF($I$49=12,Panel!M44,IF($I$49=13,Panel!O44,IF($I$49=14,Panel!Q44,IF($I$49=15,Panel!S44))))))))))))))))</f>
        <v>EX2 America</v>
      </c>
      <c r="I57" s="235" t="s">
        <v>107</v>
      </c>
      <c r="J57" s="168"/>
      <c r="K57" s="142" cm="1">
        <f t="array" ref="K57">IF(OR(J57=MiscFormulas!$B$51:$B$54),L57,IF($L$49=1,Panel!K16,IF($L$49=2,Panel!M16,IF($L$49=3,Panel!O16,IF($L$49=4,Panel!Q16,IF($L$49=5,Panel!S16,IF($L$49=6,Panel!K30,IF($L$49=7,Panel!M30,IF($L$49=8,Panel!O30,IF($L$49=9,Panel!Q30,IF($L$49=10,Panel!S30,IF($L$49=11,Panel!K44,IF($L$49=12,Panel!M44,IF($L$49=13,Panel!O44,IF($L$49=14,Panel!Q44,IF($L$49=15,Panel!S44))))))))))))))))</f>
        <v>0</v>
      </c>
      <c r="L57" s="235" t="s">
        <v>107</v>
      </c>
      <c r="M57" s="175"/>
      <c r="N57" s="143" t="str" cm="1">
        <f t="array" ref="N57">IF(OR(M57=MiscFormulas!$B$51:$B$54),O57,IF($O$49=1,Panel!K16,IF($O$49=2,Panel!M16,IF($O$49=3,Panel!O16,IF($O$49=4,Panel!Q16,IF($O$49=5,Panel!S16,IF($O$49=6,Panel!K30,IF($O$49=7,Panel!M30,IF($O$49=8,Panel!O30,IF($O$49=9,Panel!Q30,IF($O$49=10,Panel!S30,IF($O$49=11,Panel!K44,IF($O$49=12,Panel!M44,IF($O$49=13,Panel!O44,IF($O$49=14,Panel!Q44,IF($O$49=15,Panel!S44))))))))))))))))</f>
        <v>EX7 Boo</v>
      </c>
      <c r="O57" s="235" t="s">
        <v>107</v>
      </c>
      <c r="P57" s="168"/>
      <c r="Q57" s="143" t="str" cm="1">
        <f t="array" ref="Q57">IF(OR(P57=MiscFormulas!$B$51:$B$54),R57,IF($R$49=1,Panel!K16,IF($R$49=2,Panel!M16,IF($R$49=3,Panel!O16,IF($R$49=4,Panel!Q16,IF($R$49=5,Panel!S16,IF($R$49=6,Panel!K30,IF($R$49=7,Panel!M30,IF($R$49=8,Panel!O30,IF($R$49=9,Panel!Q30,IF($R$49=10,Panel!S30,IF($R$49=11,Panel!K44,IF($R$49=12,Panel!M44,IF($R$49=13,Panel!O44,IF($R$49=14,Panel!Q44,IF($R$49=15,Panel!S44))))))))))))))))</f>
        <v>EX17 Christ</v>
      </c>
      <c r="R57" s="235" t="s">
        <v>107</v>
      </c>
      <c r="S57" s="168"/>
      <c r="T57" s="142" t="str" cm="1">
        <f t="array" ref="T57">IF(OR(S57=MiscFormulas!$B$51:$B$54),U57,IF($U$49=1,Panel!K16,IF($U$49=2,Panel!M16,IF($U$49=3,Panel!O16,IF($U$49=4,Panel!Q16,IF($U$49=5,Panel!S16,IF($U$49=6,Panel!K30,IF($U$49=7,Panel!M30,IF($U$49=8,Panel!O30,IF($U$49=9,Panel!Q30,IF($U$49=10,Panel!S30,IF($U$49=11,Panel!K44,IF($U$49=12,Panel!M44,IF($U$49=13,Panel!O44,IF($U$49=14,Panel!Q44,IF($U$49=15,Panel!S44,0))))))))))))))))</f>
        <v>EX16 Maker</v>
      </c>
      <c r="U57" s="235" t="s">
        <v>107</v>
      </c>
    </row>
    <row r="58" spans="1:21" ht="20.5" x14ac:dyDescent="0.45">
      <c r="A58" s="154"/>
      <c r="B58" s="142" t="str" cm="1">
        <f t="array" ref="B58">IF(OR(A58=MiscFormulas!$B$51:$B$54),C58,IF($C$49="","",IF($C$49=1,Panel!K17,IF($C$49=2,Panel!M17,IF($C$49=3,Panel!O17,IF($C$49=4,Panel!Q17,IF($C$49=5,Panel!S17,IF($C$49=6,Panel!K31,IF($C$49=7,Panel!M31,IF($C$49=8,Panel!O31,IF($C$49=9,Panel!Q31,IF($C$49=10,Panel!S31,IF($C$49=11,Panel!K45,IF($C$49=12,Panel!M45,IF($C$49=13,Panel!O45,IF($C$49=14,Panel!Q45,IF($C$49=15,Panel!S45,0)))))))))))))))))</f>
        <v>EX20 Correy</v>
      </c>
      <c r="C58" s="235"/>
      <c r="D58" s="174"/>
      <c r="E58" s="142" t="str" cm="1">
        <f t="array" ref="E58">IF(OR(D58=MiscFormulas!$B$51:$B$54),F58,IF($F$49=1,Panel!K17,IF($F$49=2,Panel!M17,IF($F$49=3,Panel!O17,IF($F$49=4,Panel!Q17,IF($F$49=5,Panel!S17,IF($F$49=6,Panel!K31,IF($F$49=7,Panel!M31,IF($F$49=8,Panel!O31,IF($F$49=9,Panel!Q31,IF($F$49=10,Panel!S31,IF($F$49=11,Panel!K45,IF($F$49=12,Panel!M45,IF($F$49=13,Panel!O45,IF($F$49=14,Panel!Q45,IF($F$49=15,Panel!S45))))))))))))))))</f>
        <v>EX5 Ghost</v>
      </c>
      <c r="F58" s="235"/>
      <c r="G58" s="175"/>
      <c r="H58" s="143" cm="1">
        <f t="array" ref="H58">IF(OR(G58=MiscFormulas!$B$51:$B$54),I58,IF($I$49=1,Panel!K17,IF($I$49=2,Panel!M17,IF($I$49=3,Panel!O17,IF($I$49=4,Panel!Q17,IF($I$49=5,Panel!S17,IF($I$49=6,Panel!K31,IF($I$49=7,Panel!M31,IF($I$49=8,Panel!O31,IF($I$49=9,Panel!Q31,IF($I$49=10,Panel!S31,IF($I$49=11,Panel!K45,IF($I$49=12,Panel!M45,IF($I$49=13,Panel!O45,IF($I$49=14,Panel!Q45,IF($I$49=15,Panel!S45))))))))))))))))</f>
        <v>0</v>
      </c>
      <c r="I58" s="235"/>
      <c r="J58" s="168"/>
      <c r="K58" s="142" cm="1">
        <f t="array" ref="K58">IF(OR(J58=MiscFormulas!$B$51:$B$54),L58,IF($L$49=1,Panel!K17,IF($L$49=2,Panel!M17,IF($L$49=3,Panel!O17,IF($L$49=4,Panel!Q17,IF($L$49=5,Panel!S17,IF($L$49=6,Panel!K31,IF($L$49=7,Panel!M31,IF($L$49=8,Panel!O31,IF($L$49=9,Panel!Q31,IF($L$49=10,Panel!S31,IF($L$49=11,Panel!K45,IF($L$49=12,Panel!M45,IF($L$49=13,Panel!O45,IF($L$49=14,Panel!Q45,IF($L$49=15,Panel!S45))))))))))))))))</f>
        <v>0</v>
      </c>
      <c r="L58" s="235"/>
      <c r="M58" s="175"/>
      <c r="N58" s="143" t="str" cm="1">
        <f t="array" ref="N58">IF(OR(M58=MiscFormulas!$B$51:$B$54),O58,IF($O$49=1,Panel!K17,IF($O$49=2,Panel!M17,IF($O$49=3,Panel!O17,IF($O$49=4,Panel!Q17,IF($O$49=5,Panel!S17,IF($O$49=6,Panel!K31,IF($O$49=7,Panel!M31,IF($O$49=8,Panel!O31,IF($O$49=9,Panel!Q31,IF($O$49=10,Panel!S31,IF($O$49=11,Panel!K45,IF($O$49=12,Panel!M45,IF($O$49=13,Panel!O45,IF($O$49=14,Panel!Q45,IF($O$49=15,Panel!S45))))))))))))))))</f>
        <v>EX8 Boo</v>
      </c>
      <c r="O58" s="235"/>
      <c r="P58" s="168"/>
      <c r="Q58" s="143" t="str" cm="1">
        <f t="array" ref="Q58">IF(OR(P58=MiscFormulas!$B$51:$B$54),R58,IF($R$49=1,Panel!K17,IF($R$49=2,Panel!M17,IF($R$49=3,Panel!O17,IF($R$49=4,Panel!Q17,IF($R$49=5,Panel!S17,IF($R$49=6,Panel!K31,IF($R$49=7,Panel!M31,IF($R$49=8,Panel!O31,IF($R$49=9,Panel!Q31,IF($R$49=10,Panel!S31,IF($R$49=11,Panel!K45,IF($R$49=12,Panel!M45,IF($R$49=13,Panel!O45,IF($R$49=14,Panel!Q45,IF($R$49=15,Panel!S45))))))))))))))))</f>
        <v>EX20 Correy</v>
      </c>
      <c r="R58" s="235"/>
      <c r="S58" s="168"/>
      <c r="T58" s="142" t="str" cm="1">
        <f t="array" ref="T58">IF(OR(S58=MiscFormulas!$B$51:$B$54),U58,IF($U$49=1,Panel!K17,IF($U$49=2,Panel!M17,IF($U$49=3,Panel!O17,IF($U$49=4,Panel!Q17,IF($U$49=5,Panel!S17,IF($U$49=6,Panel!K31,IF($U$49=7,Panel!M31,IF($U$49=8,Panel!O31,IF($U$49=9,Panel!Q31,IF($U$49=10,Panel!S31,IF($U$49=11,Panel!K45,IF($U$49=12,Panel!M45,IF($U$49=13,Panel!O45,IF($U$49=14,Panel!Q45,IF($U$49=15,Panel!S45,0))))))))))))))))</f>
        <v>EX5 Ghost</v>
      </c>
      <c r="U58" s="235"/>
    </row>
    <row r="59" spans="1:21" ht="20.5" x14ac:dyDescent="0.45">
      <c r="A59" s="154"/>
      <c r="B59" s="142" t="str" cm="1">
        <f t="array" ref="B59">IF(OR(A59=MiscFormulas!$B$51:$B$54),C59,IF($C$49="","",IF($C$49=1,Panel!K18,IF($C$49=2,Panel!M18,IF($C$49=3,Panel!O18,IF($C$49=4,Panel!Q18,IF($C$49=5,Panel!S18,IF($C$49=6,Panel!K32,IF($C$49=7,Panel!M32,IF($C$49=8,Panel!O32,IF($C$49=9,Panel!Q32,IF($C$49=10,Panel!S32,IF($C$49=11,Panel!K46,IF($C$49=12,Panel!M46,IF($C$49=13,Panel!O46,IF($C$49=14,Panel!Q46,IF($C$49=15,Panel!S46,0)))))))))))))))))</f>
        <v>EX3 Eve</v>
      </c>
      <c r="C59" s="235"/>
      <c r="D59" s="174"/>
      <c r="E59" s="142" t="str" cm="1">
        <f t="array" ref="E59">IF(OR(D59=MiscFormulas!$B$51:$B$54),F59,IF($F$49=1,Panel!K18,IF($F$49=2,Panel!M18,IF($F$49=3,Panel!O18,IF($F$49=4,Panel!Q18,IF($F$49=5,Panel!S18,IF($F$49=6,Panel!K32,IF($F$49=7,Panel!M32,IF($F$49=8,Panel!O32,IF($F$49=9,Panel!Q32,IF($F$49=10,Panel!S32,IF($F$49=11,Panel!K46,IF($F$49=12,Panel!M46,IF($F$49=13,Panel!O46,IF($F$49=14,Panel!Q46,IF($F$49=15,Panel!S46))))))))))))))))</f>
        <v>EX7 Gump</v>
      </c>
      <c r="F59" s="235" t="s">
        <v>145</v>
      </c>
      <c r="G59" s="175"/>
      <c r="H59" s="143" cm="1">
        <f t="array" ref="H59">IF(OR(G59=MiscFormulas!$B$51:$B$54),I59,IF($I$49=1,Panel!K18,IF($I$49=2,Panel!M18,IF($I$49=3,Panel!O18,IF($I$49=4,Panel!Q18,IF($I$49=5,Panel!S18,IF($I$49=6,Panel!K32,IF($I$49=7,Panel!M32,IF($I$49=8,Panel!O32,IF($I$49=9,Panel!Q32,IF($I$49=10,Panel!S32,IF($I$49=11,Panel!K46,IF($I$49=12,Panel!M46,IF($I$49=13,Panel!O46,IF($I$49=14,Panel!Q46,IF($I$49=15,Panel!S46))))))))))))))))</f>
        <v>0</v>
      </c>
      <c r="I59" s="235"/>
      <c r="J59" s="168"/>
      <c r="K59" s="142" cm="1">
        <f t="array" ref="K59">IF(OR(J59=MiscFormulas!$B$51:$B$54),L59,IF($L$49=1,Panel!K18,IF($L$49=2,Panel!M18,IF($L$49=3,Panel!O18,IF($L$49=4,Panel!Q18,IF($L$49=5,Panel!S18,IF($L$49=6,Panel!K32,IF($L$49=7,Panel!M32,IF($L$49=8,Panel!O32,IF($L$49=9,Panel!Q32,IF($L$49=10,Panel!S32,IF($L$49=11,Panel!K46,IF($L$49=12,Panel!M46,IF($L$49=13,Panel!O46,IF($L$49=14,Panel!Q46,IF($L$49=15,Panel!S46))))))))))))))))</f>
        <v>0</v>
      </c>
      <c r="L59" s="235"/>
      <c r="M59" s="175"/>
      <c r="N59" s="143" t="str" cm="1">
        <f t="array" ref="N59">IF(OR(M59=MiscFormulas!$B$51:$B$54),O59,IF($O$49=1,Panel!K18,IF($O$49=2,Panel!M18,IF($O$49=3,Panel!O18,IF($O$49=4,Panel!Q18,IF($O$49=5,Panel!S18,IF($O$49=6,Panel!K32,IF($O$49=7,Panel!M32,IF($O$49=8,Panel!O32,IF($O$49=9,Panel!Q32,IF($O$49=10,Panel!S32,IF($O$49=11,Panel!K46,IF($O$49=12,Panel!M46,IF($O$49=13,Panel!O46,IF($O$49=14,Panel!Q46,IF($O$49=15,Panel!S46))))))))))))))))</f>
        <v>EX9 Brocavich</v>
      </c>
      <c r="O59" s="235"/>
      <c r="P59" s="168"/>
      <c r="Q59" s="143" t="str" cm="1">
        <f t="array" ref="Q59">IF(OR(P59=MiscFormulas!$B$51:$B$54),R59,IF($R$49=1,Panel!K18,IF($R$49=2,Panel!M18,IF($R$49=3,Panel!O18,IF($R$49=4,Panel!Q18,IF($R$49=5,Panel!S18,IF($R$49=6,Panel!K32,IF($R$49=7,Panel!M32,IF($R$49=8,Panel!O32,IF($R$49=9,Panel!Q32,IF($R$49=10,Panel!S32,IF($R$49=11,Panel!K46,IF($R$49=12,Panel!M46,IF($R$49=13,Panel!O46,IF($R$49=14,Panel!Q46,IF($R$49=15,Panel!S46))))))))))))))))</f>
        <v>EX3 Eve</v>
      </c>
      <c r="R59" s="235"/>
      <c r="S59" s="168"/>
      <c r="T59" s="142" t="str" cm="1">
        <f t="array" ref="T59">IF(OR(S59=MiscFormulas!$B$51:$B$54),U59,IF($U$49=1,Panel!K18,IF($U$49=2,Panel!M18,IF($U$49=3,Panel!O18,IF($U$49=4,Panel!Q18,IF($U$49=5,Panel!S18,IF($U$49=6,Panel!K32,IF($U$49=7,Panel!M32,IF($U$49=8,Panel!O32,IF($U$49=9,Panel!Q32,IF($U$49=10,Panel!S32,IF($U$49=11,Panel!K46,IF($U$49=12,Panel!M46,IF($U$49=13,Panel!O46,IF($U$49=14,Panel!Q46,IF($U$49=15,Panel!S46,0))))))))))))))))</f>
        <v>EX7 Gump</v>
      </c>
      <c r="U59" s="235"/>
    </row>
    <row r="60" spans="1:21" ht="20.5" x14ac:dyDescent="0.45">
      <c r="A60" s="154"/>
      <c r="B60" s="142" cm="1">
        <f t="array" ref="B60">IF(OR(A60=MiscFormulas!$B$51:$B$54),C60,IF($C$49="","",IF($C$49=1,Panel!K19,IF($C$49=2,Panel!M19,IF($C$49=3,Panel!O19,IF($C$49=4,Panel!Q19,IF($C$49=5,Panel!S19,IF($C$49=6,Panel!K33,IF($C$49=7,Panel!M33,IF($C$49=8,Panel!O33,IF($C$49=9,Panel!Q33,IF($C$49=10,Panel!S33,IF($C$49=11,Panel!K47,IF($C$49=12,Panel!M47,IF($C$49=13,Panel!O47,IF($C$49=14,Panel!Q47,IF($C$49=15,Panel!S47,0)))))))))))))))))</f>
        <v>0</v>
      </c>
      <c r="C60" s="235"/>
      <c r="D60" s="174"/>
      <c r="E60" s="142" t="str" cm="1">
        <f t="array" ref="E60">IF(OR(D60=MiscFormulas!$B$51:$B$54),F60,IF($F$49=1,Panel!K19,IF($F$49=2,Panel!M19,IF($F$49=3,Panel!O19,IF($F$49=4,Panel!Q19,IF($F$49=5,Panel!S19,IF($F$49=6,Panel!K33,IF($F$49=7,Panel!M33,IF($F$49=8,Panel!O33,IF($F$49=9,Panel!Q33,IF($F$49=10,Panel!S33,IF($F$49=11,Panel!K47,IF($F$49=12,Panel!M47,IF($F$49=13,Panel!O47,IF($F$49=14,Panel!Q47,IF($F$49=15,Panel!S47))))))))))))))))</f>
        <v>EX8 Hardworker</v>
      </c>
      <c r="F60" s="235"/>
      <c r="G60" s="175"/>
      <c r="H60" s="143" cm="1">
        <f t="array" ref="H60">IF(OR(G60=MiscFormulas!$B$51:$B$54),I60,IF($I$49=1,Panel!K19,IF($I$49=2,Panel!M19,IF($I$49=3,Panel!O19,IF($I$49=4,Panel!Q19,IF($I$49=5,Panel!S19,IF($I$49=6,Panel!K33,IF($I$49=7,Panel!M33,IF($I$49=8,Panel!O33,IF($I$49=9,Panel!Q33,IF($I$49=10,Panel!S33,IF($I$49=11,Panel!K47,IF($I$49=12,Panel!M47,IF($I$49=13,Panel!O47,IF($I$49=14,Panel!Q47,IF($I$49=15,Panel!S47))))))))))))))))</f>
        <v>0</v>
      </c>
      <c r="I60" s="235"/>
      <c r="J60" s="168"/>
      <c r="K60" s="142" cm="1">
        <f t="array" ref="K60">IF(OR(J60=MiscFormulas!$B$51:$B$54),L60,IF($L$49=1,Panel!K19,IF($L$49=2,Panel!M19,IF($L$49=3,Panel!O19,IF($L$49=4,Panel!Q19,IF($L$49=5,Panel!S19,IF($L$49=6,Panel!K33,IF($L$49=7,Panel!M33,IF($L$49=8,Panel!O33,IF($L$49=9,Panel!Q33,IF($L$49=10,Panel!S33,IF($L$49=11,Panel!K47,IF($L$49=12,Panel!M47,IF($L$49=13,Panel!O47,IF($L$49=14,Panel!Q47,IF($L$49=15,Panel!S47))))))))))))))))</f>
        <v>0</v>
      </c>
      <c r="L60" s="235"/>
      <c r="M60" s="175"/>
      <c r="N60" s="143" cm="1">
        <f t="array" ref="N60">IF(OR(M60=MiscFormulas!$B$51:$B$54),O60,IF($O$49=1,Panel!K19,IF($O$49=2,Panel!M19,IF($O$49=3,Panel!O19,IF($O$49=4,Panel!Q19,IF($O$49=5,Panel!S19,IF($O$49=6,Panel!K33,IF($O$49=7,Panel!M33,IF($O$49=8,Panel!O33,IF($O$49=9,Panel!Q33,IF($O$49=10,Panel!S33,IF($O$49=11,Panel!K47,IF($O$49=12,Panel!M47,IF($O$49=13,Panel!O47,IF($O$49=14,Panel!Q47,IF($O$49=15,Panel!S47))))))))))))))))</f>
        <v>0</v>
      </c>
      <c r="O60" s="235"/>
      <c r="P60" s="168"/>
      <c r="Q60" s="143" cm="1">
        <f t="array" ref="Q60">IF(OR(P60=MiscFormulas!$B$51:$B$54),R60,IF($R$49=1,Panel!K19,IF($R$49=2,Panel!M19,IF($R$49=3,Panel!O19,IF($R$49=4,Panel!Q19,IF($R$49=5,Panel!S19,IF($R$49=6,Panel!K33,IF($R$49=7,Panel!M33,IF($R$49=8,Panel!O33,IF($R$49=9,Panel!Q33,IF($R$49=10,Panel!S33,IF($R$49=11,Panel!K47,IF($R$49=12,Panel!M47,IF($R$49=13,Panel!O47,IF($R$49=14,Panel!Q47,IF($R$49=15,Panel!S47))))))))))))))))</f>
        <v>0</v>
      </c>
      <c r="R60" s="235"/>
      <c r="S60" s="168"/>
      <c r="T60" s="142" t="str" cm="1">
        <f t="array" ref="T60">IF(OR(S60=MiscFormulas!$B$51:$B$54),U60,IF($U$49=1,Panel!K19,IF($U$49=2,Panel!M19,IF($U$49=3,Panel!O19,IF($U$49=4,Panel!Q19,IF($U$49=5,Panel!S19,IF($U$49=6,Panel!K33,IF($U$49=7,Panel!M33,IF($U$49=8,Panel!O33,IF($U$49=9,Panel!Q33,IF($U$49=10,Panel!S33,IF($U$49=11,Panel!K47,IF($U$49=12,Panel!M47,IF($U$49=13,Panel!O47,IF($U$49=14,Panel!Q47,IF($U$49=15,Panel!S47,0))))))))))))))))</f>
        <v>EX8 Hardworker</v>
      </c>
      <c r="U60" s="235"/>
    </row>
    <row r="61" spans="1:21" ht="20.5" x14ac:dyDescent="0.45">
      <c r="A61" s="154"/>
      <c r="B61" s="142" cm="1">
        <f t="array" ref="B61">IF(OR(A61=MiscFormulas!$B$51:$B$54),C61,IF($C$49="","",IF($C$49=1,Panel!K20,IF($C$49=2,Panel!M20,IF($C$49=3,Panel!O20,IF($C$49=4,Panel!Q20,IF($C$49=5,Panel!S20,IF($C$49=6,Panel!K34,IF($C$49=7,Panel!M34,IF($C$49=8,Panel!O34,IF($C$49=9,Panel!Q34,IF($C$49=10,Panel!S34,IF($C$49=11,Panel!K48,IF($C$49=12,Panel!M48,IF($C$49=13,Panel!O48,IF($C$49=14,Panel!Q48,IF($C$49=15,Panel!S48,0)))))))))))))))))</f>
        <v>0</v>
      </c>
      <c r="C61" s="235"/>
      <c r="D61" s="174"/>
      <c r="E61" s="142" t="str" cm="1">
        <f t="array" ref="E61">IF(OR(D61=MiscFormulas!$B$51:$B$54),F61,IF($F$49=1,Panel!K20,IF($F$49=2,Panel!M20,IF($F$49=3,Panel!O20,IF($F$49=4,Panel!Q20,IF($F$49=5,Panel!S20,IF($F$49=6,Panel!K34,IF($F$49=7,Panel!M34,IF($F$49=8,Panel!O34,IF($F$49=9,Panel!Q34,IF($F$49=10,Panel!S34,IF($F$49=11,Panel!K48,IF($F$49=12,Panel!M48,IF($F$49=13,Panel!O48,IF($F$49=14,Panel!Q48,IF($F$49=15,Panel!S48))))))))))))))))</f>
        <v>EX10 Hut</v>
      </c>
      <c r="F61" s="235"/>
      <c r="G61" s="175"/>
      <c r="H61" s="143" cm="1">
        <f t="array" ref="H61">IF(OR(G61=MiscFormulas!$B$51:$B$54),I61,IF($I$49=1,Panel!K20,IF($I$49=2,Panel!M20,IF($I$49=3,Panel!O20,IF($I$49=4,Panel!Q20,IF($I$49=5,Panel!S20,IF($I$49=6,Panel!K34,IF($I$49=7,Panel!M34,IF($I$49=8,Panel!O34,IF($I$49=9,Panel!Q34,IF($I$49=10,Panel!S34,IF($I$49=11,Panel!K48,IF($I$49=12,Panel!M48,IF($I$49=13,Panel!O48,IF($I$49=14,Panel!Q48,IF($I$49=15,Panel!S48))))))))))))))))</f>
        <v>0</v>
      </c>
      <c r="I61" s="235"/>
      <c r="J61" s="168"/>
      <c r="K61" s="142" cm="1">
        <f t="array" ref="K61">IF(OR(J61=MiscFormulas!$B$51:$B$54),L61,IF($L$49=1,Panel!K20,IF($L$49=2,Panel!M20,IF($L$49=3,Panel!O20,IF($L$49=4,Panel!Q20,IF($L$49=5,Panel!S20,IF($L$49=6,Panel!K34,IF($L$49=7,Panel!M34,IF($L$49=8,Panel!O34,IF($L$49=9,Panel!Q34,IF($L$49=10,Panel!S34,IF($L$49=11,Panel!K48,IF($L$49=12,Panel!M48,IF($L$49=13,Panel!O48,IF($L$49=14,Panel!Q48,IF($L$49=15,Panel!S48))))))))))))))))</f>
        <v>0</v>
      </c>
      <c r="L61" s="235"/>
      <c r="M61" s="175"/>
      <c r="N61" s="143" cm="1">
        <f t="array" ref="N61">IF(OR(M61=MiscFormulas!$B$51:$B$54),O61,IF($O$49=1,Panel!K20,IF($O$49=2,Panel!M20,IF($O$49=3,Panel!O20,IF($O$49=4,Panel!Q20,IF($O$49=5,Panel!S20,IF($O$49=6,Panel!K34,IF($O$49=7,Panel!M34,IF($O$49=8,Panel!O34,IF($O$49=9,Panel!Q34,IF($O$49=10,Panel!S34,IF($O$49=11,Panel!K48,IF($O$49=12,Panel!M48,IF($O$49=13,Panel!O48,IF($O$49=14,Panel!Q48,IF($O$49=15,Panel!S48))))))))))))))))</f>
        <v>0</v>
      </c>
      <c r="O61" s="235"/>
      <c r="P61" s="168"/>
      <c r="Q61" s="143" cm="1">
        <f t="array" ref="Q61">IF(OR(P61=MiscFormulas!$B$51:$B$54),R61,IF($R$49=1,Panel!K20,IF($R$49=2,Panel!M20,IF($R$49=3,Panel!O20,IF($R$49=4,Panel!Q20,IF($R$49=5,Panel!S20,IF($R$49=6,Panel!K34,IF($R$49=7,Panel!M34,IF($R$49=8,Panel!O34,IF($R$49=9,Panel!Q34,IF($R$49=10,Panel!S34,IF($R$49=11,Panel!K48,IF($R$49=12,Panel!M48,IF($R$49=13,Panel!O48,IF($R$49=14,Panel!Q48,IF($R$49=15,Panel!S48))))))))))))))))</f>
        <v>0</v>
      </c>
      <c r="R61" s="235"/>
      <c r="S61" s="168"/>
      <c r="T61" s="142" t="str" cm="1">
        <f t="array" ref="T61">IF(OR(S61=MiscFormulas!$B$51:$B$54),U61,IF($U$49=1,Panel!K20,IF($U$49=2,Panel!M20,IF($U$49=3,Panel!O20,IF($U$49=4,Panel!Q20,IF($U$49=5,Panel!S20,IF($U$49=6,Panel!K34,IF($U$49=7,Panel!M34,IF($U$49=8,Panel!O34,IF($U$49=9,Panel!Q34,IF($U$49=10,Panel!S34,IF($U$49=11,Panel!K48,IF($U$49=12,Panel!M48,IF($U$49=13,Panel!O48,IF($U$49=14,Panel!Q48,IF($U$49=15,Panel!S48,0))))))))))))))))</f>
        <v>EX10 Hut</v>
      </c>
      <c r="U61" s="235"/>
    </row>
    <row r="62" spans="1:21" ht="21" thickBot="1" x14ac:dyDescent="0.5">
      <c r="A62" s="162" t="s">
        <v>155</v>
      </c>
      <c r="B62" s="146" cm="1">
        <f t="array" ref="B62">IF(OR(A62=MiscFormulas!$B$51:$B$54),C62,IF($C$49="","",IF($C$49=1,Panel!K21,IF($C$49=2,Panel!M21,IF($C$49=3,Panel!O21,IF($C$49=4,Panel!Q21,IF($C$49=5,Panel!S21,IF($C$49=6,Panel!K35,IF($C$49=7,Panel!M35,IF($C$49=8,Panel!O35,IF($C$49=9,Panel!Q35,IF($C$49=10,Panel!S35,IF($C$49=11,Panel!K49,IF($C$49=12,Panel!M49,IF($C$49=13,Panel!O49,IF($C$49=14,Panel!Q49,IF($C$49=15,Panel!S49,0)))))))))))))))))</f>
        <v>0</v>
      </c>
      <c r="C62" s="236"/>
      <c r="D62" s="159"/>
      <c r="E62" s="146" cm="1">
        <f t="array" ref="E62">IF(OR(D62=MiscFormulas!$B$51:$B$54),F62,IF($F$49=1,Panel!K21,IF($F$49=2,Panel!M21,IF($F$49=3,Panel!O21,IF($F$49=4,Panel!Q21,IF($F$49=5,Panel!S21,IF($F$49=6,Panel!K35,IF($F$49=7,Panel!M35,IF($F$49=8,Panel!O35,IF($F$49=9,Panel!Q35,IF($F$49=10,Panel!S35,IF($F$49=11,Panel!K49,IF($F$49=12,Panel!M49,IF($F$49=13,Panel!O49,IF($F$49=14,Panel!Q49,IF($F$49=15,Panel!S49))))))))))))))))</f>
        <v>0</v>
      </c>
      <c r="F62" s="236"/>
      <c r="G62" s="160"/>
      <c r="H62" s="145" cm="1">
        <f t="array" ref="H62">IF(OR(G62=MiscFormulas!$B$51:$B$54),I62,IF($I$49=1,Panel!K21,IF($I$49=2,Panel!M21,IF($I$49=3,Panel!O21,IF($I$49=4,Panel!Q21,IF($I$49=5,Panel!S21,IF($I$49=6,Panel!K35,IF($I$49=7,Panel!M35,IF($I$49=8,Panel!O35,IF($I$49=9,Panel!Q35,IF($I$49=10,Panel!S35,IF($I$49=11,Panel!K49,IF($I$49=12,Panel!M49,IF($I$49=13,Panel!O49,IF($I$49=14,Panel!Q49,IF($I$49=15,Panel!S49))))))))))))))))</f>
        <v>0</v>
      </c>
      <c r="I62" s="236"/>
      <c r="J62" s="155"/>
      <c r="K62" s="146" cm="1">
        <f t="array" ref="K62">IF(OR(J62=MiscFormulas!$B$51:$B$54),L62,IF($L$49=1,Panel!K21,IF($L$49=2,Panel!M21,IF($L$49=3,Panel!O21,IF($L$49=4,Panel!Q21,IF($L$49=5,Panel!S21,IF($L$49=6,Panel!K35,IF($L$49=7,Panel!M35,IF($L$49=8,Panel!O35,IF($L$49=9,Panel!Q35,IF($L$49=10,Panel!S35,IF($L$49=11,Panel!K49,IF($L$49=12,Panel!M49,IF($L$49=13,Panel!O49,IF($L$49=14,Panel!Q49,IF($L$49=15,Panel!S49))))))))))))))))</f>
        <v>0</v>
      </c>
      <c r="L62" s="236"/>
      <c r="M62" s="160"/>
      <c r="N62" s="145" cm="1">
        <f t="array" ref="N62">IF(OR(M62=MiscFormulas!$B$51:$B$54),O62,IF($O$49=1,Panel!K21,IF($O$49=2,Panel!M21,IF($O$49=3,Panel!O21,IF($O$49=4,Panel!Q21,IF($O$49=5,Panel!S21,IF($O$49=6,Panel!K35,IF($O$49=7,Panel!M35,IF($O$49=8,Panel!O35,IF($O$49=9,Panel!Q35,IF($O$49=10,Panel!S35,IF($O$49=11,Panel!K49,IF($O$49=12,Panel!M49,IF($O$49=13,Panel!O49,IF($O$49=14,Panel!Q49,IF($O$49=15,Panel!S49))))))))))))))))</f>
        <v>0</v>
      </c>
      <c r="O62" s="236"/>
      <c r="P62" s="155"/>
      <c r="Q62" s="145" cm="1">
        <f t="array" ref="Q62">IF(OR(P62=MiscFormulas!$B$51:$B$54),R62,IF($R$49=1,Panel!K21,IF($R$49=2,Panel!M21,IF($R$49=3,Panel!O21,IF($R$49=4,Panel!Q21,IF($R$49=5,Panel!S21,IF($R$49=6,Panel!K35,IF($R$49=7,Panel!M35,IF($R$49=8,Panel!O35,IF($R$49=9,Panel!Q35,IF($R$49=10,Panel!S35,IF($R$49=11,Panel!K49,IF($R$49=12,Panel!M49,IF($R$49=13,Panel!O49,IF($R$49=14,Panel!Q49,IF($R$49=15,Panel!S49))))))))))))))))</f>
        <v>0</v>
      </c>
      <c r="R62" s="236" t="s">
        <v>107</v>
      </c>
      <c r="S62" s="155"/>
      <c r="T62" s="146" cm="1">
        <f t="array" ref="T62">IF(OR(S62=MiscFormulas!$B$51:$B$54),U62,IF($U$49=1,Panel!K21,IF($U$49=2,Panel!M21,IF($U$49=3,Panel!O21,IF($U$49=4,Panel!Q21,IF($U$49=5,Panel!S21,IF($U$49=6,Panel!K35,IF($U$49=7,Panel!M35,IF($U$49=8,Panel!O35,IF($U$49=9,Panel!Q35,IF($U$49=10,Panel!S35,IF($U$49=11,Panel!K49,IF($U$49=12,Panel!M49,IF($U$49=13,Panel!O49,IF($U$49=14,Panel!Q49,IF($U$49=15,Panel!S49,0))))))))))))))))</f>
        <v>0</v>
      </c>
      <c r="U62" s="236"/>
    </row>
    <row r="63" spans="1:21" ht="20.5" thickTop="1" x14ac:dyDescent="0.4">
      <c r="A63" s="2">
        <f>SUM(S48,1)</f>
        <v>24</v>
      </c>
      <c r="B63" s="15" t="str">
        <f>IF(ISNUMBER(MATCH(DATE(Panel!$D$2,IF(Panel!$D$1="JANUARY",1,IF(Panel!$D$1="FEBRUARY",2,IF(Panel!$D$1="MARCH",3,IF(Panel!$D$1="APRIL",4,IF(Panel!$D$1="MAY",5,IF(Panel!$D$1="JUNE",6,IF(Panel!$D$1="JULY",7,IF(Panel!$D$1="AUGUST",8,IF(Panel!$D$1="SEPTEMBER",9,IF(Panel!$D$1="OCTOBER",10,IF(Panel!$D$1="NOVEMBER",11,IF(Panel!$D$1="DECEMBER",12,0)))))))))))),A63),Holidays!$D$2:$D$157,0)),"HOLIDAY","")</f>
        <v/>
      </c>
      <c r="C63" s="7"/>
      <c r="D63" s="2">
        <f>SUM(A63,1)</f>
        <v>25</v>
      </c>
      <c r="E63" s="77" t="str">
        <f>IF(ISNUMBER(MATCH(DATE(Panel!$D$2,IF(Panel!$D$1="JANUARY",1,IF(Panel!$D$1="FEBRUARY",2,IF(Panel!$D$1="MARCH",3,IF(Panel!$D$1="APRIL",4,IF(Panel!$D$1="MAY",5,IF(Panel!$D$1="JUNE",6,IF(Panel!$D$1="JULY",7,IF(Panel!$D$1="AUGUST",8,IF(Panel!$D$1="SEPTEMBER",9,IF(Panel!$D$1="OCTOBER",10,IF(Panel!$D$1="NOVEMBER",11,IF(Panel!$D$1="DECEMBER",12,0)))))))))))),D63),Holidays!$D$2:$D$157,0)),"HOLIDAY","")</f>
        <v/>
      </c>
      <c r="F63" s="78" t="str">
        <f>IF(ISNUMBER(MATCH(DATE(Panel!$D$2,IF(Panel!$D$1="JANUARY",1,IF(Panel!$D$1="FEBRUARY",2,IF(Panel!$D$1="MARCH",3,IF(Panel!$D$1="APRIL",4,IF(Panel!$D$1="MAY",5,IF(Panel!$D$1="JUNE",6,IF(Panel!$D$1="JULY",7,IF(Panel!$D$1="AUGUST",8,IF(Panel!$D$1="SEPTEMBER",9,IF(Panel!$D$1="OCTOBER",10,IF(Panel!$D$1="NOVEMBER",11,IF(Panel!$D$1="DECEMBER",12,0)))))))))))),E63),Holidays!$D$2:$D$40,0)),"HOLIDAY","")</f>
        <v/>
      </c>
      <c r="G63" s="3">
        <f>SUM(D63,1)</f>
        <v>26</v>
      </c>
      <c r="H63" s="15" t="str">
        <f>IF(ISNUMBER(MATCH(DATE(Panel!$D$2,IF(Panel!$D$1="JANUARY",1,IF(Panel!$D$1="FEBRUARY",2,IF(Panel!$D$1="MARCH",3,IF(Panel!$D$1="APRIL",4,IF(Panel!$D$1="MAY",5,IF(Panel!$D$1="JUNE",6,IF(Panel!$D$1="JULY",7,IF(Panel!$D$1="AUGUST",8,IF(Panel!$D$1="SEPTEMBER",9,IF(Panel!$D$1="OCTOBER",10,IF(Panel!$D$1="NOVEMBER",11,IF(Panel!$D$1="DECEMBER",12,0)))))))))))),G63),Holidays!$D$2:$D$157,0)),"HOLIDAY","")</f>
        <v/>
      </c>
      <c r="I63" s="7"/>
      <c r="J63" s="2">
        <f>SUM(G63,1)</f>
        <v>27</v>
      </c>
      <c r="K63" s="15" t="str">
        <f>IF(ISNUMBER(MATCH(DATE(Panel!$D$2,IF(Panel!$D$1="JANUARY",1,IF(Panel!$D$1="FEBRUARY",2,IF(Panel!$D$1="MARCH",3,IF(Panel!$D$1="APRIL",4,IF(Panel!$D$1="MAY",5,IF(Panel!$D$1="JUNE",6,IF(Panel!$D$1="JULY",7,IF(Panel!$D$1="AUGUST",8,IF(Panel!$D$1="SEPTEMBER",9,IF(Panel!$D$1="OCTOBER",10,IF(Panel!$D$1="NOVEMBER",11,IF(Panel!$D$1="DECEMBER",12,0)))))))))))),J63),Holidays!$D$2:$D$157,0)),"HOLIDAY","")</f>
        <v/>
      </c>
      <c r="L63" s="17"/>
      <c r="M63" s="3">
        <f>SUM(J63,1)</f>
        <v>28</v>
      </c>
      <c r="N63" s="15" t="str">
        <f>IF(ISNUMBER(MATCH(DATE(Panel!$D$2,IF(Panel!$D$1="JANUARY",1,IF(Panel!$D$1="FEBRUARY",2,IF(Panel!$D$1="MARCH",3,IF(Panel!$D$1="APRIL",4,IF(Panel!$D$1="MAY",5,IF(Panel!$D$1="JUNE",6,IF(Panel!$D$1="JULY",7,IF(Panel!$D$1="AUGUST",8,IF(Panel!$D$1="SEPTEMBER",9,IF(Panel!$D$1="OCTOBER",10,IF(Panel!$D$1="NOVEMBER",11,IF(Panel!$D$1="DECEMBER",12,0)))))))))))),M63),Holidays!$D$2:$D$157,0)),"HOLIDAY","")</f>
        <v/>
      </c>
      <c r="O63" s="7"/>
      <c r="P63" s="4">
        <f>SUM(M63,1)</f>
        <v>29</v>
      </c>
      <c r="Q63" s="77" t="str">
        <f>IF(ISNUMBER(MATCH(DATE(Panel!$D$2,IF(Panel!$D$1="JANUARY",1,IF(Panel!$D$1="FEBRUARY",2,IF(Panel!$D$1="MARCH",3,IF(Panel!$D$1="APRIL",4,IF(Panel!$D$1="MAY",5,IF(Panel!$D$1="JUNE",6,IF(Panel!$D$1="JULY",7,IF(Panel!$D$1="AUGUST",8,IF(Panel!$D$1="SEPTEMBER",9,IF(Panel!$D$1="OCTOBER",10,IF(Panel!$D$1="NOVEMBER",11,IF(Panel!$D$1="DECEMBER",12,0)))))))))))),P63),Holidays!$D$2:$D$157,0)),"HOLIDAY","")</f>
        <v/>
      </c>
      <c r="R63" s="78" t="str">
        <f>IF(ISNUMBER(MATCH(DATE(Panel!$D$2,IF(Panel!$D$1="JANUARY",1,IF(Panel!$D$1="FEBRUARY",2,IF(Panel!$D$1="MARCH",3,IF(Panel!$D$1="APRIL",4,IF(Panel!$D$1="MAY",5,IF(Panel!$D$1="JUNE",6,IF(Panel!$D$1="JULY",7,IF(Panel!$D$1="AUGUST",8,IF(Panel!$D$1="SEPTEMBER",9,IF(Panel!$D$1="OCTOBER",10,IF(Panel!$D$1="NOVEMBER",11,IF(Panel!$D$1="DECEMBER",12,0)))))))))))),Q63),Holidays!$D$2:$D$40,0)),"HOLIDAY","")</f>
        <v/>
      </c>
      <c r="S63" s="65">
        <f>SUM(P63,1)</f>
        <v>30</v>
      </c>
      <c r="T63" s="18" t="str">
        <f>IF(ISNUMBER(MATCH(DATE(Panel!$D$2,IF(Panel!$D$1="JANUARY",1,IF(Panel!$D$1="FEBRUARY",2,IF(Panel!$D$1="MARCH",3,IF(Panel!$D$1="APRIL",4,IF(Panel!$D$1="MAY",5,IF(Panel!$D$1="JUNE",6,IF(Panel!$D$1="JULY",7,IF(Panel!$D$1="AUGUST",8,IF(Panel!$D$1="SEPTEMBER",9,IF(Panel!$D$1="OCTOBER",10,IF(Panel!$D$1="NOVEMBER",11,IF(Panel!$D$1="DECEMBER",12,0)))))))))))),S63),Holidays!$D$2:$D$157,0)),"HOLIDAY","")</f>
        <v/>
      </c>
      <c r="U63" s="19"/>
    </row>
    <row r="64" spans="1:21" ht="21" thickBot="1" x14ac:dyDescent="0.5">
      <c r="A64" s="32"/>
      <c r="B64" s="44" t="str">
        <f>IF(Panel!$D$4="NO","","Section")</f>
        <v>Section</v>
      </c>
      <c r="C64" s="45">
        <f>IF(MiscFormulas!$A$2="YD",IF(SUM(U49,1)&gt;Panel!$D$6,1,SUM(U49,1)),IF(MiscFormulas!$A$2="SATW",U49,IF(MiscFormulas!$A$2="SUNW",IF(SUM(U49,1)&gt;Panel!$D$6,1,SUM(U49,1)),IF(MiscFormulas!$A$2="YW",U49,""))))</f>
        <v>4</v>
      </c>
      <c r="D64" s="46"/>
      <c r="E64" s="47" t="s">
        <v>7</v>
      </c>
      <c r="F64" s="24">
        <f>IF(MiscFormulas!$A$2="YD",IF(SUM(C64,1)&gt;Panel!$D$6,1,SUM(C64,1)),IF(MiscFormulas!$A$2="YW",IF(SUM(C64,1)&gt;Panel!$D$6,1,SUM(C64,1)),IF(MiscFormulas!$A$2="ND",IF(SUM(R49,1)&gt;Panel!$D$6,1,SUM(R49,1)),IF(MiscFormulas!$A$2="NW",IF(SUM(R49,1)&gt;Panel!$D$6,1,SUM(R49,1)),IF(MiscFormulas!$A$2="SATW",C64,IF(MiscFormulas!$A$2="SUNW",C64,""))))))</f>
        <v>5</v>
      </c>
      <c r="G64" s="30"/>
      <c r="H64" s="31" t="s">
        <v>7</v>
      </c>
      <c r="I64" s="24">
        <f>IF(MiscFormulas!$A$2="YD",IF(SUM(F64,1)&gt;Panel!$D$6,1,SUM(F64,1)),IF(MiscFormulas!$A$2="YW",F64,IF(MiscFormulas!$A$2="ND",IF(SUM(F64,1)&gt;Panel!$D$6,1,SUM(F64,1)),IF(MiscFormulas!$A$2="NW",F64,IF(MiscFormulas!$A$2="SATW",F64,IF(MiscFormulas!$A$2="SUNW",F64,""))))))</f>
        <v>1</v>
      </c>
      <c r="J64" s="30"/>
      <c r="K64" s="47" t="s">
        <v>9</v>
      </c>
      <c r="L64" s="48">
        <f>IF(MiscFormulas!$A$2="YD",IF(SUM(I64,1)&gt;Panel!$D$6,1,SUM(I64,1)),IF(MiscFormulas!$A$2="YW",I64,IF(MiscFormulas!$A$2="ND",IF(SUM(I64,1)&gt;Panel!$D$6,1,SUM(I64,1)),IF(MiscFormulas!$A$2="NW",I64,IF(MiscFormulas!$A$2="SATW",I64,IF(MiscFormulas!$A$2="SUNW",I64,""))))))</f>
        <v>2</v>
      </c>
      <c r="M64" s="30"/>
      <c r="N64" s="49" t="s">
        <v>7</v>
      </c>
      <c r="O64" s="24">
        <f>IF(MiscFormulas!$A$2="YD",IF(SUM(L64,1)&gt;Panel!$D$6,1,SUM(L64,1)),IF(MiscFormulas!$A$2="YW",L64,IF(MiscFormulas!$A$2="ND",IF(SUM(L64,1)&gt;Panel!$D$6,1,SUM(L64,1)),IF(MiscFormulas!$A$2="NW",L64,IF(MiscFormulas!$A$2="SATW",L64,IF(MiscFormulas!$A$2="SUNW",L64,""))))))</f>
        <v>3</v>
      </c>
      <c r="P64" s="30"/>
      <c r="Q64" s="50" t="s">
        <v>7</v>
      </c>
      <c r="R64" s="48">
        <f>IF(MiscFormulas!$A$2="YD",IF(SUM(O64,1)&gt;Panel!$D$6,1,SUM(O64,1)),IF(MiscFormulas!$A$2="YW",O64,IF(MiscFormulas!$A$2="ND",IF(SUM(O64,1)&gt;Panel!$D$6,1,SUM(O64,1)),IF(MiscFormulas!$A$2="NW",O64,IF(MiscFormulas!$A$2="SATW",O64,IF(MiscFormulas!$A$2="SUNW",O64,""))))))</f>
        <v>4</v>
      </c>
      <c r="S64" s="66"/>
      <c r="T64" s="35" t="str">
        <f>IF(Panel!$D$4="NO","","Section")</f>
        <v>Section</v>
      </c>
      <c r="U64" s="33">
        <f>IF(MiscFormulas!$A$2="YD",IF(SUM(R64,1)&gt;Panel!$D$6,1,SUM(R64,1)),IF(MiscFormulas!$A$2="YW",R64,IF(MiscFormulas!$A$2="SATW",IF(SUM(R64,1)&gt;Panel!$D$6,1,SUM(R64,1)),IF(MiscFormulas!$A$2="SUNW",R64,IF(MiscFormulas!$A$2="ND"," ",IF(MiscFormulas!$A$2="NW"," "))))))</f>
        <v>5</v>
      </c>
    </row>
    <row r="65" spans="1:21" ht="20.5" hidden="1" thickBot="1" x14ac:dyDescent="0.45">
      <c r="A65" s="414"/>
      <c r="B65" s="415"/>
      <c r="C65" s="415"/>
      <c r="D65" s="415"/>
      <c r="E65" s="415"/>
      <c r="F65" s="415"/>
      <c r="G65" s="415"/>
      <c r="H65" s="415"/>
      <c r="I65" s="415"/>
      <c r="J65" s="415"/>
      <c r="K65" s="415"/>
      <c r="L65" s="415"/>
      <c r="M65" s="415"/>
      <c r="N65" s="415"/>
      <c r="O65" s="415"/>
      <c r="P65" s="419"/>
      <c r="Q65" s="419"/>
      <c r="R65" s="419"/>
      <c r="S65" s="419"/>
      <c r="T65" s="419"/>
      <c r="U65" s="420"/>
    </row>
    <row r="66" spans="1:21" ht="20.5" x14ac:dyDescent="0.45">
      <c r="A66" s="169"/>
      <c r="B66" s="147" t="str" cm="1">
        <f t="array" ref="B66">IF(OR(A66=MiscFormulas!$B$51:$B$54),C66,IF($C$64="","",IF($C$64=1,Panel!K10,IF($C$64=2,Panel!M10,IF($C$64=3,Panel!O10,IF($C$64=4,Panel!Q10,IF($C$64=5,Panel!S10,IF($C$64=6,Panel!K24,IF($C$64=7,Panel!M24,IF($C$64=8,Panel!O24,IF($C$64=9,Panel!Q24,IF($C$64=10,Panel!S24,IF($C$64=11,Panel!K38,IF($C$64=12,Panel!M38,IF($C$64=13,Panel!O38,IF($C$64=14,Panel!Q38,IF($C$64=15,Panel!S38,0)))))))))))))))))</f>
        <v>EX2 Nofap</v>
      </c>
      <c r="C66" s="234"/>
      <c r="D66" s="172"/>
      <c r="E66" s="142" t="str" cm="1">
        <f t="array" ref="E66">IF(OR(D66=MiscFormulas!$B$51:$B$54),F66,IF($F$64=1,Panel!K10,IF($F$64=2,Panel!M10,IF($F$64=3,Panel!O10,IF($F$64=4,Panel!Q10,IF($F$64=5,Panel!S10,IF($F$64=6,Panel!K24,IF($F$64=7,Panel!M24,IF($F$64=8,Panel!O24,IF($F$64=9,Panel!Q24,IF($F$64=10,Panel!S24,IF($F$64=11,Panel!K38,IF($F$64=12,Panel!M38,IF($F$64=13,Panel!O38,IF($F$64=14,Panel!Q38,IF($F$64=15,Panel!S38))))))))))))))))</f>
        <v>EX11 Sad</v>
      </c>
      <c r="F66" s="234"/>
      <c r="G66" s="161"/>
      <c r="H66" s="148" t="str" cm="1">
        <f t="array" ref="H66">IF(OR(G66=MiscFormulas!$B$51:$B$54),I66,IF($I$64=1,Panel!K10,IF($I$64=2,Panel!M10,IF($I$64=3,Panel!O10,IF($I$64=4,Panel!Q10,IF($I$64=5,Panel!S10,IF($I$64=6,Panel!K24,IF($I$64=7,Panel!M24,IF($I$64=8,Panel!O24,IF($I$64=9,Panel!Q24,IF($I$64=10,Panel!S24,IF($I$64=11,Panel!K38,IF($I$64=12,Panel!M38,IF($I$64=13,Panel!O38,IF($I$64=14,Panel!Q38,IF($I$64=15,Panel!S38))))))))))))))))</f>
        <v>EX2 America</v>
      </c>
      <c r="I66" s="234"/>
      <c r="J66" s="156"/>
      <c r="K66" s="150" t="str" cm="1">
        <f t="array" ref="K66">IF(OR(J66=MiscFormulas!$B$51:$B$54),L66,IF($L$64=1,Panel!K10,IF($L$64=2,Panel!M10,IF($L$64=3,Panel!O10,IF($L$64=4,Panel!Q10,IF($L$64=5,Panel!S10,IF($L$64=6,Panel!K24,IF($L$64=7,Panel!M24,IF($L$64=8,Panel!O24,IF($L$64=9,Panel!Q24,IF($L$64=10,Panel!S24,IF($L$64=11,Panel!K38,IF($L$64=12,Panel!M38,IF($L$64=13,Panel!O38,IF($L$64=14,Panel!Q38,IF($L$64=15,Panel!S38))))))))))))))))</f>
        <v>EX4 Filipa</v>
      </c>
      <c r="L66" s="234"/>
      <c r="M66" s="161"/>
      <c r="N66" s="147" t="str" cm="1">
        <f t="array" ref="N66">IF(OR(M66=MiscFormulas!$B$51:$B$54),O66,IF($O$64=1,Panel!K10,IF($O$64=2,Panel!M10,IF($O$64=3,Panel!O10,IF($O$64=4,Panel!Q10,IF($O$64=5,Panel!S10,IF($O$64=6,Panel!K24,IF($O$64=7,Panel!M24,IF($O$64=8,Panel!O24,IF($O$64=9,Panel!Q24,IF($O$64=10,Panel!S24,IF($O$64=11,Panel!K38,IF($O$64=12,Panel!M38,IF($O$64=13,Panel!O38,IF($O$64=14,Panel!Q38,IF($O$64=15,Panel!S38))))))))))))))))</f>
        <v>EX6 Griffin</v>
      </c>
      <c r="O66" s="234"/>
      <c r="P66" s="161"/>
      <c r="Q66" s="147" t="str" cm="1">
        <f t="array" ref="Q66">IF(OR(P66=MiscFormulas!$B$51:$B$54),R66,IF($R$64=1,Panel!K10,IF($R$64=2,Panel!M10,IF($R$64=3,Panel!O10,IF($R$64=4,Panel!Q10,IF($R$64=5,Panel!S10,IF($R$64=6,Panel!K24,IF($R$64=7,Panel!M24,IF($R$64=8,Panel!O24,IF($R$64=9,Panel!Q24,IF($R$64=10,Panel!S24,IF($R$64=11,Panel!K38,IF($R$64=12,Panel!M38,IF($R$64=13,Panel!O38,IF($R$64=14,Panel!Q38,IF($R$64=15,Panel!S38))))))))))))))))</f>
        <v>EX2 Nofap</v>
      </c>
      <c r="R66" s="234"/>
      <c r="S66" s="166"/>
      <c r="T66" s="150" t="str" cm="1">
        <f t="array" ref="T66">IF(OR(S66=MiscFormulas!$B$51:$B$54),U66,IF($U$64=1,Panel!K10,IF($U$64=2,Panel!M10,IF($U$64=3,Panel!O10,IF($U$64=4,Panel!Q10,IF($U$64=5,Panel!S10,IF($U$64=6,Panel!K24,IF($U$64=7,Panel!M24,IF($U$64=8,Panel!O24,IF($U$64=9,Panel!Q24,IF($U$64=10,Panel!S24,IF($U$64=11,Panel!K38,IF($U$64=12,Panel!M38,IF($U$64=13,Panel!O38,IF($U$64=14,Panel!Q38,IF($U$64=15,Panel!S38,0))))))))))))))))</f>
        <v>EX11 Sad</v>
      </c>
      <c r="U66" s="234"/>
    </row>
    <row r="67" spans="1:21" ht="20.5" x14ac:dyDescent="0.45">
      <c r="A67" s="175"/>
      <c r="B67" s="142" t="str" cm="1">
        <f t="array" ref="B67">IF(OR(A67=MiscFormulas!$B$51:$B$54),C67,IF($C$64="","",IF($C$64=1,Panel!K11,IF($C$64=2,Panel!M11,IF($C$64=3,Panel!O11,IF($C$64=4,Panel!Q11,IF($C$64=5,Panel!S11,IF($C$64=6,Panel!K25,IF($C$64=7,Panel!M25,IF($C$64=8,Panel!O25,IF($C$64=9,Panel!Q25,IF($C$64=10,Panel!S25,IF($C$64=11,Panel!K39,IF($C$64=12,Panel!M39,IF($C$64=13,Panel!O39,IF($C$64=14,Panel!Q39,IF($C$64=15,Panel!S39,0)))))))))))))))))</f>
        <v>EX1 Moron</v>
      </c>
      <c r="C67" s="235"/>
      <c r="D67" s="174" t="s">
        <v>156</v>
      </c>
      <c r="E67" s="142" t="str" cm="1">
        <f t="array" ref="E67">IF(OR(D67=MiscFormulas!$B$51:$B$54),F67,IF($F$64=1,Panel!K11,IF($F$64=2,Panel!M11,IF($F$64=3,Panel!O11,IF($F$64=4,Panel!Q11,IF($F$64=5,Panel!S11,IF($F$64=6,Panel!K25,IF($F$64=7,Panel!M25,IF($F$64=8,Panel!O25,IF($F$64=9,Panel!Q25,IF($F$64=10,Panel!S25,IF($F$64=11,Panel!K39,IF($F$64=12,Panel!M39,IF($F$64=13,Panel!O39,IF($F$64=14,Panel!Q39,IF($F$64=15,Panel!S39))))))))))))))))</f>
        <v>EX12 Sassy</v>
      </c>
      <c r="F67" s="235" t="s">
        <v>144</v>
      </c>
      <c r="G67" s="175"/>
      <c r="H67" s="143" t="str" cm="1">
        <f t="array" ref="H67">IF(OR(G67=MiscFormulas!$B$51:$B$54),I67,IF($I$64=1,Panel!K11,IF($I$64=2,Panel!M11,IF($I$64=3,Panel!O11,IF($I$64=4,Panel!Q11,IF($I$64=5,Panel!S11,IF($I$64=6,Panel!K25,IF($I$64=7,Panel!M25,IF($I$64=8,Panel!O25,IF($I$64=9,Panel!Q25,IF($I$64=10,Panel!S25,IF($I$64=11,Panel!K39,IF($I$64=12,Panel!M39,IF($I$64=13,Panel!O39,IF($I$64=14,Panel!Q39,IF($I$64=15,Panel!S39))))))))))))))))</f>
        <v>EX10 Bros</v>
      </c>
      <c r="I67" s="235"/>
      <c r="J67" s="168"/>
      <c r="K67" s="144" t="str" cm="1">
        <f t="array" ref="K67">IF(OR(J67=MiscFormulas!$B$51:$B$54),L67,IF($L$64=1,Panel!K11,IF($L$64=2,Panel!M11,IF($L$64=3,Panel!O11,IF($L$64=4,Panel!Q11,IF($L$64=5,Panel!S11,IF($L$64=6,Panel!K25,IF($L$64=7,Panel!M25,IF($L$64=8,Panel!O25,IF($L$64=9,Panel!Q25,IF($L$64=10,Panel!S25,IF($L$64=11,Panel!K39,IF($L$64=12,Panel!M39,IF($L$64=13,Panel!O39,IF($L$64=14,Panel!Q39,IF($L$64=15,Panel!S39))))))))))))))))</f>
        <v>EX2 Douche</v>
      </c>
      <c r="L67" s="235"/>
      <c r="M67" s="175"/>
      <c r="N67" s="142" t="str" cm="1">
        <f t="array" ref="N67">IF(OR(M67=MiscFormulas!$B$51:$B$54),O67,IF($O$64=1,Panel!K11,IF($O$64=2,Panel!M11,IF($O$64=3,Panel!O11,IF($O$64=4,Panel!Q11,IF($O$64=5,Panel!S11,IF($O$64=6,Panel!K25,IF($O$64=7,Panel!M25,IF($O$64=8,Panel!O25,IF($O$64=9,Panel!Q25,IF($O$64=10,Panel!S25,IF($O$64=11,Panel!K39,IF($O$64=12,Panel!M39,IF($O$64=13,Panel!O39,IF($O$64=14,Panel!Q39,IF($O$64=15,Panel!S39))))))))))))))))</f>
        <v>EX11 Jody</v>
      </c>
      <c r="O67" s="235"/>
      <c r="P67" s="175"/>
      <c r="Q67" s="142" t="str" cm="1">
        <f t="array" ref="Q67">IF(OR(P67=MiscFormulas!$B$51:$B$54),R67,IF($R$64=1,Panel!K11,IF($R$64=2,Panel!M11,IF($R$64=3,Panel!O11,IF($R$64=4,Panel!Q11,IF($R$64=5,Panel!S11,IF($R$64=6,Panel!K25,IF($R$64=7,Panel!M25,IF($R$64=8,Panel!O25,IF($R$64=9,Panel!Q25,IF($R$64=10,Panel!S25,IF($R$64=11,Panel!K39,IF($R$64=12,Panel!M39,IF($R$64=13,Panel!O39,IF($R$64=14,Panel!Q39,IF($R$64=15,Panel!S39))))))))))))))))</f>
        <v>EX1 Moron</v>
      </c>
      <c r="R67" s="235"/>
      <c r="S67" s="168"/>
      <c r="T67" s="144" t="str" cm="1">
        <f t="array" ref="T67">IF(OR(S67=MiscFormulas!$B$51:$B$54),U67,IF($U$64=1,Panel!K11,IF($U$64=2,Panel!M11,IF($U$64=3,Panel!O11,IF($U$64=4,Panel!Q11,IF($U$64=5,Panel!S11,IF($U$64=6,Panel!K25,IF($U$64=7,Panel!M25,IF($U$64=8,Panel!O25,IF($U$64=9,Panel!Q25,IF($U$64=10,Panel!S25,IF($U$64=11,Panel!K39,IF($U$64=12,Panel!M39,IF($U$64=13,Panel!O39,IF($U$64=14,Panel!Q39,IF($U$64=15,Panel!S39,0))))))))))))))))</f>
        <v>EX12 Sassy</v>
      </c>
      <c r="U67" s="235"/>
    </row>
    <row r="68" spans="1:21" ht="20.5" x14ac:dyDescent="0.45">
      <c r="A68" s="175"/>
      <c r="B68" s="142" t="str" cm="1">
        <f t="array" ref="B68">IF(OR(A68=MiscFormulas!$B$51:$B$54),C68,IF($C$64="","",IF($C$64=1,Panel!K12,IF($C$64=2,Panel!M12,IF($C$64=3,Panel!O12,IF($C$64=4,Panel!Q12,IF($C$64=5,Panel!S12,IF($C$64=6,Panel!K26,IF($C$64=7,Panel!M26,IF($C$64=8,Panel!O26,IF($C$64=9,Panel!Q26,IF($C$64=10,Panel!S26,IF($C$64=11,Panel!K40,IF($C$64=12,Panel!M40,IF($C$64=13,Panel!O40,IF($C$64=14,Panel!Q40,IF($C$64=15,Panel!S40,0)))))))))))))))))</f>
        <v>EX4 Pleb2</v>
      </c>
      <c r="C68" s="235"/>
      <c r="D68" s="174"/>
      <c r="E68" s="142" t="str" cm="1">
        <f t="array" ref="E68">IF(OR(D68=MiscFormulas!$B$51:$B$54),F68,IF($F$64=1,Panel!K12,IF($F$64=2,Panel!M12,IF($F$64=3,Panel!O12,IF($F$64=4,Panel!Q12,IF($F$64=5,Panel!S12,IF($F$64=6,Panel!K26,IF($F$64=7,Panel!M26,IF($F$64=8,Panel!O26,IF($F$64=9,Panel!Q26,IF($F$64=10,Panel!S26,IF($F$64=11,Panel!K40,IF($F$64=12,Panel!M40,IF($F$64=13,Panel!O40,IF($F$64=14,Panel!Q40,IF($F$64=15,Panel!S40))))))))))))))))</f>
        <v>EX6 Pog</v>
      </c>
      <c r="F68" s="235"/>
      <c r="G68" s="175"/>
      <c r="H68" s="143" t="str" cm="1">
        <f t="array" ref="H68">IF(OR(G68=MiscFormulas!$B$51:$B$54),I68,IF($I$64=1,Panel!K12,IF($I$64=2,Panel!M12,IF($I$64=3,Panel!O12,IF($I$64=4,Panel!Q12,IF($I$64=5,Panel!S12,IF($I$64=6,Panel!K26,IF($I$64=7,Panel!M26,IF($I$64=8,Panel!O26,IF($I$64=9,Panel!Q26,IF($I$64=10,Panel!S26,IF($I$64=11,Panel!K40,IF($I$64=12,Panel!M40,IF($I$64=13,Panel!O40,IF($I$64=14,Panel!Q40,IF($I$64=15,Panel!S40))))))))))))))))</f>
        <v>EX2 AOL</v>
      </c>
      <c r="I68" s="235"/>
      <c r="J68" s="168"/>
      <c r="K68" s="144" t="str" cm="1">
        <f t="array" ref="K68">IF(OR(J68=MiscFormulas!$B$51:$B$54),L68,IF($L$64=1,Panel!K12,IF($L$64=2,Panel!M12,IF($L$64=3,Panel!O12,IF($L$64=4,Panel!Q12,IF($L$64=5,Panel!S12,IF($L$64=6,Panel!K26,IF($L$64=7,Panel!M26,IF($L$64=8,Panel!O26,IF($L$64=9,Panel!Q26,IF($L$64=10,Panel!S26,IF($L$64=11,Panel!K40,IF($L$64=12,Panel!M40,IF($L$64=13,Panel!O40,IF($L$64=14,Panel!Q40,IF($L$64=15,Panel!S40))))))))))))))))</f>
        <v>EX12 Bros</v>
      </c>
      <c r="L68" s="235"/>
      <c r="M68" s="175"/>
      <c r="N68" s="142" t="str" cm="1">
        <f t="array" ref="N68">IF(OR(M68=MiscFormulas!$B$51:$B$54),O68,IF($O$64=1,Panel!K12,IF($O$64=2,Panel!M12,IF($O$64=3,Panel!O12,IF($O$64=4,Panel!Q12,IF($O$64=5,Panel!S12,IF($O$64=6,Panel!K26,IF($O$64=7,Panel!M26,IF($O$64=8,Panel!O26,IF($O$64=9,Panel!Q26,IF($O$64=10,Panel!S26,IF($O$64=11,Panel!K40,IF($O$64=12,Panel!M40,IF($O$64=13,Panel!O40,IF($O$64=14,Panel!Q40,IF($O$64=15,Panel!S40))))))))))))))))</f>
        <v>EX12 Kruger</v>
      </c>
      <c r="O68" s="235"/>
      <c r="P68" s="175"/>
      <c r="Q68" s="142" t="str" cm="1">
        <f t="array" ref="Q68">IF(OR(P68=MiscFormulas!$B$51:$B$54),R68,IF($R$64=1,Panel!K12,IF($R$64=2,Panel!M12,IF($R$64=3,Panel!O12,IF($R$64=4,Panel!Q12,IF($R$64=5,Panel!S12,IF($R$64=6,Panel!K26,IF($R$64=7,Panel!M26,IF($R$64=8,Panel!O26,IF($R$64=9,Panel!Q26,IF($R$64=10,Panel!S26,IF($R$64=11,Panel!K40,IF($R$64=12,Panel!M40,IF($R$64=13,Panel!O40,IF($R$64=14,Panel!Q40,IF($R$64=15,Panel!S40))))))))))))))))</f>
        <v>EX4 Pleb2</v>
      </c>
      <c r="R68" s="235"/>
      <c r="S68" s="168"/>
      <c r="T68" s="144" t="str" cm="1">
        <f t="array" ref="T68">IF(OR(S68=MiscFormulas!$B$51:$B$54),U68,IF($U$64=1,Panel!K12,IF($U$64=2,Panel!M12,IF($U$64=3,Panel!O12,IF($U$64=4,Panel!Q12,IF($U$64=5,Panel!S12,IF($U$64=6,Panel!K26,IF($U$64=7,Panel!M26,IF($U$64=8,Panel!O26,IF($U$64=9,Panel!Q26,IF($U$64=10,Panel!S26,IF($U$64=11,Panel!K40,IF($U$64=12,Panel!M40,IF($U$64=13,Panel!O40,IF($U$64=14,Panel!Q40,IF($U$64=15,Panel!S40,0))))))))))))))))</f>
        <v>EX6 Pog</v>
      </c>
      <c r="U68" s="235"/>
    </row>
    <row r="69" spans="1:21" ht="20.5" x14ac:dyDescent="0.45">
      <c r="A69" s="175"/>
      <c r="B69" s="142" t="str" cm="1">
        <f t="array" ref="B69">IF(OR(A69=MiscFormulas!$B$51:$B$54),C69,IF($C$64="","",IF($C$64=1,Panel!K13,IF($C$64=2,Panel!M13,IF($C$64=3,Panel!O13,IF($C$64=4,Panel!Q13,IF($C$64=5,Panel!S13,IF($C$64=6,Panel!K27,IF($C$64=7,Panel!M27,IF($C$64=8,Panel!O27,IF($C$64=9,Panel!Q27,IF($C$64=10,Panel!S27,IF($C$64=11,Panel!K41,IF($C$64=12,Panel!M41,IF($C$64=13,Panel!O41,IF($C$64=14,Panel!Q41,IF($C$64=15,Panel!S41,0)))))))))))))))))</f>
        <v>EX5 Plebasarus</v>
      </c>
      <c r="C69" s="235" t="s">
        <v>145</v>
      </c>
      <c r="D69" s="174"/>
      <c r="E69" s="142" t="str" cm="1">
        <f t="array" ref="E69">IF(OR(D69=MiscFormulas!$B$51:$B$54),F69,IF($F$64=1,Panel!K13,IF($F$64=2,Panel!M13,IF($F$64=3,Panel!O13,IF($F$64=4,Panel!Q13,IF($F$64=5,Panel!S13,IF($F$64=6,Panel!K27,IF($F$64=7,Panel!M27,IF($F$64=8,Panel!O27,IF($F$64=9,Panel!Q27,IF($F$64=10,Panel!S27,IF($F$64=11,Panel!K41,IF($F$64=12,Panel!M41,IF($F$64=13,Panel!O41,IF($F$64=14,Panel!Q41,IF($F$64=15,Panel!S41))))))))))))))))</f>
        <v>EX7 Pootey</v>
      </c>
      <c r="F69" s="235" t="s">
        <v>145</v>
      </c>
      <c r="G69" s="175"/>
      <c r="H69" s="143" t="str" cm="1">
        <f t="array" ref="H69">IF(OR(G69=MiscFormulas!$B$51:$B$54),I69,IF($I$64=1,Panel!K13,IF($I$64=2,Panel!M13,IF($I$64=3,Panel!O13,IF($I$64=4,Panel!Q13,IF($I$64=5,Panel!S13,IF($I$64=6,Panel!K27,IF($I$64=7,Panel!M27,IF($I$64=8,Panel!O27,IF($I$64=9,Panel!Q27,IF($I$64=10,Panel!S27,IF($I$64=11,Panel!K41,IF($I$64=12,Panel!M41,IF($I$64=13,Panel!O41,IF($I$64=14,Panel!Q41,IF($I$64=15,Panel!S41))))))))))))))))</f>
        <v>EX3 Archer</v>
      </c>
      <c r="I69" s="235" t="s">
        <v>145</v>
      </c>
      <c r="J69" s="168"/>
      <c r="K69" s="144" t="str" cm="1">
        <f t="array" ref="K69">IF(OR(J69=MiscFormulas!$B$51:$B$54),L69,IF($L$64=1,Panel!K13,IF($L$64=2,Panel!M13,IF($L$64=3,Panel!O13,IF($L$64=4,Panel!Q13,IF($L$64=5,Panel!S13,IF($L$64=6,Panel!K27,IF($L$64=7,Panel!M27,IF($L$64=8,Panel!O27,IF($L$64=9,Panel!Q27,IF($L$64=10,Panel!S27,IF($L$64=11,Panel!K41,IF($L$64=12,Panel!M41,IF($L$64=13,Panel!O41,IF($L$64=14,Panel!Q41,IF($L$64=15,Panel!S41))))))))))))))))</f>
        <v>EX13 Bruns</v>
      </c>
      <c r="L69" s="235"/>
      <c r="M69" s="175"/>
      <c r="N69" s="142" t="str" cm="1">
        <f t="array" ref="N69">IF(OR(M69=MiscFormulas!$B$51:$B$54),O69,IF($O$64=1,Panel!K13,IF($O$64=2,Panel!M13,IF($O$64=3,Panel!O13,IF($O$64=4,Panel!Q13,IF($O$64=5,Panel!S13,IF($O$64=6,Panel!K27,IF($O$64=7,Panel!M27,IF($O$64=8,Panel!O27,IF($O$64=9,Panel!Q27,IF($O$64=10,Panel!S27,IF($O$64=11,Panel!K41,IF($O$64=12,Panel!M41,IF($O$64=13,Panel!O41,IF($O$64=14,Panel!Q41,IF($O$64=15,Panel!S41))))))))))))))))</f>
        <v>EX13 Llorona</v>
      </c>
      <c r="O69" s="235"/>
      <c r="P69" s="175"/>
      <c r="Q69" s="142" t="str" cm="1">
        <f t="array" ref="Q69">IF(OR(P69=MiscFormulas!$B$51:$B$54),R69,IF($R$64=1,Panel!K13,IF($R$64=2,Panel!M13,IF($R$64=3,Panel!O13,IF($R$64=4,Panel!Q13,IF($R$64=5,Panel!S13,IF($R$64=6,Panel!K27,IF($R$64=7,Panel!M27,IF($R$64=8,Panel!O27,IF($R$64=9,Panel!Q27,IF($R$64=10,Panel!S27,IF($R$64=11,Panel!K41,IF($R$64=12,Panel!M41,IF($R$64=13,Panel!O41,IF($R$64=14,Panel!Q41,IF($R$64=15,Panel!S41))))))))))))))))</f>
        <v>EX5 Plebasarus</v>
      </c>
      <c r="R69" s="235"/>
      <c r="S69" s="168"/>
      <c r="T69" s="144" t="str" cm="1">
        <f t="array" ref="T69">IF(OR(S69=MiscFormulas!$B$51:$B$54),U69,IF($U$64=1,Panel!K13,IF($U$64=2,Panel!M13,IF($U$64=3,Panel!O13,IF($U$64=4,Panel!Q13,IF($U$64=5,Panel!S13,IF($U$64=6,Panel!K27,IF($U$64=7,Panel!M27,IF($U$64=8,Panel!O27,IF($U$64=9,Panel!Q27,IF($U$64=10,Panel!S27,IF($U$64=11,Panel!K41,IF($U$64=12,Panel!M41,IF($U$64=13,Panel!O41,IF($U$64=14,Panel!Q41,IF($U$64=15,Panel!S41,0))))))))))))))))</f>
        <v>EX7 Pootey</v>
      </c>
      <c r="U69" s="235"/>
    </row>
    <row r="70" spans="1:21" ht="20.5" x14ac:dyDescent="0.45">
      <c r="A70" s="154"/>
      <c r="B70" s="142" t="str" cm="1">
        <f t="array" ref="B70">IF(OR(A70=MiscFormulas!$B$51:$B$54),C70,IF($C$64="","",IF($C$64=1,Panel!K14,IF($C$64=2,Panel!M14,IF($C$64=3,Panel!O14,IF($C$64=4,Panel!Q14,IF($C$64=5,Panel!S14,IF($C$64=6,Panel!K28,IF($C$64=7,Panel!M28,IF($C$64=8,Panel!O28,IF($C$64=9,Panel!Q28,IF($C$64=10,Panel!S28,IF($C$64=11,Panel!K42,IF($C$64=12,Panel!M42,IF($C$64=13,Panel!O42,IF($C$64=14,Panel!Q42,IF($C$64=15,Panel!S42,0)))))))))))))))))</f>
        <v>EX3 Paratroopa</v>
      </c>
      <c r="C70" s="235"/>
      <c r="D70" s="174"/>
      <c r="E70" s="142" t="str" cm="1">
        <f t="array" ref="E70">IF(OR(D70=MiscFormulas!$B$51:$B$54),F70,IF($F$64=1,Panel!K14,IF($F$64=2,Panel!M14,IF($F$64=3,Panel!O14,IF($F$64=4,Panel!Q14,IF($F$64=5,Panel!S14,IF($F$64=6,Panel!K28,IF($F$64=7,Panel!M28,IF($F$64=8,Panel!O28,IF($F$64=9,Panel!Q28,IF($F$64=10,Panel!S28,IF($F$64=11,Panel!K42,IF($F$64=12,Panel!M42,IF($F$64=13,Panel!O42,IF($F$64=14,Panel!Q42,IF($F$64=15,Panel!S42))))))))))))))))</f>
        <v>EX8 Ran</v>
      </c>
      <c r="F70" s="235"/>
      <c r="G70" s="175"/>
      <c r="H70" s="143" t="str" cm="1">
        <f t="array" ref="H70">IF(OR(G70=MiscFormulas!$B$51:$B$54),I70,IF($I$64=1,Panel!K14,IF($I$64=2,Panel!M14,IF($I$64=3,Panel!O14,IF($I$64=4,Panel!Q14,IF($I$64=5,Panel!S14,IF($I$64=6,Panel!K28,IF($I$64=7,Panel!M28,IF($I$64=8,Panel!O28,IF($I$64=9,Panel!Q28,IF($I$64=10,Panel!S28,IF($I$64=11,Panel!K42,IF($I$64=12,Panel!M42,IF($I$64=13,Panel!O42,IF($I$64=14,Panel!Q42,IF($I$64=15,Panel!S42))))))))))))))))</f>
        <v>EX5 BandCamp</v>
      </c>
      <c r="I70" s="235"/>
      <c r="J70" s="168"/>
      <c r="K70" s="144" t="str" cm="1">
        <f t="array" ref="K70">IF(OR(J70=MiscFormulas!$B$51:$B$54),L70,IF($L$64=1,Panel!K14,IF($L$64=2,Panel!M14,IF($L$64=3,Panel!O14,IF($L$64=4,Panel!Q14,IF($L$64=5,Panel!S14,IF($L$64=6,Panel!K28,IF($L$64=7,Panel!M28,IF($L$64=8,Panel!O28,IF($L$64=9,Panel!Q28,IF($L$64=10,Panel!S28,IF($L$64=11,Panel!K42,IF($L$64=12,Panel!M42,IF($L$64=13,Panel!O42,IF($L$64=14,Panel!Q42,IF($L$64=15,Panel!S42))))))))))))))))</f>
        <v>EX14 Cena</v>
      </c>
      <c r="L70" s="235"/>
      <c r="M70" s="175"/>
      <c r="N70" s="142" t="str" cm="1">
        <f t="array" ref="N70">IF(OR(M70=MiscFormulas!$B$51:$B$54),O70,IF($O$64=1,Panel!K14,IF($O$64=2,Panel!M14,IF($O$64=3,Panel!O14,IF($O$64=4,Panel!Q14,IF($O$64=5,Panel!S14,IF($O$64=6,Panel!K28,IF($O$64=7,Panel!M28,IF($O$64=8,Panel!O28,IF($O$64=9,Panel!Q28,IF($O$64=10,Panel!S28,IF($O$64=11,Panel!K42,IF($O$64=12,Panel!M42,IF($O$64=13,Panel!O42,IF($O$64=14,Panel!Q42,IF($O$64=15,Panel!S42))))))))))))))))</f>
        <v>EX14 Luke</v>
      </c>
      <c r="O70" s="235"/>
      <c r="P70" s="175"/>
      <c r="Q70" s="142" t="str" cm="1">
        <f t="array" ref="Q70">IF(OR(P70=MiscFormulas!$B$51:$B$54),R70,IF($R$64=1,Panel!K14,IF($R$64=2,Panel!M14,IF($R$64=3,Panel!O14,IF($R$64=4,Panel!Q14,IF($R$64=5,Panel!S14,IF($R$64=6,Panel!K28,IF($R$64=7,Panel!M28,IF($R$64=8,Panel!O28,IF($R$64=9,Panel!Q28,IF($R$64=10,Panel!S28,IF($R$64=11,Panel!K42,IF($R$64=12,Panel!M42,IF($R$64=13,Panel!O42,IF($R$64=14,Panel!Q42,IF($R$64=15,Panel!S42))))))))))))))))</f>
        <v>EX3 Paratroopa</v>
      </c>
      <c r="R70" s="235"/>
      <c r="S70" s="168"/>
      <c r="T70" s="144" t="str" cm="1">
        <f t="array" ref="T70">IF(OR(S70=MiscFormulas!$B$51:$B$54),U70,IF($U$64=1,Panel!K14,IF($U$64=2,Panel!M14,IF($U$64=3,Panel!O14,IF($U$64=4,Panel!Q14,IF($U$64=5,Panel!S14,IF($U$64=6,Panel!K28,IF($U$64=7,Panel!M28,IF($U$64=8,Panel!O28,IF($U$64=9,Panel!Q28,IF($U$64=10,Panel!S28,IF($U$64=11,Panel!K42,IF($U$64=12,Panel!M42,IF($U$64=13,Panel!O42,IF($U$64=14,Panel!Q42,IF($U$64=15,Panel!S42,0))))))))))))))))</f>
        <v>EX8 Ran</v>
      </c>
      <c r="U70" s="235"/>
    </row>
    <row r="71" spans="1:21" ht="20.5" x14ac:dyDescent="0.45">
      <c r="A71" s="154"/>
      <c r="B71" s="142" t="str" cm="1">
        <f t="array" ref="B71">IF(OR(A71=MiscFormulas!$B$51:$B$54),C71,IF($C$64="","",IF($C$64=1,Panel!K15,IF($C$64=2,Panel!M15,IF($C$64=3,Panel!O15,IF($C$64=4,Panel!Q15,IF($C$64=5,Panel!S15,IF($C$64=6,Panel!K29,IF($C$64=7,Panel!M29,IF($C$64=8,Panel!O29,IF($C$64=9,Panel!Q29,IF($C$64=10,Panel!S29,IF($C$64=11,Panel!K43,IF($C$64=12,Panel!M43,IF($C$64=13,Panel!O43,IF($C$64=14,Panel!Q43,IF($C$64=15,Panel!S43,0)))))))))))))))))</f>
        <v>EX17 Man</v>
      </c>
      <c r="C71" s="235"/>
      <c r="D71" s="174"/>
      <c r="E71" s="142" t="str" cm="1">
        <f t="array" ref="E71">IF(OR(D71=MiscFormulas!$B$51:$B$54),F71,IF($F$64=1,Panel!K15,IF($F$64=2,Panel!M15,IF($F$64=3,Panel!O15,IF($F$64=4,Panel!Q15,IF($F$64=5,Panel!S15,IF($F$64=6,Panel!K29,IF($F$64=7,Panel!M29,IF($F$64=8,Panel!O29,IF($F$64=9,Panel!Q29,IF($F$64=10,Panel!S29,IF($F$64=11,Panel!K43,IF($F$64=12,Panel!M43,IF($F$64=13,Panel!O43,IF($F$64=14,Panel!Q43,IF($F$64=15,Panel!S43))))))))))))))))</f>
        <v>EX9 Rhodes</v>
      </c>
      <c r="F71" s="235"/>
      <c r="G71" s="175"/>
      <c r="H71" s="143" t="str" cm="1">
        <f t="array" ref="H71">IF(OR(G71=MiscFormulas!$B$51:$B$54),I71,IF($I$64=1,Panel!K15,IF($I$64=2,Panel!M15,IF($I$64=3,Panel!O15,IF($I$64=4,Panel!Q15,IF($I$64=5,Panel!S15,IF($I$64=6,Panel!K29,IF($I$64=7,Panel!M29,IF($I$64=8,Panel!O29,IF($I$64=9,Panel!Q29,IF($I$64=10,Panel!S29,IF($I$64=11,Panel!K43,IF($I$64=12,Panel!M43,IF($I$64=13,Panel!O43,IF($I$64=14,Panel!Q43,IF($I$64=15,Panel!S43))))))))))))))))</f>
        <v>EX6 Black</v>
      </c>
      <c r="I71" s="235"/>
      <c r="J71" s="168"/>
      <c r="K71" s="144" t="str" cm="1">
        <f t="array" ref="K71">IF(OR(J71=MiscFormulas!$B$51:$B$54),L71,IF($L$64=1,Panel!K15,IF($L$64=2,Panel!M15,IF($L$64=3,Panel!O15,IF($L$64=4,Panel!Q15,IF($L$64=5,Panel!S15,IF($L$64=6,Panel!K29,IF($L$64=7,Panel!M29,IF($L$64=8,Panel!O29,IF($L$64=9,Panel!Q29,IF($L$64=10,Panel!S29,IF($L$64=11,Panel!K43,IF($L$64=12,Panel!M43,IF($L$64=13,Panel!O43,IF($L$64=14,Panel!Q43,IF($L$64=15,Panel!S43))))))))))))))))</f>
        <v>EX15 Cheep</v>
      </c>
      <c r="L71" s="235"/>
      <c r="M71" s="175"/>
      <c r="N71" s="142" t="str" cm="1">
        <f t="array" ref="N71">IF(OR(M71=MiscFormulas!$B$51:$B$54),O71,IF($O$64=1,Panel!K15,IF($O$64=2,Panel!M15,IF($O$64=3,Panel!O15,IF($O$64=4,Panel!Q15,IF($O$64=5,Panel!S15,IF($O$64=6,Panel!K29,IF($O$64=7,Panel!M29,IF($O$64=8,Panel!O29,IF($O$64=9,Panel!Q29,IF($O$64=10,Panel!S29,IF($O$64=11,Panel!K43,IF($O$64=12,Panel!M43,IF($O$64=13,Panel!O43,IF($O$64=14,Panel!Q43,IF($O$64=15,Panel!S43))))))))))))))))</f>
        <v>EX15 Mae</v>
      </c>
      <c r="O71" s="235"/>
      <c r="P71" s="175"/>
      <c r="Q71" s="142" t="str" cm="1">
        <f t="array" ref="Q71">IF(OR(P71=MiscFormulas!$B$51:$B$54),R71,IF($R$64=1,Panel!K15,IF($R$64=2,Panel!M15,IF($R$64=3,Panel!O15,IF($R$64=4,Panel!Q15,IF($R$64=5,Panel!S15,IF($R$64=6,Panel!K29,IF($R$64=7,Panel!M29,IF($R$64=8,Panel!O29,IF($R$64=9,Panel!Q29,IF($R$64=10,Panel!S29,IF($R$64=11,Panel!K43,IF($R$64=12,Panel!M43,IF($R$64=13,Panel!O43,IF($R$64=14,Panel!Q43,IF($R$64=15,Panel!S43))))))))))))))))</f>
        <v>EX17 Man</v>
      </c>
      <c r="R71" s="235"/>
      <c r="S71" s="168"/>
      <c r="T71" s="144" t="str" cm="1">
        <f t="array" ref="T71">IF(OR(S71=MiscFormulas!$B$51:$B$54),U71,IF($U$64=1,Panel!K15,IF($U$64=2,Panel!M15,IF($U$64=3,Panel!O15,IF($U$64=4,Panel!Q15,IF($U$64=5,Panel!S15,IF($U$64=6,Panel!K29,IF($U$64=7,Panel!M29,IF($U$64=8,Panel!O29,IF($U$64=9,Panel!Q29,IF($U$64=10,Panel!S29,IF($U$64=11,Panel!K43,IF($U$64=12,Panel!M43,IF($U$64=13,Panel!O43,IF($U$64=14,Panel!Q43,IF($U$64=15,Panel!S43,0))))))))))))))))</f>
        <v>EX9 Rhodes</v>
      </c>
      <c r="U71" s="235"/>
    </row>
    <row r="72" spans="1:21" ht="20.5" x14ac:dyDescent="0.45">
      <c r="A72" s="154"/>
      <c r="B72" s="142" t="str" cm="1">
        <f t="array" ref="B72">IF(OR(A72=MiscFormulas!$B$51:$B$54),C72,IF($C$64="","",IF($C$64=1,Panel!K16,IF($C$64=2,Panel!M16,IF($C$64=3,Panel!O16,IF($C$64=4,Panel!Q16,IF($C$64=5,Panel!S16,IF($C$64=6,Panel!K30,IF($C$64=7,Panel!M30,IF($C$64=8,Panel!O30,IF($C$64=9,Panel!Q30,IF($C$64=10,Panel!S30,IF($C$64=11,Panel!K44,IF($C$64=12,Panel!M44,IF($C$64=13,Panel!O44,IF($C$64=14,Panel!Q44,IF($C$64=15,Panel!S44,0)))))))))))))))))</f>
        <v>EX2 America</v>
      </c>
      <c r="C72" s="235" t="s">
        <v>107</v>
      </c>
      <c r="D72" s="174"/>
      <c r="E72" s="142" cm="1">
        <f t="array" ref="E72">IF(OR(D72=MiscFormulas!$B$51:$B$54),F72,IF($F$64=1,Panel!K16,IF($F$64=2,Panel!M16,IF($F$64=3,Panel!O16,IF($F$64=4,Panel!Q16,IF($F$64=5,Panel!S16,IF($F$64=6,Panel!K30,IF($F$64=7,Panel!M30,IF($F$64=8,Panel!O30,IF($F$64=9,Panel!Q30,IF($F$64=10,Panel!S30,IF($F$64=11,Panel!K44,IF($F$64=12,Panel!M44,IF($F$64=13,Panel!O44,IF($F$64=14,Panel!Q44,IF($F$64=15,Panel!S44))))))))))))))))</f>
        <v>0</v>
      </c>
      <c r="F72" s="235" t="s">
        <v>107</v>
      </c>
      <c r="G72" s="175"/>
      <c r="H72" s="143" t="str" cm="1">
        <f t="array" ref="H72">IF(OR(G72=MiscFormulas!$B$51:$B$54),I72,IF($I$64=1,Panel!K16,IF($I$64=2,Panel!M16,IF($I$64=3,Panel!O16,IF($I$64=4,Panel!Q16,IF($I$64=5,Panel!S16,IF($I$64=6,Panel!K30,IF($I$64=7,Panel!M30,IF($I$64=8,Panel!O30,IF($I$64=9,Panel!Q30,IF($I$64=10,Panel!S30,IF($I$64=11,Panel!K44,IF($I$64=12,Panel!M44,IF($I$64=13,Panel!O44,IF($I$64=14,Panel!Q44,IF($I$64=15,Panel!S44))))))))))))))))</f>
        <v>EX7 Boo</v>
      </c>
      <c r="I72" s="235" t="s">
        <v>107</v>
      </c>
      <c r="J72" s="168"/>
      <c r="K72" s="144" t="str" cm="1">
        <f t="array" ref="K72">IF(OR(J72=MiscFormulas!$B$51:$B$54),L72,IF($L$64=1,Panel!K16,IF($L$64=2,Panel!M16,IF($L$64=3,Panel!O16,IF($L$64=4,Panel!Q16,IF($L$64=5,Panel!S16,IF($L$64=6,Panel!K30,IF($L$64=7,Panel!M30,IF($L$64=8,Panel!O30,IF($L$64=9,Panel!Q30,IF($L$64=10,Panel!S30,IF($L$64=11,Panel!K44,IF($L$64=12,Panel!M44,IF($L$64=13,Panel!O44,IF($L$64=14,Panel!Q44,IF($L$64=15,Panel!S44))))))))))))))))</f>
        <v>EX17 Christ</v>
      </c>
      <c r="L72" s="235"/>
      <c r="M72" s="175"/>
      <c r="N72" s="142" t="str" cm="1">
        <f t="array" ref="N72">IF(OR(M72=MiscFormulas!$B$51:$B$54),O72,IF($O$64=1,Panel!K16,IF($O$64=2,Panel!M16,IF($O$64=3,Panel!O16,IF($O$64=4,Panel!Q16,IF($O$64=5,Panel!S16,IF($O$64=6,Panel!K30,IF($O$64=7,Panel!M30,IF($O$64=8,Panel!O30,IF($O$64=9,Panel!Q30,IF($O$64=10,Panel!S30,IF($O$64=11,Panel!K44,IF($O$64=12,Panel!M44,IF($O$64=13,Panel!O44,IF($O$64=14,Panel!Q44,IF($O$64=15,Panel!S44))))))))))))))))</f>
        <v>EX16 Maker</v>
      </c>
      <c r="O72" s="235"/>
      <c r="P72" s="175"/>
      <c r="Q72" s="142" t="str" cm="1">
        <f t="array" ref="Q72">IF(OR(P72=MiscFormulas!$B$51:$B$54),R72,IF($R$64=1,Panel!K16,IF($R$64=2,Panel!M16,IF($R$64=3,Panel!O16,IF($R$64=4,Panel!Q16,IF($R$64=5,Panel!S16,IF($R$64=6,Panel!K30,IF($R$64=7,Panel!M30,IF($R$64=8,Panel!O30,IF($R$64=9,Panel!Q30,IF($R$64=10,Panel!S30,IF($R$64=11,Panel!K44,IF($R$64=12,Panel!M44,IF($R$64=13,Panel!O44,IF($R$64=14,Panel!Q44,IF($R$64=15,Panel!S44))))))))))))))))</f>
        <v>EX2 America</v>
      </c>
      <c r="R72" s="235"/>
      <c r="S72" s="168"/>
      <c r="T72" s="144" cm="1">
        <f t="array" ref="T72">IF(OR(S72=MiscFormulas!$B$51:$B$54),U72,IF($U$64=1,Panel!K16,IF($U$64=2,Panel!M16,IF($U$64=3,Panel!O16,IF($U$64=4,Panel!Q16,IF($U$64=5,Panel!S16,IF($U$64=6,Panel!K30,IF($U$64=7,Panel!M30,IF($U$64=8,Panel!O30,IF($U$64=9,Panel!Q30,IF($U$64=10,Panel!S30,IF($U$64=11,Panel!K44,IF($U$64=12,Panel!M44,IF($U$64=13,Panel!O44,IF($U$64=14,Panel!Q44,IF($U$64=15,Panel!S44,0))))))))))))))))</f>
        <v>0</v>
      </c>
      <c r="U72" s="235"/>
    </row>
    <row r="73" spans="1:21" ht="20.5" x14ac:dyDescent="0.45">
      <c r="A73" s="154"/>
      <c r="B73" s="142" cm="1">
        <f t="array" ref="B73">IF(OR(A73=MiscFormulas!$B$51:$B$54),C73,IF($C$64="","",IF($C$64=1,Panel!K17,IF($C$64=2,Panel!M17,IF($C$64=3,Panel!O17,IF($C$64=4,Panel!Q17,IF($C$64=5,Panel!S17,IF($C$64=6,Panel!K31,IF($C$64=7,Panel!M31,IF($C$64=8,Panel!O31,IF($C$64=9,Panel!Q31,IF($C$64=10,Panel!S31,IF($C$64=11,Panel!K45,IF($C$64=12,Panel!M45,IF($C$64=13,Panel!O45,IF($C$64=14,Panel!Q45,IF($C$64=15,Panel!S45,0)))))))))))))))))</f>
        <v>0</v>
      </c>
      <c r="C73" s="235"/>
      <c r="D73" s="174"/>
      <c r="E73" s="142" cm="1">
        <f t="array" ref="E73">IF(OR(D73=MiscFormulas!$B$51:$B$54),F73,IF($F$64=1,Panel!K17,IF($F$64=2,Panel!M17,IF($F$64=3,Panel!O17,IF($F$64=4,Panel!Q17,IF($F$64=5,Panel!S17,IF($F$64=6,Panel!K31,IF($F$64=7,Panel!M31,IF($F$64=8,Panel!O31,IF($F$64=9,Panel!Q31,IF($F$64=10,Panel!S31,IF($F$64=11,Panel!K45,IF($F$64=12,Panel!M45,IF($F$64=13,Panel!O45,IF($F$64=14,Panel!Q45,IF($F$64=15,Panel!S45))))))))))))))))</f>
        <v>0</v>
      </c>
      <c r="F73" s="235"/>
      <c r="G73" s="175"/>
      <c r="H73" s="143" t="str" cm="1">
        <f t="array" ref="H73">IF(OR(G73=MiscFormulas!$B$51:$B$54),I73,IF($I$64=1,Panel!K17,IF($I$64=2,Panel!M17,IF($I$64=3,Panel!O17,IF($I$64=4,Panel!Q17,IF($I$64=5,Panel!S17,IF($I$64=6,Panel!K31,IF($I$64=7,Panel!M31,IF($I$64=8,Panel!O31,IF($I$64=9,Panel!Q31,IF($I$64=10,Panel!S31,IF($I$64=11,Panel!K45,IF($I$64=12,Panel!M45,IF($I$64=13,Panel!O45,IF($I$64=14,Panel!Q45,IF($I$64=15,Panel!S45))))))))))))))))</f>
        <v>EX8 Boo</v>
      </c>
      <c r="I73" s="235"/>
      <c r="J73" s="168"/>
      <c r="K73" s="144" t="str" cm="1">
        <f t="array" ref="K73">IF(OR(J73=MiscFormulas!$B$51:$B$54),L73,IF($L$64=1,Panel!K17,IF($L$64=2,Panel!M17,IF($L$64=3,Panel!O17,IF($L$64=4,Panel!Q17,IF($L$64=5,Panel!S17,IF($L$64=6,Panel!K31,IF($L$64=7,Panel!M31,IF($L$64=8,Panel!O31,IF($L$64=9,Panel!Q31,IF($L$64=10,Panel!S31,IF($L$64=11,Panel!K45,IF($L$64=12,Panel!M45,IF($L$64=13,Panel!O45,IF($L$64=14,Panel!Q45,IF($L$64=15,Panel!S45))))))))))))))))</f>
        <v>EX20 Correy</v>
      </c>
      <c r="L73" s="235"/>
      <c r="M73" s="175"/>
      <c r="N73" s="142" t="str" cm="1">
        <f t="array" ref="N73">IF(OR(M73=MiscFormulas!$B$51:$B$54),O73,IF($O$64=1,Panel!K17,IF($O$64=2,Panel!M17,IF($O$64=3,Panel!O17,IF($O$64=4,Panel!Q17,IF($O$64=5,Panel!S17,IF($O$64=6,Panel!K31,IF($O$64=7,Panel!M31,IF($O$64=8,Panel!O31,IF($O$64=9,Panel!Q31,IF($O$64=10,Panel!S31,IF($O$64=11,Panel!K45,IF($O$64=12,Panel!M45,IF($O$64=13,Panel!O45,IF($O$64=14,Panel!Q45,IF($O$64=15,Panel!S45))))))))))))))))</f>
        <v>EX5 Ghost</v>
      </c>
      <c r="O73" s="235"/>
      <c r="P73" s="175"/>
      <c r="Q73" s="142" cm="1">
        <f t="array" ref="Q73">IF(OR(P73=MiscFormulas!$B$51:$B$54),R73,IF($R$64=1,Panel!K17,IF($R$64=2,Panel!M17,IF($R$64=3,Panel!O17,IF($R$64=4,Panel!Q17,IF($R$64=5,Panel!S17,IF($R$64=6,Panel!K31,IF($R$64=7,Panel!M31,IF($R$64=8,Panel!O31,IF($R$64=9,Panel!Q31,IF($R$64=10,Panel!S31,IF($R$64=11,Panel!K45,IF($R$64=12,Panel!M45,IF($R$64=13,Panel!O45,IF($R$64=14,Panel!Q45,IF($R$64=15,Panel!S45))))))))))))))))</f>
        <v>0</v>
      </c>
      <c r="R73" s="235"/>
      <c r="S73" s="168"/>
      <c r="T73" s="144" cm="1">
        <f t="array" ref="T73">IF(OR(S73=MiscFormulas!$B$51:$B$54),U73,IF($U$64=1,Panel!K17,IF($U$64=2,Panel!M17,IF($U$64=3,Panel!O17,IF($U$64=4,Panel!Q17,IF($U$64=5,Panel!S17,IF($U$64=6,Panel!K31,IF($U$64=7,Panel!M31,IF($U$64=8,Panel!O31,IF($U$64=9,Panel!Q31,IF($U$64=10,Panel!S31,IF($U$64=11,Panel!K45,IF($U$64=12,Panel!M45,IF($U$64=13,Panel!O45,IF($U$64=14,Panel!Q45,IF($U$64=15,Panel!S45,0))))))))))))))))</f>
        <v>0</v>
      </c>
      <c r="U73" s="235"/>
    </row>
    <row r="74" spans="1:21" ht="20.5" x14ac:dyDescent="0.45">
      <c r="A74" s="154"/>
      <c r="B74" s="142" cm="1">
        <f t="array" ref="B74">IF(OR(A74=MiscFormulas!$B$51:$B$54),C74,IF($C$64="","",IF($C$64=1,Panel!K18,IF($C$64=2,Panel!M18,IF($C$64=3,Panel!O18,IF($C$64=4,Panel!Q18,IF($C$64=5,Panel!S18,IF($C$64=6,Panel!K32,IF($C$64=7,Panel!M32,IF($C$64=8,Panel!O32,IF($C$64=9,Panel!Q32,IF($C$64=10,Panel!S32,IF($C$64=11,Panel!K46,IF($C$64=12,Panel!M46,IF($C$64=13,Panel!O46,IF($C$64=14,Panel!Q46,IF($C$64=15,Panel!S46,0)))))))))))))))))</f>
        <v>0</v>
      </c>
      <c r="C74" s="235"/>
      <c r="D74" s="174"/>
      <c r="E74" s="142" cm="1">
        <f t="array" ref="E74">IF(OR(D74=MiscFormulas!$B$51:$B$54),F74,IF($F$64=1,Panel!K18,IF($F$64=2,Panel!M18,IF($F$64=3,Panel!O18,IF($F$64=4,Panel!Q18,IF($F$64=5,Panel!S18,IF($F$64=6,Panel!K32,IF($F$64=7,Panel!M32,IF($F$64=8,Panel!O32,IF($F$64=9,Panel!Q32,IF($F$64=10,Panel!S32,IF($F$64=11,Panel!K46,IF($F$64=12,Panel!M46,IF($F$64=13,Panel!O46,IF($F$64=14,Panel!Q46,IF($F$64=15,Panel!S46))))))))))))))))</f>
        <v>0</v>
      </c>
      <c r="F74" s="235"/>
      <c r="G74" s="175"/>
      <c r="H74" s="143" t="str" cm="1">
        <f t="array" ref="H74">IF(OR(G74=MiscFormulas!$B$51:$B$54),I74,IF($I$64=1,Panel!K18,IF($I$64=2,Panel!M18,IF($I$64=3,Panel!O18,IF($I$64=4,Panel!Q18,IF($I$64=5,Panel!S18,IF($I$64=6,Panel!K32,IF($I$64=7,Panel!M32,IF($I$64=8,Panel!O32,IF($I$64=9,Panel!Q32,IF($I$64=10,Panel!S32,IF($I$64=11,Panel!K46,IF($I$64=12,Panel!M46,IF($I$64=13,Panel!O46,IF($I$64=14,Panel!Q46,IF($I$64=15,Panel!S46))))))))))))))))</f>
        <v>EX9 Brocavich</v>
      </c>
      <c r="I74" s="235"/>
      <c r="J74" s="168"/>
      <c r="K74" s="144" t="str" cm="1">
        <f t="array" ref="K74">IF(OR(J74=MiscFormulas!$B$51:$B$54),L74,IF($L$64=1,Panel!K18,IF($L$64=2,Panel!M18,IF($L$64=3,Panel!O18,IF($L$64=4,Panel!Q18,IF($L$64=5,Panel!S18,IF($L$64=6,Panel!K32,IF($L$64=7,Panel!M32,IF($L$64=8,Panel!O32,IF($L$64=9,Panel!Q32,IF($L$64=10,Panel!S32,IF($L$64=11,Panel!K46,IF($L$64=12,Panel!M46,IF($L$64=13,Panel!O46,IF($L$64=14,Panel!Q46,IF($L$64=15,Panel!S46))))))))))))))))</f>
        <v>EX3 Eve</v>
      </c>
      <c r="L74" s="235"/>
      <c r="M74" s="175"/>
      <c r="N74" s="142" t="str" cm="1">
        <f t="array" ref="N74">IF(OR(M74=MiscFormulas!$B$51:$B$54),O74,IF($O$64=1,Panel!K18,IF($O$64=2,Panel!M18,IF($O$64=3,Panel!O18,IF($O$64=4,Panel!Q18,IF($O$64=5,Panel!S18,IF($O$64=6,Panel!K32,IF($O$64=7,Panel!M32,IF($O$64=8,Panel!O32,IF($O$64=9,Panel!Q32,IF($O$64=10,Panel!S32,IF($O$64=11,Panel!K46,IF($O$64=12,Panel!M46,IF($O$64=13,Panel!O46,IF($O$64=14,Panel!Q46,IF($O$64=15,Panel!S46))))))))))))))))</f>
        <v>EX7 Gump</v>
      </c>
      <c r="O74" s="235"/>
      <c r="P74" s="175"/>
      <c r="Q74" s="142" cm="1">
        <f t="array" ref="Q74">IF(OR(P74=MiscFormulas!$B$51:$B$54),R74,IF($R$64=1,Panel!K18,IF($R$64=2,Panel!M18,IF($R$64=3,Panel!O18,IF($R$64=4,Panel!Q18,IF($R$64=5,Panel!S18,IF($R$64=6,Panel!K32,IF($R$64=7,Panel!M32,IF($R$64=8,Panel!O32,IF($R$64=9,Panel!Q32,IF($R$64=10,Panel!S32,IF($R$64=11,Panel!K46,IF($R$64=12,Panel!M46,IF($R$64=13,Panel!O46,IF($R$64=14,Panel!Q46,IF($R$64=15,Panel!S46))))))))))))))))</f>
        <v>0</v>
      </c>
      <c r="R74" s="235"/>
      <c r="S74" s="168"/>
      <c r="T74" s="144" cm="1">
        <f t="array" ref="T74">IF(OR(S74=MiscFormulas!$B$51:$B$54),U74,IF($U$64=1,Panel!K18,IF($U$64=2,Panel!M18,IF($U$64=3,Panel!O18,IF($U$64=4,Panel!Q18,IF($U$64=5,Panel!S18,IF($U$64=6,Panel!K32,IF($U$64=7,Panel!M32,IF($U$64=8,Panel!O32,IF($U$64=9,Panel!Q32,IF($U$64=10,Panel!S32,IF($U$64=11,Panel!K46,IF($U$64=12,Panel!M46,IF($U$64=13,Panel!O46,IF($U$64=14,Panel!Q46,IF($U$64=15,Panel!S46,0))))))))))))))))</f>
        <v>0</v>
      </c>
      <c r="U74" s="235"/>
    </row>
    <row r="75" spans="1:21" ht="20.5" x14ac:dyDescent="0.45">
      <c r="A75" s="154"/>
      <c r="B75" s="142" cm="1">
        <f t="array" ref="B75">IF(OR(A75=MiscFormulas!$B$51:$B$54),C75,IF($C$64="","",IF($C$64=1,Panel!K19,IF($C$64=2,Panel!M19,IF($C$64=3,Panel!O19,IF($C$64=4,Panel!Q19,IF($C$64=5,Panel!S19,IF($C$64=6,Panel!K33,IF($C$64=7,Panel!M33,IF($C$64=8,Panel!O33,IF($C$64=9,Panel!Q33,IF($C$64=10,Panel!S33,IF($C$64=11,Panel!K47,IF($C$64=12,Panel!M47,IF($C$64=13,Panel!O47,IF($C$64=14,Panel!Q47,IF($C$64=15,Panel!S47,0)))))))))))))))))</f>
        <v>0</v>
      </c>
      <c r="C75" s="235"/>
      <c r="D75" s="174"/>
      <c r="E75" s="142" cm="1">
        <f t="array" ref="E75">IF(OR(D75=MiscFormulas!$B$51:$B$54),F75,IF($F$64=1,Panel!K19,IF($F$64=2,Panel!M19,IF($F$64=3,Panel!O19,IF($F$64=4,Panel!Q19,IF($F$64=5,Panel!S19,IF($F$64=6,Panel!K33,IF($F$64=7,Panel!M33,IF($F$64=8,Panel!O33,IF($F$64=9,Panel!Q33,IF($F$64=10,Panel!S33,IF($F$64=11,Panel!K47,IF($F$64=12,Panel!M47,IF($F$64=13,Panel!O47,IF($F$64=14,Panel!Q47,IF($F$64=15,Panel!S47))))))))))))))))</f>
        <v>0</v>
      </c>
      <c r="F75" s="235"/>
      <c r="G75" s="175"/>
      <c r="H75" s="143" cm="1">
        <f t="array" ref="H75">IF(OR(G75=MiscFormulas!$B$51:$B$54),I75,IF($I$64=1,Panel!K19,IF($I$64=2,Panel!M19,IF($I$64=3,Panel!O19,IF($I$64=4,Panel!Q19,IF($I$64=5,Panel!S19,IF($I$64=6,Panel!K33,IF($I$64=7,Panel!M33,IF($I$64=8,Panel!O33,IF($I$64=9,Panel!Q33,IF($I$64=10,Panel!S33,IF($I$64=11,Panel!K47,IF($I$64=12,Panel!M47,IF($I$64=13,Panel!O47,IF($I$64=14,Panel!Q47,IF($I$64=15,Panel!S47))))))))))))))))</f>
        <v>0</v>
      </c>
      <c r="I75" s="235"/>
      <c r="J75" s="168"/>
      <c r="K75" s="144" cm="1">
        <f t="array" ref="K75">IF(OR(J75=MiscFormulas!$B$51:$B$54),L75,IF($L$64=1,Panel!K19,IF($L$64=2,Panel!M19,IF($L$64=3,Panel!O19,IF($L$64=4,Panel!Q19,IF($L$64=5,Panel!S19,IF($L$64=6,Panel!K33,IF($L$64=7,Panel!M33,IF($L$64=8,Panel!O33,IF($L$64=9,Panel!Q33,IF($L$64=10,Panel!S33,IF($L$64=11,Panel!K47,IF($L$64=12,Panel!M47,IF($L$64=13,Panel!O47,IF($L$64=14,Panel!Q47,IF($L$64=15,Panel!S47))))))))))))))))</f>
        <v>0</v>
      </c>
      <c r="L75" s="235"/>
      <c r="M75" s="175"/>
      <c r="N75" s="142" t="str" cm="1">
        <f t="array" ref="N75">IF(OR(M75=MiscFormulas!$B$51:$B$54),O75,IF($O$64=1,Panel!K19,IF($O$64=2,Panel!M19,IF($O$64=3,Panel!O19,IF($O$64=4,Panel!Q19,IF($O$64=5,Panel!S19,IF($O$64=6,Panel!K33,IF($O$64=7,Panel!M33,IF($O$64=8,Panel!O33,IF($O$64=9,Panel!Q33,IF($O$64=10,Panel!S33,IF($O$64=11,Panel!K47,IF($O$64=12,Panel!M47,IF($O$64=13,Panel!O47,IF($O$64=14,Panel!Q47,IF($O$64=15,Panel!S47))))))))))))))))</f>
        <v>EX8 Hardworker</v>
      </c>
      <c r="O75" s="235"/>
      <c r="P75" s="175"/>
      <c r="Q75" s="142" cm="1">
        <f t="array" ref="Q75">IF(OR(P75=MiscFormulas!$B$51:$B$54),R75,IF($R$64=1,Panel!K19,IF($R$64=2,Panel!M19,IF($R$64=3,Panel!O19,IF($R$64=4,Panel!Q19,IF($R$64=5,Panel!S19,IF($R$64=6,Panel!K33,IF($R$64=7,Panel!M33,IF($R$64=8,Panel!O33,IF($R$64=9,Panel!Q33,IF($R$64=10,Panel!S33,IF($R$64=11,Panel!K47,IF($R$64=12,Panel!M47,IF($R$64=13,Panel!O47,IF($R$64=14,Panel!Q47,IF($R$64=15,Panel!S47))))))))))))))))</f>
        <v>0</v>
      </c>
      <c r="R75" s="235"/>
      <c r="S75" s="168"/>
      <c r="T75" s="144" cm="1">
        <f t="array" ref="T75">IF(OR(S75=MiscFormulas!$B$51:$B$54),U75,IF($U$64=1,Panel!K19,IF($U$64=2,Panel!M19,IF($U$64=3,Panel!O19,IF($U$64=4,Panel!Q19,IF($U$64=5,Panel!S19,IF($U$64=6,Panel!K33,IF($U$64=7,Panel!M33,IF($U$64=8,Panel!O33,IF($U$64=9,Panel!Q33,IF($U$64=10,Panel!S33,IF($U$64=11,Panel!K47,IF($U$64=12,Panel!M47,IF($U$64=13,Panel!O47,IF($U$64=14,Panel!Q47,IF($U$64=15,Panel!S47,0))))))))))))))))</f>
        <v>0</v>
      </c>
      <c r="U75" s="235"/>
    </row>
    <row r="76" spans="1:21" ht="20.5" x14ac:dyDescent="0.45">
      <c r="A76" s="154"/>
      <c r="B76" s="142" cm="1">
        <f t="array" ref="B76">IF(OR(A76=MiscFormulas!$B$51:$B$54),C76,IF($C$64="","",IF($C$64=1,Panel!K20,IF($C$64=2,Panel!M20,IF($C$64=3,Panel!O20,IF($C$64=4,Panel!Q20,IF($C$64=5,Panel!S20,IF($C$64=6,Panel!K34,IF($C$64=7,Panel!M34,IF($C$64=8,Panel!O34,IF($C$64=9,Panel!Q34,IF($C$64=10,Panel!S34,IF($C$64=11,Panel!K48,IF($C$64=12,Panel!M48,IF($C$64=13,Panel!O48,IF($C$64=14,Panel!Q48,IF($C$64=15,Panel!S48,0)))))))))))))))))</f>
        <v>0</v>
      </c>
      <c r="C76" s="235"/>
      <c r="D76" s="174"/>
      <c r="E76" s="142" cm="1">
        <f t="array" ref="E76">IF(OR(D76=MiscFormulas!$B$51:$B$54),F76,IF($F$64=1,Panel!K20,IF($F$64=2,Panel!M20,IF($F$64=3,Panel!O20,IF($F$64=4,Panel!Q20,IF($F$64=5,Panel!S20,IF($F$64=6,Panel!K34,IF($F$64=7,Panel!M34,IF($F$64=8,Panel!O34,IF($F$64=9,Panel!Q34,IF($F$64=10,Panel!S34,IF($F$64=11,Panel!K48,IF($F$64=12,Panel!M48,IF($F$64=13,Panel!O48,IF($F$64=14,Panel!Q48,IF($F$64=15,Panel!S48))))))))))))))))</f>
        <v>0</v>
      </c>
      <c r="F76" s="235"/>
      <c r="G76" s="175"/>
      <c r="H76" s="143" cm="1">
        <f t="array" ref="H76">IF(OR(G76=MiscFormulas!$B$51:$B$54),I76,IF($I$64=1,Panel!K20,IF($I$64=2,Panel!M20,IF($I$64=3,Panel!O20,IF($I$64=4,Panel!Q20,IF($I$64=5,Panel!S20,IF($I$64=6,Panel!K34,IF($I$64=7,Panel!M34,IF($I$64=8,Panel!O34,IF($I$64=9,Panel!Q34,IF($I$64=10,Panel!S34,IF($I$64=11,Panel!K48,IF($I$64=12,Panel!M48,IF($I$64=13,Panel!O48,IF($I$64=14,Panel!Q48,IF($I$64=15,Panel!S48))))))))))))))))</f>
        <v>0</v>
      </c>
      <c r="I76" s="235"/>
      <c r="J76" s="168"/>
      <c r="K76" s="144" cm="1">
        <f t="array" ref="K76">IF(OR(J76=MiscFormulas!$B$51:$B$54),L76,IF($L$64=1,Panel!K20,IF($L$64=2,Panel!M20,IF($L$64=3,Panel!O20,IF($L$64=4,Panel!Q20,IF($L$64=5,Panel!S20,IF($L$64=6,Panel!K34,IF($L$64=7,Panel!M34,IF($L$64=8,Panel!O34,IF($L$64=9,Panel!Q34,IF($L$64=10,Panel!S34,IF($L$64=11,Panel!K48,IF($L$64=12,Panel!M48,IF($L$64=13,Panel!O48,IF($L$64=14,Panel!Q48,IF($L$64=15,Panel!S48))))))))))))))))</f>
        <v>0</v>
      </c>
      <c r="L76" s="235"/>
      <c r="M76" s="175"/>
      <c r="N76" s="142" t="str" cm="1">
        <f t="array" ref="N76">IF(OR(M76=MiscFormulas!$B$51:$B$54),O76,IF($O$64=1,Panel!K20,IF($O$64=2,Panel!M20,IF($O$64=3,Panel!O20,IF($O$64=4,Panel!Q20,IF($O$64=5,Panel!S20,IF($O$64=6,Panel!K34,IF($O$64=7,Panel!M34,IF($O$64=8,Panel!O34,IF($O$64=9,Panel!Q34,IF($O$64=10,Panel!S34,IF($O$64=11,Panel!K48,IF($O$64=12,Panel!M48,IF($O$64=13,Panel!O48,IF($O$64=14,Panel!Q48,IF($O$64=15,Panel!S48))))))))))))))))</f>
        <v>EX10 Hut</v>
      </c>
      <c r="O76" s="235"/>
      <c r="P76" s="175"/>
      <c r="Q76" s="142" cm="1">
        <f t="array" ref="Q76">IF(OR(P76=MiscFormulas!$B$51:$B$54),R76,IF($R$64=1,Panel!K20,IF($R$64=2,Panel!M20,IF($R$64=3,Panel!O20,IF($R$64=4,Panel!Q20,IF($R$64=5,Panel!S20,IF($R$64=6,Panel!K34,IF($R$64=7,Panel!M34,IF($R$64=8,Panel!O34,IF($R$64=9,Panel!Q34,IF($R$64=10,Panel!S34,IF($R$64=11,Panel!K48,IF($R$64=12,Panel!M48,IF($R$64=13,Panel!O48,IF($R$64=14,Panel!Q48,IF($R$64=15,Panel!S48))))))))))))))))</f>
        <v>0</v>
      </c>
      <c r="R76" s="235"/>
      <c r="S76" s="168"/>
      <c r="T76" s="144" cm="1">
        <f t="array" ref="T76">IF(OR(S76=MiscFormulas!$B$51:$B$54),U76,IF($U$64=1,Panel!K20,IF($U$64=2,Panel!M20,IF($U$64=3,Panel!O20,IF($U$64=4,Panel!Q20,IF($U$64=5,Panel!S20,IF($U$64=6,Panel!K34,IF($U$64=7,Panel!M34,IF($U$64=8,Panel!O34,IF($U$64=9,Panel!Q34,IF($U$64=10,Panel!S34,IF($U$64=11,Panel!K48,IF($U$64=12,Panel!M48,IF($U$64=13,Panel!O48,IF($U$64=14,Panel!Q48,IF($U$64=15,Panel!S48,0))))))))))))))))</f>
        <v>0</v>
      </c>
      <c r="U76" s="235"/>
    </row>
    <row r="77" spans="1:21" ht="21" thickBot="1" x14ac:dyDescent="0.5">
      <c r="A77" s="162"/>
      <c r="B77" s="146" cm="1">
        <f t="array" ref="B77">IF(OR(A77=MiscFormulas!$B$51:$B$54),C77,IF($C$64="","",IF($C$64=1,Panel!K21,IF($C$64=2,Panel!M21,IF($C$64=3,Panel!O21,IF($C$64=4,Panel!Q21,IF($C$64=5,Panel!S21,IF($C$64=6,Panel!K35,IF($C$64=7,Panel!M35,IF($C$64=8,Panel!O35,IF($C$64=9,Panel!Q35,IF($C$64=10,Panel!S35,IF($C$64=11,Panel!K49,IF($C$64=12,Panel!M49,IF($C$64=13,Panel!O49,IF($C$64=14,Panel!Q49,IF($C$64=15,Panel!S49,0)))))))))))))))))</f>
        <v>0</v>
      </c>
      <c r="C77" s="236"/>
      <c r="D77" s="159"/>
      <c r="E77" s="146" cm="1">
        <f t="array" ref="E77">IF(OR(D77=MiscFormulas!$B$51:$B$54),F77,IF($F$64=1,Panel!K21,IF($F$64=2,Panel!M21,IF($F$64=3,Panel!O21,IF($F$64=4,Panel!Q21,IF($F$64=5,Panel!S21,IF($F$64=6,Panel!K35,IF($F$64=7,Panel!M35,IF($F$64=8,Panel!O35,IF($F$64=9,Panel!Q35,IF($F$64=10,Panel!S35,IF($F$64=11,Panel!K49,IF($F$64=12,Panel!M49,IF($F$64=13,Panel!O49,IF($F$64=14,Panel!Q49,IF($F$64=15,Panel!S49))))))))))))))))</f>
        <v>0</v>
      </c>
      <c r="F77" s="236"/>
      <c r="G77" s="154"/>
      <c r="H77" s="272" cm="1">
        <f t="array" ref="H77">IF(OR(G77=MiscFormulas!$B$51:$B$54),I77,IF($I$64=1,Panel!K21,IF($I$64=2,Panel!M21,IF($I$64=3,Panel!O21,IF($I$64=4,Panel!Q21,IF($I$64=5,Panel!S21,IF($I$64=6,Panel!K35,IF($I$64=7,Panel!M35,IF($I$64=8,Panel!O35,IF($I$64=9,Panel!Q35,IF($I$64=10,Panel!S35,IF($I$64=11,Panel!K49,IF($I$64=12,Panel!M49,IF($I$64=13,Panel!O49,IF($I$64=14,Panel!Q49,IF($I$64=15,Panel!S49))))))))))))))))</f>
        <v>0</v>
      </c>
      <c r="I77" s="273"/>
      <c r="J77" s="274"/>
      <c r="K77" s="275" cm="1">
        <f t="array" ref="K77">IF(OR(J77=MiscFormulas!$B$51:$B$54),L77,IF($L$64=1,Panel!K21,IF($L$64=2,Panel!M21,IF($L$64=3,Panel!O21,IF($L$64=4,Panel!Q21,IF($L$64=5,Panel!S21,IF($L$64=6,Panel!K35,IF($L$64=7,Panel!M35,IF($L$64=8,Panel!O35,IF($L$64=9,Panel!Q35,IF($L$64=10,Panel!S35,IF($L$64=11,Panel!K49,IF($L$64=12,Panel!M49,IF($L$64=13,Panel!O49,IF($L$64=14,Panel!Q49,IF($L$64=15,Panel!S49))))))))))))))))</f>
        <v>0</v>
      </c>
      <c r="L77" s="273"/>
      <c r="M77" s="154"/>
      <c r="N77" s="276" cm="1">
        <f t="array" ref="N77">IF(OR(M77=MiscFormulas!$B$51:$B$54),O77,IF($O$64=1,Panel!K21,IF($O$64=2,Panel!M21,IF($O$64=3,Panel!O21,IF($O$64=4,Panel!Q21,IF($O$64=5,Panel!S21,IF($O$64=6,Panel!K35,IF($O$64=7,Panel!M35,IF($O$64=8,Panel!O35,IF($O$64=9,Panel!Q35,IF($O$64=10,Panel!S35,IF($O$64=11,Panel!K49,IF($O$64=12,Panel!M49,IF($O$64=13,Panel!O49,IF($O$64=14,Panel!Q49,IF($O$64=15,Panel!S49))))))))))))))))</f>
        <v>0</v>
      </c>
      <c r="O77" s="273"/>
      <c r="P77" s="154"/>
      <c r="Q77" s="276" cm="1">
        <f t="array" ref="Q77">IF(OR(P77=MiscFormulas!$B$51:$B$54),R77,IF($R$64=1,Panel!K21,IF($R$64=2,Panel!M21,IF($R$64=3,Panel!O21,IF($R$64=4,Panel!Q21,IF($R$64=5,Panel!S21,IF($R$64=6,Panel!K35,IF($R$64=7,Panel!M35,IF($R$64=8,Panel!O35,IF($R$64=9,Panel!Q35,IF($R$64=10,Panel!S35,IF($R$64=11,Panel!K49,IF($R$64=12,Panel!M49,IF($R$64=13,Panel!O49,IF($R$64=14,Panel!Q49,IF($R$64=15,Panel!S49))))))))))))))))</f>
        <v>0</v>
      </c>
      <c r="R77" s="273"/>
      <c r="S77" s="274"/>
      <c r="T77" s="275" cm="1">
        <f t="array" ref="T77">IF(OR(S77=MiscFormulas!$B$51:$B$54),U77,IF($U$64=1,Panel!K21,IF($U$64=2,Panel!M21,IF($U$64=3,Panel!O21,IF($U$64=4,Panel!Q21,IF($U$64=5,Panel!S21,IF($U$64=6,Panel!K35,IF($U$64=7,Panel!M35,IF($U$64=8,Panel!O35,IF($U$64=9,Panel!Q35,IF($U$64=10,Panel!S35,IF($U$64=11,Panel!K49,IF($U$64=12,Panel!M49,IF($U$64=13,Panel!O49,IF($U$64=14,Panel!Q49,IF($U$64=15,Panel!S49,0))))))))))))))))</f>
        <v>0</v>
      </c>
      <c r="U77" s="273"/>
    </row>
    <row r="78" spans="1:21" ht="20.5" thickTop="1" x14ac:dyDescent="0.4">
      <c r="A78" s="2">
        <f>SUM(S63,1)</f>
        <v>31</v>
      </c>
      <c r="B78" s="15" t="str">
        <f>IF(ISNUMBER(MATCH(DATE(Panel!$D$2,IF(Panel!$D$1="JANUARY",1,IF(Panel!$D$1="FEBRUARY",2,IF(Panel!$D$1="MARCH",3,IF(Panel!$D$1="APRIL",4,IF(Panel!$D$1="MAY",5,IF(Panel!$D$1="JUNE",6,IF(Panel!$D$1="JULY",7,IF(Panel!$D$1="AUGUST",8,IF(Panel!$D$1="SEPTEMBER",9,IF(Panel!$D$1="OCTOBER",10,IF(Panel!$D$1="NOVEMBER",11,IF(Panel!$D$1="DECEMBER",12,0)))))))))))),A78),Holidays!$D$2:$D$157,0)),"HOLIDAY","")</f>
        <v/>
      </c>
      <c r="C78" s="7"/>
      <c r="D78" s="2">
        <f>SUM(A78,1)</f>
        <v>32</v>
      </c>
      <c r="E78" s="77" t="str">
        <f>IF(ISNUMBER(MATCH(DATE(Panel!$D$2,IF(Panel!$D$1="JANUARY",1,IF(Panel!$D$1="FEBRUARY",2,IF(Panel!$D$1="MARCH",3,IF(Panel!$D$1="APRIL",4,IF(Panel!$D$1="MAY",5,IF(Panel!$D$1="JUNE",6,IF(Panel!$D$1="JULY",7,IF(Panel!$D$1="AUGUST",8,IF(Panel!$D$1="SEPTEMBER",9,IF(Panel!$D$1="OCTOBER",10,IF(Panel!$D$1="NOVEMBER",11,IF(Panel!$D$1="DECEMBER",12,0)))))))))))),D78),Holidays!$D$2:$D$157,0)),"HOLIDAY","")</f>
        <v/>
      </c>
      <c r="F78" s="79" t="str">
        <f>IF(ISNUMBER(MATCH(DATE(Panel!$D$2,IF(Panel!$D$1="JANUARY",1,IF(Panel!$D$1="FEBRUARY",2,IF(Panel!$D$1="MARCH",3,IF(Panel!$D$1="APRIL",4,IF(Panel!$D$1="MAY",5,IF(Panel!$D$1="JUNE",6,IF(Panel!$D$1="JULY",7,IF(Panel!$D$1="AUGUST",8,IF(Panel!$D$1="SEPTEMBER",9,IF(Panel!$D$1="OCTOBER",10,IF(Panel!$D$1="NOVEMBER",11,IF(Panel!$D$1="DECEMBER",12,0)))))))))))),E78),Holidays!$D$2:$D$40,0)),"HOLIDAY","")</f>
        <v/>
      </c>
      <c r="G78" s="277"/>
      <c r="H78" s="278"/>
      <c r="I78" s="278"/>
      <c r="J78" s="278"/>
      <c r="K78" s="278"/>
      <c r="L78" s="278"/>
      <c r="M78" s="278"/>
      <c r="N78" s="278"/>
      <c r="O78" s="278"/>
      <c r="P78" s="278"/>
      <c r="Q78" s="278"/>
      <c r="R78" s="278"/>
      <c r="S78" s="278"/>
      <c r="T78" s="278"/>
      <c r="U78" s="279"/>
    </row>
    <row r="79" spans="1:21" ht="21" thickBot="1" x14ac:dyDescent="0.5">
      <c r="A79" s="32"/>
      <c r="B79" s="44" t="str">
        <f>IF(Panel!$D$4="NO","","Section")</f>
        <v>Section</v>
      </c>
      <c r="C79" s="45">
        <f>IF(MiscFormulas!$A$2="YD",IF(SUM(U64,1)&gt;Panel!$D$6,1,SUM(U64,1)),IF(MiscFormulas!$A$2="SATW",U64,IF(MiscFormulas!$A$2="SUNW",IF(SUM(U64,1)&gt;Panel!$D$6,1,SUM(U64,1)),IF(MiscFormulas!$A$2="YW",U64,""))))</f>
        <v>1</v>
      </c>
      <c r="D79" s="46"/>
      <c r="E79" s="47" t="s">
        <v>7</v>
      </c>
      <c r="F79" s="271">
        <f>IF(MiscFormulas!$A$2="YD",IF(SUM(C79,1)&gt;Panel!$D$6,1,SUM(C79,1)),IF(MiscFormulas!$A$2="YW",IF(SUM(C79,1)&gt;Panel!$D$6,1,SUM(C79,1)),IF(MiscFormulas!$A$2="ND",IF(SUM(R64,1)&gt;Panel!$D$6,1,SUM(R64,1)),IF(MiscFormulas!$A$2="NW",IF(SUM(R64,1)&gt;Panel!$D$6,1,SUM(R64,1)),IF(MiscFormulas!$A$2="SATW",C79,IF(MiscFormulas!$A$2="SUNW",C79,""))))))</f>
        <v>2</v>
      </c>
      <c r="G79" s="280"/>
      <c r="H79" s="281"/>
      <c r="I79" s="281"/>
      <c r="J79" s="281"/>
      <c r="K79" s="281"/>
      <c r="L79" s="281"/>
      <c r="M79" s="281"/>
      <c r="N79" s="281"/>
      <c r="O79" s="281"/>
      <c r="P79" s="281"/>
      <c r="Q79" s="281"/>
      <c r="R79" s="281"/>
      <c r="S79" s="281"/>
      <c r="T79" s="281"/>
      <c r="U79" s="282"/>
    </row>
    <row r="80" spans="1:21" ht="20.5" hidden="1" thickBot="1" x14ac:dyDescent="0.45">
      <c r="A80" s="414"/>
      <c r="B80" s="415"/>
      <c r="C80" s="415"/>
      <c r="D80" s="415"/>
      <c r="E80" s="415"/>
      <c r="F80" s="415"/>
      <c r="G80" s="416"/>
      <c r="H80" s="416"/>
      <c r="I80" s="416"/>
      <c r="J80" s="416"/>
      <c r="K80" s="416"/>
      <c r="L80" s="416"/>
      <c r="M80" s="416"/>
      <c r="N80" s="416"/>
      <c r="O80" s="416"/>
      <c r="P80" s="417"/>
      <c r="Q80" s="417"/>
      <c r="R80" s="417"/>
      <c r="S80" s="417"/>
      <c r="T80" s="417"/>
      <c r="U80" s="418"/>
    </row>
    <row r="81" spans="1:21" ht="20.5" x14ac:dyDescent="0.45">
      <c r="A81" s="161"/>
      <c r="B81" s="147" t="str" cm="1">
        <f t="array" ref="B81">IF(OR(A81=MiscFormulas!$B$51:$B$54),C81,IF($C$79="","",IF($C$79=1,Panel!K10,IF($C$79=2,Panel!M10,IF($C$79=3,Panel!O10,IF($C$79=4,Panel!Q10,IF($C$79=5,Panel!S10,IF($C$79=6,Panel!K24,IF($C$79=7,Panel!M24,IF($C$79=8,Panel!O24,IF($C$79=9,Panel!Q24,IF($C$79=10,Panel!S24,IF($C$79=11,Panel!K38,IF($C$79=12,Panel!M38,IF($C$79=13,Panel!O38,IF($C$79=14,Panel!Q38,IF($C$79=15,Panel!S38,0)))))))))))))))))</f>
        <v>EX2 America</v>
      </c>
      <c r="C81" s="265"/>
      <c r="D81" s="172" t="s">
        <v>81</v>
      </c>
      <c r="E81" s="147" t="str" cm="1">
        <f t="array" ref="E81">IF(OR(D81=MiscFormulas!$B$51:$B$54),F81,IF($F$79=1,Panel!K10,IF($F$79=2,Panel!M10,IF($F$79=3,Panel!O10,IF($F$79=4,Panel!Q10,IF($F$79=5,Panel!S10,IF($F$79=6,Panel!K24,IF($F$79=7,Panel!M24,IF($F$79=8,Panel!O24,IF($F$79=9,Panel!Q24,IF($F$79=10,Panel!S24,IF($F$79=11,Panel!K38,IF($F$79=12,Panel!M38,IF($F$79=13,Panel!O38,IF($F$79=14,Panel!Q38,IF($F$79=15,Panel!S38))))))))))))))))</f>
        <v>EX4 Filipa</v>
      </c>
      <c r="F81" s="268"/>
      <c r="G81" s="280"/>
      <c r="H81" s="281"/>
      <c r="I81" s="281"/>
      <c r="J81" s="281"/>
      <c r="K81" s="281"/>
      <c r="L81" s="281"/>
      <c r="M81" s="281"/>
      <c r="N81" s="281"/>
      <c r="O81" s="281"/>
      <c r="P81" s="281"/>
      <c r="Q81" s="281"/>
      <c r="R81" s="281"/>
      <c r="S81" s="281"/>
      <c r="T81" s="281"/>
      <c r="U81" s="282"/>
    </row>
    <row r="82" spans="1:21" ht="20.5" x14ac:dyDescent="0.45">
      <c r="A82" s="175"/>
      <c r="B82" s="142" t="str" cm="1">
        <f t="array" ref="B82">IF(OR(A82=MiscFormulas!$B$51:$B$54),C82,IF($C$79="","",IF($C$79=1,Panel!K11,IF($C$79=2,Panel!M11,IF($C$79=3,Panel!O11,IF($C$79=4,Panel!Q11,IF($C$79=5,Panel!S11,IF($C$79=6,Panel!K25,IF($C$79=7,Panel!M25,IF($C$79=8,Panel!O25,IF($C$79=9,Panel!Q25,IF($C$79=10,Panel!S25,IF($C$79=11,Panel!K39,IF($C$79=12,Panel!M39,IF($C$79=13,Panel!O39,IF($C$79=14,Panel!Q39,IF($C$79=15,Panel!S39,0)))))))))))))))))</f>
        <v>EX10 Bros</v>
      </c>
      <c r="C82" s="266"/>
      <c r="D82" s="174"/>
      <c r="E82" s="142" t="str" cm="1">
        <f t="array" ref="E82">IF(OR(D82=MiscFormulas!$B$51:$B$54),F82,IF($F$79=1,Panel!K11,IF($F$79=2,Panel!M11,IF($F$79=3,Panel!O11,IF($F$79=4,Panel!Q11,IF($F$79=5,Panel!S11,IF($F$79=6,Panel!K25,IF($F$79=7,Panel!M25,IF($F$79=8,Panel!O25,IF($F$79=9,Panel!Q25,IF($F$79=10,Panel!S25,IF($F$79=11,Panel!K39,IF($F$79=12,Panel!M39,IF($F$79=13,Panel!O39,IF($F$79=14,Panel!Q39,IF($F$79=15,Panel!S39))))))))))))))))</f>
        <v>EX2 Douche</v>
      </c>
      <c r="F82" s="269"/>
      <c r="G82" s="280"/>
      <c r="H82" s="281"/>
      <c r="I82" s="281"/>
      <c r="J82" s="281"/>
      <c r="K82" s="281"/>
      <c r="L82" s="281"/>
      <c r="M82" s="281"/>
      <c r="N82" s="281"/>
      <c r="O82" s="281"/>
      <c r="P82" s="281"/>
      <c r="Q82" s="281"/>
      <c r="R82" s="281"/>
      <c r="S82" s="281"/>
      <c r="T82" s="281"/>
      <c r="U82" s="282"/>
    </row>
    <row r="83" spans="1:21" ht="20.5" x14ac:dyDescent="0.45">
      <c r="A83" s="175"/>
      <c r="B83" s="142" t="str" cm="1">
        <f t="array" ref="B83">IF(OR(A83=MiscFormulas!$B$51:$B$54),C83,IF($C$79="","",IF($C$79=1,Panel!K12,IF($C$79=2,Panel!M12,IF($C$79=3,Panel!O12,IF($C$79=4,Panel!Q12,IF($C$79=5,Panel!S12,IF($C$79=6,Panel!K26,IF($C$79=7,Panel!M26,IF($C$79=8,Panel!O26,IF($C$79=9,Panel!Q26,IF($C$79=10,Panel!S26,IF($C$79=11,Panel!K40,IF($C$79=12,Panel!M40,IF($C$79=13,Panel!O40,IF($C$79=14,Panel!Q40,IF($C$79=15,Panel!S40,0)))))))))))))))))</f>
        <v>EX2 AOL</v>
      </c>
      <c r="C83" s="266"/>
      <c r="D83" s="174"/>
      <c r="E83" s="142" t="str" cm="1">
        <f t="array" ref="E83">IF(OR(D83=MiscFormulas!$B$51:$B$54),F83,IF($F$79=1,Panel!K12,IF($F$79=2,Panel!M12,IF($F$79=3,Panel!O12,IF($F$79=4,Panel!Q12,IF($F$79=5,Panel!S12,IF($F$79=6,Panel!K26,IF($F$79=7,Panel!M26,IF($F$79=8,Panel!O26,IF($F$79=9,Panel!Q26,IF($F$79=10,Panel!S26,IF($F$79=11,Panel!K40,IF($F$79=12,Panel!M40,IF($F$79=13,Panel!O40,IF($F$79=14,Panel!Q40,IF($F$79=15,Panel!S40))))))))))))))))</f>
        <v>EX12 Bros</v>
      </c>
      <c r="F83" s="269" t="s">
        <v>94</v>
      </c>
      <c r="G83" s="280"/>
      <c r="H83" s="281"/>
      <c r="I83" s="281"/>
      <c r="J83" s="281"/>
      <c r="K83" s="281"/>
      <c r="L83" s="281"/>
      <c r="M83" s="281"/>
      <c r="N83" s="281"/>
      <c r="O83" s="281"/>
      <c r="P83" s="281"/>
      <c r="Q83" s="281"/>
      <c r="R83" s="281"/>
      <c r="S83" s="281"/>
      <c r="T83" s="281"/>
      <c r="U83" s="282"/>
    </row>
    <row r="84" spans="1:21" ht="20.5" x14ac:dyDescent="0.45">
      <c r="A84" s="175"/>
      <c r="B84" s="142" t="str" cm="1">
        <f t="array" ref="B84">IF(OR(A84=MiscFormulas!$B$51:$B$54),C84,IF($C$79="","",IF($C$79=1,Panel!K13,IF($C$79=2,Panel!M13,IF($C$79=3,Panel!O13,IF($C$79=4,Panel!Q13,IF($C$79=5,Panel!S13,IF($C$79=6,Panel!K27,IF($C$79=7,Panel!M27,IF($C$79=8,Panel!O27,IF($C$79=9,Panel!Q27,IF($C$79=10,Panel!S27,IF($C$79=11,Panel!K41,IF($C$79=12,Panel!M41,IF($C$79=13,Panel!O41,IF($C$79=14,Panel!Q41,IF($C$79=15,Panel!S41,0)))))))))))))))))</f>
        <v>EX3 Archer</v>
      </c>
      <c r="C84" s="266" t="s">
        <v>145</v>
      </c>
      <c r="D84" s="174"/>
      <c r="E84" s="142" t="str" cm="1">
        <f t="array" ref="E84">IF(OR(D84=MiscFormulas!$B$51:$B$54),F84,IF($F$79=1,Panel!K13,IF($F$79=2,Panel!M13,IF($F$79=3,Panel!O13,IF($F$79=4,Panel!Q13,IF($F$79=5,Panel!S13,IF($F$79=6,Panel!K27,IF($F$79=7,Panel!M27,IF($F$79=8,Panel!O27,IF($F$79=9,Panel!Q27,IF($F$79=10,Panel!S27,IF($F$79=11,Panel!K41,IF($F$79=12,Panel!M41,IF($F$79=13,Panel!O41,IF($F$79=14,Panel!Q41,IF($F$79=15,Panel!S41))))))))))))))))</f>
        <v>EX13 Bruns</v>
      </c>
      <c r="F84" s="269" t="s">
        <v>145</v>
      </c>
      <c r="G84" s="280"/>
      <c r="H84" s="281"/>
      <c r="I84" s="281"/>
      <c r="J84" s="281"/>
      <c r="K84" s="281"/>
      <c r="L84" s="281"/>
      <c r="M84" s="281"/>
      <c r="N84" s="281"/>
      <c r="O84" s="281"/>
      <c r="P84" s="281"/>
      <c r="Q84" s="281"/>
      <c r="R84" s="281"/>
      <c r="S84" s="281"/>
      <c r="T84" s="281"/>
      <c r="U84" s="282"/>
    </row>
    <row r="85" spans="1:21" ht="20.5" x14ac:dyDescent="0.45">
      <c r="A85" s="175"/>
      <c r="B85" s="142" t="str" cm="1">
        <f t="array" ref="B85">IF(OR(A85=MiscFormulas!$B$51:$B$54),C85,IF($C$79="","",IF($C$79=1,Panel!K14,IF($C$79=2,Panel!M14,IF($C$79=3,Panel!O14,IF($C$79=4,Panel!Q14,IF($C$79=5,Panel!S14,IF($C$79=6,Panel!K28,IF($C$79=7,Panel!M28,IF($C$79=8,Panel!O28,IF($C$79=9,Panel!Q28,IF($C$79=10,Panel!S28,IF($C$79=11,Panel!K42,IF($C$79=12,Panel!M42,IF($C$79=13,Panel!O42,IF($C$79=14,Panel!Q42,IF($C$79=15,Panel!S42,0)))))))))))))))))</f>
        <v>EX5 BandCamp</v>
      </c>
      <c r="C85" s="266"/>
      <c r="D85" s="174"/>
      <c r="E85" s="142" t="str" cm="1">
        <f t="array" ref="E85">IF(OR(D85=MiscFormulas!$B$51:$B$54),F85,IF($F$79=1,Panel!K14,IF($F$79=2,Panel!M14,IF($F$79=3,Panel!O14,IF($F$79=4,Panel!Q14,IF($F$79=5,Panel!S14,IF($F$79=6,Panel!K28,IF($F$79=7,Panel!M28,IF($F$79=8,Panel!O28,IF($F$79=9,Panel!Q28,IF($F$79=10,Panel!S28,IF($F$79=11,Panel!K42,IF($F$79=12,Panel!M42,IF($F$79=13,Panel!O42,IF($F$79=14,Panel!Q42,IF($F$79=15,Panel!S42))))))))))))))))</f>
        <v>EX14 Cena</v>
      </c>
      <c r="F85" s="269"/>
      <c r="G85" s="280"/>
      <c r="H85" s="281"/>
      <c r="I85" s="281"/>
      <c r="J85" s="281"/>
      <c r="K85" s="281"/>
      <c r="L85" s="281"/>
      <c r="M85" s="281"/>
      <c r="N85" s="281"/>
      <c r="O85" s="281"/>
      <c r="P85" s="281"/>
      <c r="Q85" s="281"/>
      <c r="R85" s="281"/>
      <c r="S85" s="281"/>
      <c r="T85" s="281"/>
      <c r="U85" s="282"/>
    </row>
    <row r="86" spans="1:21" ht="20.5" x14ac:dyDescent="0.45">
      <c r="A86" s="175"/>
      <c r="B86" s="142" t="str" cm="1">
        <f t="array" ref="B86">IF(OR(A86=MiscFormulas!$B$51:$B$54),C86,IF($C$79="","",IF($C$79=1,Panel!K15,IF($C$79=2,Panel!M15,IF($C$79=3,Panel!O15,IF($C$79=4,Panel!Q15,IF($C$79=5,Panel!S15,IF($C$79=6,Panel!K29,IF($C$79=7,Panel!M29,IF($C$79=8,Panel!O29,IF($C$79=9,Panel!Q29,IF($C$79=10,Panel!S29,IF($C$79=11,Panel!K43,IF($C$79=12,Panel!M43,IF($C$79=13,Panel!O43,IF($C$79=14,Panel!Q43,IF($C$79=15,Panel!S43,0)))))))))))))))))</f>
        <v>EX6 Black</v>
      </c>
      <c r="C86" s="266"/>
      <c r="D86" s="174"/>
      <c r="E86" s="142" t="str" cm="1">
        <f t="array" ref="E86">IF(OR(D86=MiscFormulas!$B$51:$B$54),F86,IF($F$79=1,Panel!K15,IF($F$79=2,Panel!M15,IF($F$79=3,Panel!O15,IF($F$79=4,Panel!Q15,IF($F$79=5,Panel!S15,IF($F$79=6,Panel!K29,IF($F$79=7,Panel!M29,IF($F$79=8,Panel!O29,IF($F$79=9,Panel!Q29,IF($F$79=10,Panel!S29,IF($F$79=11,Panel!K43,IF($F$79=12,Panel!M43,IF($F$79=13,Panel!O43,IF($F$79=14,Panel!Q43,IF($F$79=15,Panel!S43))))))))))))))))</f>
        <v>EX15 Cheep</v>
      </c>
      <c r="F86" s="269"/>
      <c r="G86" s="280"/>
      <c r="H86" s="281"/>
      <c r="I86" s="281"/>
      <c r="J86" s="281"/>
      <c r="K86" s="281"/>
      <c r="L86" s="281"/>
      <c r="M86" s="281"/>
      <c r="N86" s="281"/>
      <c r="O86" s="281"/>
      <c r="P86" s="281"/>
      <c r="Q86" s="281"/>
      <c r="R86" s="281"/>
      <c r="S86" s="281"/>
      <c r="T86" s="281"/>
      <c r="U86" s="282"/>
    </row>
    <row r="87" spans="1:21" ht="20.5" x14ac:dyDescent="0.45">
      <c r="A87" s="175"/>
      <c r="B87" s="142" t="str" cm="1">
        <f t="array" ref="B87">IF(OR(A87=MiscFormulas!$B$51:$B$54),C87,IF($C$79="","",IF($C$79=1,Panel!K16,IF($C$79=2,Panel!M16,IF($C$79=3,Panel!O16,IF($C$79=4,Panel!Q16,IF($C$79=5,Panel!S16,IF($C$79=6,Panel!K30,IF($C$79=7,Panel!M30,IF($C$79=8,Panel!O30,IF($C$79=9,Panel!Q30,IF($C$79=10,Panel!S30,IF($C$79=11,Panel!K44,IF($C$79=12,Panel!M44,IF($C$79=13,Panel!O44,IF($C$79=14,Panel!Q44,IF($C$79=15,Panel!S44,0)))))))))))))))))</f>
        <v>EX7 Boo</v>
      </c>
      <c r="C87" s="266" t="s">
        <v>107</v>
      </c>
      <c r="D87" s="174"/>
      <c r="E87" s="142" t="str" cm="1">
        <f t="array" ref="E87">IF(OR(D87=MiscFormulas!$B$51:$B$54),F87,IF($F$79=1,Panel!K16,IF($F$79=2,Panel!M16,IF($F$79=3,Panel!O16,IF($F$79=4,Panel!Q16,IF($F$79=5,Panel!S16,IF($F$79=6,Panel!K30,IF($F$79=7,Panel!M30,IF($F$79=8,Panel!O30,IF($F$79=9,Panel!Q30,IF($F$79=10,Panel!S30,IF($F$79=11,Panel!K44,IF($F$79=12,Panel!M44,IF($F$79=13,Panel!O44,IF($F$79=14,Panel!Q44,IF($F$79=15,Panel!S44))))))))))))))))</f>
        <v>EX17 Christ</v>
      </c>
      <c r="F87" s="269" t="s">
        <v>107</v>
      </c>
      <c r="G87" s="280"/>
      <c r="H87" s="281"/>
      <c r="I87" s="281"/>
      <c r="J87" s="281"/>
      <c r="K87" s="281"/>
      <c r="L87" s="281"/>
      <c r="M87" s="281"/>
      <c r="N87" s="281"/>
      <c r="O87" s="281"/>
      <c r="P87" s="281"/>
      <c r="Q87" s="281"/>
      <c r="R87" s="281"/>
      <c r="S87" s="281"/>
      <c r="T87" s="281"/>
      <c r="U87" s="282"/>
    </row>
    <row r="88" spans="1:21" ht="20.5" x14ac:dyDescent="0.45">
      <c r="A88" s="175"/>
      <c r="B88" s="142" t="str" cm="1">
        <f t="array" ref="B88">IF(OR(A88=MiscFormulas!$B$51:$B$54),C88,IF($C$79="","",IF($C$79=1,Panel!K17,IF($C$79=2,Panel!M17,IF($C$79=3,Panel!O17,IF($C$79=4,Panel!Q17,IF($C$79=5,Panel!S17,IF($C$79=6,Panel!K31,IF($C$79=7,Panel!M31,IF($C$79=8,Panel!O31,IF($C$79=9,Panel!Q31,IF($C$79=10,Panel!S31,IF($C$79=11,Panel!K45,IF($C$79=12,Panel!M45,IF($C$79=13,Panel!O45,IF($C$79=14,Panel!Q45,IF($C$79=15,Panel!S45,0)))))))))))))))))</f>
        <v>EX8 Boo</v>
      </c>
      <c r="C88" s="266"/>
      <c r="D88" s="174"/>
      <c r="E88" s="142" t="str" cm="1">
        <f t="array" ref="E88">IF(OR(D88=MiscFormulas!$B$51:$B$54),F88,IF($F$79=1,Panel!K17,IF($F$79=2,Panel!M17,IF($F$79=3,Panel!O17,IF($F$79=4,Panel!Q17,IF($F$79=5,Panel!S17,IF($F$79=6,Panel!K31,IF($F$79=7,Panel!M31,IF($F$79=8,Panel!O31,IF($F$79=9,Panel!Q31,IF($F$79=10,Panel!S31,IF($F$79=11,Panel!K45,IF($F$79=12,Panel!M45,IF($F$79=13,Panel!O45,IF($F$79=14,Panel!Q45,IF($F$79=15,Panel!S45))))))))))))))))</f>
        <v>EX20 Correy</v>
      </c>
      <c r="F88" s="269"/>
      <c r="G88" s="280"/>
      <c r="H88" s="281"/>
      <c r="I88" s="281"/>
      <c r="J88" s="281"/>
      <c r="K88" s="281"/>
      <c r="L88" s="281"/>
      <c r="M88" s="281"/>
      <c r="N88" s="281"/>
      <c r="O88" s="281"/>
      <c r="P88" s="281"/>
      <c r="Q88" s="281"/>
      <c r="R88" s="281"/>
      <c r="S88" s="281"/>
      <c r="T88" s="281"/>
      <c r="U88" s="282"/>
    </row>
    <row r="89" spans="1:21" ht="20.5" x14ac:dyDescent="0.45">
      <c r="A89" s="175"/>
      <c r="B89" s="142" t="str" cm="1">
        <f t="array" ref="B89">IF(OR(A89=MiscFormulas!$B$51:$B$54),C89,IF($C$79="","",IF($C$79=1,Panel!K18,IF($C$79=2,Panel!M18,IF($C$79=3,Panel!O18,IF($C$79=4,Panel!Q18,IF($C$79=5,Panel!S18,IF($C$79=6,Panel!K32,IF($C$79=7,Panel!M32,IF($C$79=8,Panel!O32,IF($C$79=9,Panel!Q32,IF($C$79=10,Panel!S32,IF($C$79=11,Panel!K46,IF($C$79=12,Panel!M46,IF($C$79=13,Panel!O46,IF($C$79=14,Panel!Q46,IF($C$79=15,Panel!S46,0)))))))))))))))))</f>
        <v>EX9 Brocavich</v>
      </c>
      <c r="C89" s="266"/>
      <c r="D89" s="174"/>
      <c r="E89" s="142" t="str" cm="1">
        <f t="array" ref="E89">IF(OR(D89=MiscFormulas!$B$51:$B$54),F89,IF($F$79=1,Panel!K18,IF($F$79=2,Panel!M18,IF($F$79=3,Panel!O18,IF($F$79=4,Panel!Q18,IF($F$79=5,Panel!S18,IF($F$79=6,Panel!K32,IF($F$79=7,Panel!M32,IF($F$79=8,Panel!O32,IF($F$79=9,Panel!Q32,IF($F$79=10,Panel!S32,IF($F$79=11,Panel!K46,IF($F$79=12,Panel!M46,IF($F$79=13,Panel!O46,IF($F$79=14,Panel!Q46,IF($F$79=15,Panel!S46))))))))))))))))</f>
        <v>EX3 Eve</v>
      </c>
      <c r="F89" s="269"/>
      <c r="G89" s="280"/>
      <c r="H89" s="281"/>
      <c r="I89" s="281"/>
      <c r="J89" s="281"/>
      <c r="K89" s="281"/>
      <c r="L89" s="281"/>
      <c r="M89" s="281"/>
      <c r="N89" s="281"/>
      <c r="O89" s="281"/>
      <c r="P89" s="281"/>
      <c r="Q89" s="281"/>
      <c r="R89" s="281"/>
      <c r="S89" s="281"/>
      <c r="T89" s="281"/>
      <c r="U89" s="282"/>
    </row>
    <row r="90" spans="1:21" ht="20.5" x14ac:dyDescent="0.45">
      <c r="A90" s="175"/>
      <c r="B90" s="142" cm="1">
        <f t="array" ref="B90">IF(OR(A90=MiscFormulas!$B$51:$B$54),C90,IF($C$79="","",IF($C$79=1,Panel!K19,IF($C$79=2,Panel!M19,IF($C$79=3,Panel!O19,IF($C$79=4,Panel!Q19,IF($C$79=5,Panel!S19,IF($C$79=6,Panel!K33,IF($C$79=7,Panel!M33,IF($C$79=8,Panel!O33,IF($C$79=9,Panel!Q33,IF($C$79=10,Panel!S33,IF($C$79=11,Panel!K47,IF($C$79=12,Panel!M47,IF($C$79=13,Panel!O47,IF($C$79=14,Panel!Q47,IF($C$79=15,Panel!S47,0)))))))))))))))))</f>
        <v>0</v>
      </c>
      <c r="C90" s="266"/>
      <c r="D90" s="174"/>
      <c r="E90" s="142" cm="1">
        <f t="array" ref="E90">IF(OR(D90=MiscFormulas!$B$51:$B$54),F90,IF($F$79=1,Panel!K19,IF($F$79=2,Panel!M19,IF($F$79=3,Panel!O19,IF($F$79=4,Panel!Q19,IF($F$79=5,Panel!S19,IF($F$79=6,Panel!K33,IF($F$79=7,Panel!M33,IF($F$79=8,Panel!O33,IF($F$79=9,Panel!Q33,IF($F$79=10,Panel!S33,IF($F$79=11,Panel!K47,IF($F$79=12,Panel!M47,IF($F$79=13,Panel!O47,IF($F$79=14,Panel!Q47,IF($F$79=15,Panel!S47))))))))))))))))</f>
        <v>0</v>
      </c>
      <c r="F90" s="269"/>
      <c r="G90" s="280"/>
      <c r="H90" s="281"/>
      <c r="I90" s="281"/>
      <c r="J90" s="281"/>
      <c r="K90" s="281"/>
      <c r="L90" s="281"/>
      <c r="M90" s="281"/>
      <c r="N90" s="281"/>
      <c r="O90" s="281"/>
      <c r="P90" s="281"/>
      <c r="Q90" s="281"/>
      <c r="R90" s="281"/>
      <c r="S90" s="281"/>
      <c r="T90" s="281"/>
      <c r="U90" s="282"/>
    </row>
    <row r="91" spans="1:21" ht="16.5" customHeight="1" x14ac:dyDescent="0.45">
      <c r="A91" s="175"/>
      <c r="B91" s="142" cm="1">
        <f t="array" ref="B91">IF(OR(A91=MiscFormulas!$B$51:$B$54),C91,IF($C$79="","",IF($C$79=1,Panel!K20,IF($C$79=2,Panel!M20,IF($C$79=3,Panel!O20,IF($C$79=4,Panel!Q20,IF($C$79=5,Panel!S20,IF($C$79=6,Panel!K34,IF($C$79=7,Panel!M34,IF($C$79=8,Panel!O34,IF($C$79=9,Panel!Q34,IF($C$79=10,Panel!S34,IF($C$79=11,Panel!K48,IF($C$79=12,Panel!M48,IF($C$79=13,Panel!O48,IF($C$79=14,Panel!Q48,IF($C$79=15,Panel!S48,0)))))))))))))))))</f>
        <v>0</v>
      </c>
      <c r="C91" s="266" t="s">
        <v>143</v>
      </c>
      <c r="D91" s="174"/>
      <c r="E91" s="142" cm="1">
        <f t="array" ref="E91">IF(OR(D91=MiscFormulas!$B$51:$B$54),F91,IF($F$79=1,Panel!K20,IF($F$79=2,Panel!M20,IF($F$79=3,Panel!O20,IF($F$79=4,Panel!Q20,IF($F$79=5,Panel!S20,IF($F$79=6,Panel!K34,IF($F$79=7,Panel!M34,IF($F$79=8,Panel!O34,IF($F$79=9,Panel!Q34,IF($F$79=10,Panel!S34,IF($F$79=11,Panel!K48,IF($F$79=12,Panel!M48,IF($F$79=13,Panel!O48,IF($F$79=14,Panel!Q48,IF($F$79=15,Panel!S48))))))))))))))))</f>
        <v>0</v>
      </c>
      <c r="F91" s="269"/>
      <c r="G91" s="280"/>
      <c r="H91" s="281"/>
      <c r="I91" s="281"/>
      <c r="J91" s="281"/>
      <c r="K91" s="281"/>
      <c r="L91" s="281"/>
      <c r="M91" s="281"/>
      <c r="N91" s="281"/>
      <c r="O91" s="281"/>
      <c r="P91" s="281"/>
      <c r="Q91" s="281"/>
      <c r="R91" s="281"/>
      <c r="S91" s="281"/>
      <c r="T91" s="281"/>
      <c r="U91" s="282"/>
    </row>
    <row r="92" spans="1:21" ht="21" thickBot="1" x14ac:dyDescent="0.5">
      <c r="A92" s="160"/>
      <c r="B92" s="146" cm="1">
        <f t="array" ref="B92">IF(OR(A92=MiscFormulas!$B$51:$B$54),C92,IF($C$79="","",IF($C$79=1,Panel!K21,IF($C$79=2,Panel!M21,IF($C$79=3,Panel!O21,IF($C$79=4,Panel!Q21,IF($C$79=5,Panel!S21,IF($C$79=6,Panel!K35,IF($C$79=7,Panel!M35,IF($C$79=8,Panel!O35,IF($C$79=9,Panel!Q35,IF($C$79=10,Panel!S35,IF($C$79=11,Panel!K49,IF($C$79=12,Panel!M49,IF($C$79=13,Panel!O49,IF($C$79=14,Panel!Q49,IF($C$79=15,Panel!S49,0)))))))))))))))))</f>
        <v>0</v>
      </c>
      <c r="C92" s="267"/>
      <c r="D92" s="159"/>
      <c r="E92" s="146" cm="1">
        <f t="array" ref="E92">IF(OR(D92=MiscFormulas!$B$51:$B$54),F92,IF($F$79=1,Panel!K21,IF($F$79=2,Panel!M21,IF($F$79=3,Panel!O21,IF($F$79=4,Panel!Q21,IF($F$79=5,Panel!S21,IF($F$79=6,Panel!K35,IF($F$79=7,Panel!M35,IF($F$79=8,Panel!O35,IF($F$79=9,Panel!Q35,IF($F$79=10,Panel!S35,IF($F$79=11,Panel!K49,IF($F$79=12,Panel!M49,IF($F$79=13,Panel!O49,IF($F$79=14,Panel!Q49,IF($F$79=15,Panel!S49))))))))))))))))</f>
        <v>0</v>
      </c>
      <c r="F92" s="270"/>
      <c r="G92" s="283"/>
      <c r="H92" s="284"/>
      <c r="I92" s="284"/>
      <c r="J92" s="284"/>
      <c r="K92" s="284"/>
      <c r="L92" s="284"/>
      <c r="M92" s="284"/>
      <c r="N92" s="284"/>
      <c r="O92" s="284"/>
      <c r="P92" s="284"/>
      <c r="Q92" s="284"/>
      <c r="R92" s="284"/>
      <c r="S92" s="284"/>
      <c r="T92" s="284"/>
      <c r="U92" s="285"/>
    </row>
  </sheetData>
  <sheetProtection algorithmName="SHA-512" hashValue="5oeh3PPx4sdWzrIxYAnPPVcGEEPCKwYG6iHvBYNZimoq2Bq7DUaPkAF3iUf+Gze8QqShT35NE3/bSSRVZ1D61w==" saltValue="tDAK2V0RYsC2Z7i+/6owmQ==" spinCount="100000" sheet="1" selectLockedCells="1"/>
  <mergeCells count="23">
    <mergeCell ref="A80:O80"/>
    <mergeCell ref="P80:U80"/>
    <mergeCell ref="A20:O20"/>
    <mergeCell ref="A5:O5"/>
    <mergeCell ref="P5:U5"/>
    <mergeCell ref="P65:U65"/>
    <mergeCell ref="A65:O65"/>
    <mergeCell ref="A35:O35"/>
    <mergeCell ref="P20:U20"/>
    <mergeCell ref="P50:U50"/>
    <mergeCell ref="A50:O50"/>
    <mergeCell ref="Q35:U35"/>
    <mergeCell ref="A1:H1"/>
    <mergeCell ref="O1:U1"/>
    <mergeCell ref="I1:K1"/>
    <mergeCell ref="L1:N1"/>
    <mergeCell ref="A2:B2"/>
    <mergeCell ref="D2:F2"/>
    <mergeCell ref="G2:I2"/>
    <mergeCell ref="J2:L2"/>
    <mergeCell ref="S2:U2"/>
    <mergeCell ref="M2:O2"/>
    <mergeCell ref="P2:R2"/>
  </mergeCells>
  <conditionalFormatting sqref="A66:B77 A36:N47 A6:U17 A21:U32 A51:U62 G66:H77 J66:K77 M66:N77 P36:Q47 P66:Q77 S67:S77 S66:T66 S36:U47 D66:E77">
    <cfRule type="cellIs" dxfId="141" priority="1883" operator="equal">
      <formula>0</formula>
    </cfRule>
  </conditionalFormatting>
  <conditionalFormatting sqref="A3:C4 A6:C17">
    <cfRule type="expression" dxfId="140" priority="638">
      <formula>$A$3&lt;1</formula>
    </cfRule>
  </conditionalFormatting>
  <conditionalFormatting sqref="C66:C77">
    <cfRule type="cellIs" dxfId="139" priority="54" operator="equal">
      <formula>0</formula>
    </cfRule>
  </conditionalFormatting>
  <conditionalFormatting sqref="D3:F4 D6:F17">
    <cfRule type="expression" dxfId="138" priority="637">
      <formula>$D$3&lt;1</formula>
    </cfRule>
  </conditionalFormatting>
  <conditionalFormatting sqref="F66:F77">
    <cfRule type="cellIs" dxfId="137" priority="52" operator="equal">
      <formula>0</formula>
    </cfRule>
  </conditionalFormatting>
  <conditionalFormatting sqref="G3:I4">
    <cfRule type="expression" dxfId="136" priority="636">
      <formula>$G$3&lt;1</formula>
    </cfRule>
  </conditionalFormatting>
  <conditionalFormatting sqref="G6:I17">
    <cfRule type="expression" dxfId="135" priority="480">
      <formula>$G$3&lt;1</formula>
    </cfRule>
  </conditionalFormatting>
  <conditionalFormatting sqref="H12:I17">
    <cfRule type="expression" dxfId="134" priority="421">
      <formula>$G$3&lt;1</formula>
    </cfRule>
  </conditionalFormatting>
  <conditionalFormatting sqref="I66:I77">
    <cfRule type="cellIs" dxfId="133" priority="50" operator="equal">
      <formula>0</formula>
    </cfRule>
  </conditionalFormatting>
  <conditionalFormatting sqref="J3:L4">
    <cfRule type="expression" dxfId="132" priority="621">
      <formula>$J$3&lt;1</formula>
    </cfRule>
  </conditionalFormatting>
  <conditionalFormatting sqref="J6:L17">
    <cfRule type="expression" dxfId="131" priority="479">
      <formula>$J$3&lt;1</formula>
    </cfRule>
  </conditionalFormatting>
  <conditionalFormatting sqref="K12:L17">
    <cfRule type="expression" dxfId="130" priority="409">
      <formula>$J$3&lt;1</formula>
    </cfRule>
  </conditionalFormatting>
  <conditionalFormatting sqref="L66:L77">
    <cfRule type="cellIs" dxfId="129" priority="48" operator="equal">
      <formula>0</formula>
    </cfRule>
  </conditionalFormatting>
  <conditionalFormatting sqref="M3:O4">
    <cfRule type="expression" dxfId="128" priority="620">
      <formula>$M$3&lt;1</formula>
    </cfRule>
  </conditionalFormatting>
  <conditionalFormatting sqref="M6:O17">
    <cfRule type="expression" dxfId="127" priority="478">
      <formula>$M$3&lt;1</formula>
    </cfRule>
  </conditionalFormatting>
  <conditionalFormatting sqref="N12:O17">
    <cfRule type="expression" dxfId="126" priority="343">
      <formula>$M$3&lt;1</formula>
    </cfRule>
  </conditionalFormatting>
  <conditionalFormatting sqref="O36:O47">
    <cfRule type="cellIs" dxfId="125" priority="37" operator="equal">
      <formula>0</formula>
    </cfRule>
  </conditionalFormatting>
  <conditionalFormatting sqref="O66:O77">
    <cfRule type="cellIs" dxfId="124" priority="46" operator="equal">
      <formula>0</formula>
    </cfRule>
  </conditionalFormatting>
  <conditionalFormatting sqref="P3:R4">
    <cfRule type="expression" dxfId="123" priority="619">
      <formula>$P$3&lt;1</formula>
    </cfRule>
  </conditionalFormatting>
  <conditionalFormatting sqref="P6:R17">
    <cfRule type="expression" dxfId="122" priority="477">
      <formula>$P$3&lt;1</formula>
    </cfRule>
  </conditionalFormatting>
  <conditionalFormatting sqref="Q12:R17">
    <cfRule type="expression" dxfId="121" priority="335">
      <formula>$P$3&lt;1</formula>
    </cfRule>
  </conditionalFormatting>
  <conditionalFormatting sqref="R36:R47">
    <cfRule type="cellIs" dxfId="120" priority="35" operator="equal">
      <formula>0</formula>
    </cfRule>
  </conditionalFormatting>
  <conditionalFormatting sqref="R66:R77">
    <cfRule type="cellIs" dxfId="119" priority="44" operator="equal">
      <formula>0</formula>
    </cfRule>
  </conditionalFormatting>
  <conditionalFormatting sqref="T67:T77">
    <cfRule type="cellIs" dxfId="118" priority="192" operator="equal">
      <formula>0</formula>
    </cfRule>
  </conditionalFormatting>
  <conditionalFormatting sqref="U66:U77">
    <cfRule type="cellIs" dxfId="117" priority="42" operator="equal">
      <formula>0</formula>
    </cfRule>
  </conditionalFormatting>
  <conditionalFormatting sqref="D81:D92 A81:B92">
    <cfRule type="cellIs" dxfId="116" priority="25" operator="equal">
      <formula>0</formula>
    </cfRule>
  </conditionalFormatting>
  <conditionalFormatting sqref="C81:C92">
    <cfRule type="cellIs" dxfId="115" priority="16" operator="equal">
      <formula>0</formula>
    </cfRule>
  </conditionalFormatting>
  <conditionalFormatting sqref="F81:F92">
    <cfRule type="cellIs" dxfId="114" priority="14" operator="equal">
      <formula>0</formula>
    </cfRule>
  </conditionalFormatting>
  <conditionalFormatting sqref="E81:E92">
    <cfRule type="cellIs" dxfId="113" priority="2" operator="equal">
      <formula>0</formula>
    </cfRule>
  </conditionalFormatting>
  <dataValidations count="2">
    <dataValidation errorStyle="warning" showInputMessage="1" showErrorMessage="1" errorTitle="Year" error="You are only supposed to put in the year in this field.  - HM2 Reyes" sqref="L1:N1" xr:uid="{00000000-0002-0000-0000-000001000000}"/>
    <dataValidation errorStyle="warning" showInputMessage="1" showErrorMessage="1" errorTitle="Month Section" error="You are supposed to put the MONTH in this section. - HM2 Reyes" sqref="I1:K1" xr:uid="{00000000-0002-0000-0000-000002000000}"/>
  </dataValidations>
  <pageMargins left="0.396078431372549" right="0.25" top="0.25490196078431371" bottom="0.38039215686274508" header="0" footer="0"/>
  <pageSetup scale="39" orientation="portrait" horizontalDpi="300" verticalDpi="300" r:id="rId1"/>
  <colBreaks count="1" manualBreakCount="1">
    <brk id="21" max="94" man="1"/>
  </colBreaks>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880" id="{998205A2-DC9F-43DF-9B79-DDC2596B76CD}">
            <xm:f>$A$63&gt;MiscFormulas!$A$5</xm:f>
            <x14:dxf>
              <font>
                <color theme="2" tint="-0.24994659260841701"/>
              </font>
              <fill>
                <patternFill>
                  <bgColor theme="2" tint="-0.24994659260841701"/>
                </patternFill>
              </fill>
            </x14:dxf>
          </x14:cfRule>
          <xm:sqref>A63:C64 A66:C77</xm:sqref>
        </x14:conditionalFormatting>
        <x14:conditionalFormatting xmlns:xm="http://schemas.microsoft.com/office/excel/2006/main">
          <x14:cfRule type="expression" priority="79" id="{AC703FD8-0573-460C-9620-32A88940CAE5}">
            <xm:f>AND(ISTEXT(C6),OR(A6=MiscFormulas!$B$44,A6=MiscFormulas!$B$45,A6=MiscFormulas!$B$46,A6=MiscFormulas!$B$47,A6=MiscFormulas!$B$48,A6=MiscFormulas!$B$49,A6=MiscFormulas!$B$50))</xm:f>
            <x14:dxf>
              <fill>
                <patternFill>
                  <bgColor rgb="FFFFD9D9"/>
                </patternFill>
              </fill>
            </x14:dxf>
          </x14:cfRule>
          <xm:sqref>C6:C17</xm:sqref>
        </x14:conditionalFormatting>
        <x14:conditionalFormatting xmlns:xm="http://schemas.microsoft.com/office/excel/2006/main">
          <x14:cfRule type="expression" priority="72" id="{96508427-96FA-4B70-A59F-5FCB58E1DDF5}">
            <xm:f>AND(ISTEXT(C21),OR(A21=MiscFormulas!$B$44,A21=MiscFormulas!$B$45,A21=MiscFormulas!$B$46,A21=MiscFormulas!$B$47,A21=MiscFormulas!$B$48,A21=MiscFormulas!$B$49,A21=MiscFormulas!$B$50))</xm:f>
            <x14:dxf>
              <fill>
                <patternFill>
                  <bgColor rgb="FFFFD9D9"/>
                </patternFill>
              </fill>
            </x14:dxf>
          </x14:cfRule>
          <xm:sqref>C21:C32</xm:sqref>
        </x14:conditionalFormatting>
        <x14:conditionalFormatting xmlns:xm="http://schemas.microsoft.com/office/excel/2006/main">
          <x14:cfRule type="expression" priority="65" id="{C8D612D1-72DB-4DFF-9048-1EA4E03FA549}">
            <xm:f>AND(ISTEXT(C36),OR(A36=MiscFormulas!$B$44,A36=MiscFormulas!$B$45,A36=MiscFormulas!$B$46,A36=MiscFormulas!$B$47,A36=MiscFormulas!$B$48,A36=MiscFormulas!$B$49,A36=MiscFormulas!$B$50))</xm:f>
            <x14:dxf>
              <fill>
                <patternFill>
                  <bgColor rgb="FFFFD9D9"/>
                </patternFill>
              </fill>
            </x14:dxf>
          </x14:cfRule>
          <xm:sqref>C36:C47</xm:sqref>
        </x14:conditionalFormatting>
        <x14:conditionalFormatting xmlns:xm="http://schemas.microsoft.com/office/excel/2006/main">
          <x14:cfRule type="expression" priority="61" id="{6F0BABA0-D224-4C66-8820-02AEA8508715}">
            <xm:f>AND(ISTEXT(C51),OR(A51=MiscFormulas!$B$44,A51=MiscFormulas!$B$45,A51=MiscFormulas!$B$46,A51=MiscFormulas!$B$47,A51=MiscFormulas!$B$48,A51=MiscFormulas!$B$49,A51=MiscFormulas!$B$50))</xm:f>
            <x14:dxf>
              <fill>
                <patternFill>
                  <bgColor rgb="FFFFD9D9"/>
                </patternFill>
              </fill>
            </x14:dxf>
          </x14:cfRule>
          <xm:sqref>C51:C62</xm:sqref>
        </x14:conditionalFormatting>
        <x14:conditionalFormatting xmlns:xm="http://schemas.microsoft.com/office/excel/2006/main">
          <x14:cfRule type="expression" priority="53" id="{B480E767-24F4-40CD-9ED7-918918CECA2C}">
            <xm:f>AND(ISTEXT(C66),OR(A66=MiscFormulas!$B$44,A66=MiscFormulas!$B$45,A66=MiscFormulas!$B$46,A66=MiscFormulas!$B$47,A66=MiscFormulas!$B$48,A66=MiscFormulas!$B$49,A66=MiscFormulas!$B$50))</xm:f>
            <x14:dxf>
              <fill>
                <patternFill>
                  <bgColor rgb="FFFFD9D9"/>
                </patternFill>
              </fill>
            </x14:dxf>
          </x14:cfRule>
          <xm:sqref>C66:C77</xm:sqref>
        </x14:conditionalFormatting>
        <x14:conditionalFormatting xmlns:xm="http://schemas.microsoft.com/office/excel/2006/main">
          <x14:cfRule type="expression" priority="1878" id="{7F63F433-7A6E-439D-BF08-366DB305AA8C}">
            <xm:f>$D$63&gt;MiscFormulas!$A$5</xm:f>
            <x14:dxf>
              <font>
                <color theme="2" tint="-0.24994659260841701"/>
              </font>
              <fill>
                <patternFill>
                  <bgColor theme="2" tint="-0.24994659260841701"/>
                </patternFill>
              </fill>
            </x14:dxf>
          </x14:cfRule>
          <xm:sqref>D63:F64 D66:F77</xm:sqref>
        </x14:conditionalFormatting>
        <x14:conditionalFormatting xmlns:xm="http://schemas.microsoft.com/office/excel/2006/main">
          <x14:cfRule type="expression" priority="78" id="{31EA5118-139D-4DF9-AF7C-5BE572AF0FE8}">
            <xm:f>AND(ISTEXT(F6),OR(D6=MiscFormulas!$B$44,D6=MiscFormulas!$B$45,D6=MiscFormulas!$B$46,D6=MiscFormulas!$B$47,D6=MiscFormulas!$B$48,D6=MiscFormulas!$B$49,D6=MiscFormulas!$B$50))</xm:f>
            <x14:dxf>
              <fill>
                <patternFill>
                  <bgColor rgb="FFFFD9D9"/>
                </patternFill>
              </fill>
            </x14:dxf>
          </x14:cfRule>
          <xm:sqref>F6:F17</xm:sqref>
        </x14:conditionalFormatting>
        <x14:conditionalFormatting xmlns:xm="http://schemas.microsoft.com/office/excel/2006/main">
          <x14:cfRule type="expression" priority="71" id="{53C2ED17-36B7-463E-A354-90E0E5A99BED}">
            <xm:f>AND(ISTEXT(F21),OR(D21=MiscFormulas!$B$44,D21=MiscFormulas!$B$45,D21=MiscFormulas!$B$46,D21=MiscFormulas!$B$47,D21=MiscFormulas!$B$48,D21=MiscFormulas!$B$49,D21=MiscFormulas!$B$50))</xm:f>
            <x14:dxf>
              <fill>
                <patternFill>
                  <bgColor rgb="FFFFD9D9"/>
                </patternFill>
              </fill>
            </x14:dxf>
          </x14:cfRule>
          <xm:sqref>F21:F32</xm:sqref>
        </x14:conditionalFormatting>
        <x14:conditionalFormatting xmlns:xm="http://schemas.microsoft.com/office/excel/2006/main">
          <x14:cfRule type="expression" priority="64" id="{A768863D-9943-441B-865A-AD738BB7920D}">
            <xm:f>AND(ISTEXT(F36),OR(D36=MiscFormulas!$B$44,D36=MiscFormulas!$B$45,D36=MiscFormulas!$B$46,D36=MiscFormulas!$B$47,D36=MiscFormulas!$B$48,D36=MiscFormulas!$B$49,D36=MiscFormulas!$B$50))</xm:f>
            <x14:dxf>
              <fill>
                <patternFill>
                  <bgColor rgb="FFFFD9D9"/>
                </patternFill>
              </fill>
            </x14:dxf>
          </x14:cfRule>
          <xm:sqref>F36:F47</xm:sqref>
        </x14:conditionalFormatting>
        <x14:conditionalFormatting xmlns:xm="http://schemas.microsoft.com/office/excel/2006/main">
          <x14:cfRule type="expression" priority="60" id="{73E0DB0F-E8FA-455A-AF7B-A8191F260ED9}">
            <xm:f>AND(ISTEXT(F51),OR(D51=MiscFormulas!$B$44,D51=MiscFormulas!$B$45,D51=MiscFormulas!$B$46,D51=MiscFormulas!$B$47,D51=MiscFormulas!$B$48,D51=MiscFormulas!$B$49,D51=MiscFormulas!$B$50))</xm:f>
            <x14:dxf>
              <fill>
                <patternFill>
                  <bgColor rgb="FFFFD9D9"/>
                </patternFill>
              </fill>
            </x14:dxf>
          </x14:cfRule>
          <xm:sqref>F51:F62</xm:sqref>
        </x14:conditionalFormatting>
        <x14:conditionalFormatting xmlns:xm="http://schemas.microsoft.com/office/excel/2006/main">
          <x14:cfRule type="expression" priority="51" id="{47A50D61-FD72-4668-9100-58E8E9860BB2}">
            <xm:f>AND(ISTEXT(F66),OR(D66=MiscFormulas!$B$44,D66=MiscFormulas!$B$45,D66=MiscFormulas!$B$46,D66=MiscFormulas!$B$47,D66=MiscFormulas!$B$48,D66=MiscFormulas!$B$49,D66=MiscFormulas!$B$50))</xm:f>
            <x14:dxf>
              <fill>
                <patternFill>
                  <bgColor rgb="FFFFD9D9"/>
                </patternFill>
              </fill>
            </x14:dxf>
          </x14:cfRule>
          <xm:sqref>F66:F77</xm:sqref>
        </x14:conditionalFormatting>
        <x14:conditionalFormatting xmlns:xm="http://schemas.microsoft.com/office/excel/2006/main">
          <x14:cfRule type="expression" priority="1801" id="{FCA29C1F-E98C-4CD9-9B2A-4513E24C1D09}">
            <xm:f>$G$63&gt;MiscFormulas!$A$5</xm:f>
            <x14:dxf>
              <font>
                <color theme="2" tint="-0.24994659260841701"/>
              </font>
              <fill>
                <patternFill>
                  <bgColor theme="2" tint="-0.24994659260841701"/>
                </patternFill>
              </fill>
            </x14:dxf>
          </x14:cfRule>
          <xm:sqref>G63:I64 G66:I77</xm:sqref>
        </x14:conditionalFormatting>
        <x14:conditionalFormatting xmlns:xm="http://schemas.microsoft.com/office/excel/2006/main">
          <x14:cfRule type="expression" priority="77" id="{46E03C78-910C-4AF8-B22C-E0FA83E747E6}">
            <xm:f>AND(ISTEXT(I6),OR(G6=MiscFormulas!$B$44,G6=MiscFormulas!$B$45,G6=MiscFormulas!$B$46,G6=MiscFormulas!$B$47,G6=MiscFormulas!$B$48,G6=MiscFormulas!$B$49,G6=MiscFormulas!$B$50))</xm:f>
            <x14:dxf>
              <fill>
                <patternFill>
                  <bgColor rgb="FFFFD9D9"/>
                </patternFill>
              </fill>
            </x14:dxf>
          </x14:cfRule>
          <xm:sqref>I6:I17</xm:sqref>
        </x14:conditionalFormatting>
        <x14:conditionalFormatting xmlns:xm="http://schemas.microsoft.com/office/excel/2006/main">
          <x14:cfRule type="expression" priority="70" id="{44D1D5A9-2586-4B78-9571-1E9CDBEB1D36}">
            <xm:f>AND(ISTEXT(I21),OR(G21=MiscFormulas!$B$44,G21=MiscFormulas!$B$45,G21=MiscFormulas!$B$46,G21=MiscFormulas!$B$47,G21=MiscFormulas!$B$48,G21=MiscFormulas!$B$49,G21=MiscFormulas!$B$50))</xm:f>
            <x14:dxf>
              <fill>
                <patternFill>
                  <bgColor rgb="FFFFD9D9"/>
                </patternFill>
              </fill>
            </x14:dxf>
          </x14:cfRule>
          <xm:sqref>I21:I32</xm:sqref>
        </x14:conditionalFormatting>
        <x14:conditionalFormatting xmlns:xm="http://schemas.microsoft.com/office/excel/2006/main">
          <x14:cfRule type="expression" priority="111" id="{3EA6BDC5-7449-4E62-BE15-61DC61816E73}">
            <xm:f>AND(ISTEXT(I36),OR(G36=MiscFormulas!$B$44,G36=MiscFormulas!$B$45,G36=MiscFormulas!$B$46,G36=MiscFormulas!$B$47,G36=MiscFormulas!$B$48,G36=MiscFormulas!$B$49,G36=MiscFormulas!$B$50))</xm:f>
            <x14:dxf>
              <fill>
                <patternFill>
                  <bgColor rgb="FFFFD9D9"/>
                </patternFill>
              </fill>
            </x14:dxf>
          </x14:cfRule>
          <xm:sqref>I36:I47</xm:sqref>
        </x14:conditionalFormatting>
        <x14:conditionalFormatting xmlns:xm="http://schemas.microsoft.com/office/excel/2006/main">
          <x14:cfRule type="expression" priority="59" id="{48611A5B-A8CF-46C2-B713-21D1D236B982}">
            <xm:f>AND(ISTEXT(I51),OR(G51=MiscFormulas!$B$44,G51=MiscFormulas!$B$45,G51=MiscFormulas!$B$46,G51=MiscFormulas!$B$47,G51=MiscFormulas!$B$48,G51=MiscFormulas!$B$49,G51=MiscFormulas!$B$50))</xm:f>
            <x14:dxf>
              <fill>
                <patternFill>
                  <bgColor rgb="FFFFD9D9"/>
                </patternFill>
              </fill>
            </x14:dxf>
          </x14:cfRule>
          <xm:sqref>I51:I62</xm:sqref>
        </x14:conditionalFormatting>
        <x14:conditionalFormatting xmlns:xm="http://schemas.microsoft.com/office/excel/2006/main">
          <x14:cfRule type="expression" priority="49" id="{D24AE59D-B4B9-4831-8481-4F448394EFBB}">
            <xm:f>AND(ISTEXT(I66),OR(G66=MiscFormulas!$B$44,G66=MiscFormulas!$B$45,G66=MiscFormulas!$B$46,G66=MiscFormulas!$B$47,G66=MiscFormulas!$B$48,G66=MiscFormulas!$B$49,G66=MiscFormulas!$B$50))</xm:f>
            <x14:dxf>
              <fill>
                <patternFill>
                  <bgColor rgb="FFFFD9D9"/>
                </patternFill>
              </fill>
            </x14:dxf>
          </x14:cfRule>
          <xm:sqref>I66:I77</xm:sqref>
        </x14:conditionalFormatting>
        <x14:conditionalFormatting xmlns:xm="http://schemas.microsoft.com/office/excel/2006/main">
          <x14:cfRule type="expression" priority="1800" id="{517E2C8B-C6C5-4C7A-901B-BD7B1CAEC495}">
            <xm:f>$J$63&gt;MiscFormulas!$A$5</xm:f>
            <x14:dxf>
              <font>
                <color theme="2" tint="-0.24994659260841701"/>
              </font>
              <fill>
                <patternFill>
                  <bgColor theme="2" tint="-0.24994659260841701"/>
                </patternFill>
              </fill>
            </x14:dxf>
          </x14:cfRule>
          <xm:sqref>J63:L64 J66:L77</xm:sqref>
        </x14:conditionalFormatting>
        <x14:conditionalFormatting xmlns:xm="http://schemas.microsoft.com/office/excel/2006/main">
          <x14:cfRule type="expression" priority="76" id="{58DC2F7F-38CB-4603-A5BC-8BFD8CC21801}">
            <xm:f>AND(ISTEXT(L6),OR(J6=MiscFormulas!$B$44,J6=MiscFormulas!$B$45,J6=MiscFormulas!$B$46,J6=MiscFormulas!$B$47,J6=MiscFormulas!$B$48,J6=MiscFormulas!$B$49,J6=MiscFormulas!$B$50))</xm:f>
            <x14:dxf>
              <fill>
                <patternFill>
                  <bgColor rgb="FFFFD9D9"/>
                </patternFill>
              </fill>
            </x14:dxf>
          </x14:cfRule>
          <xm:sqref>L6:L17</xm:sqref>
        </x14:conditionalFormatting>
        <x14:conditionalFormatting xmlns:xm="http://schemas.microsoft.com/office/excel/2006/main">
          <x14:cfRule type="expression" priority="69" id="{0A42EA82-F41C-4C6C-B9F6-B18A0DC767EB}">
            <xm:f>AND(ISTEXT(L21),OR(J21=MiscFormulas!$B$44,J21=MiscFormulas!$B$45,J21=MiscFormulas!$B$46,J21=MiscFormulas!$B$47,J21=MiscFormulas!$B$48,J21=MiscFormulas!$B$49,J21=MiscFormulas!$B$50))</xm:f>
            <x14:dxf>
              <fill>
                <patternFill>
                  <bgColor rgb="FFFFD9D9"/>
                </patternFill>
              </fill>
            </x14:dxf>
          </x14:cfRule>
          <xm:sqref>L21:L32</xm:sqref>
        </x14:conditionalFormatting>
        <x14:conditionalFormatting xmlns:xm="http://schemas.microsoft.com/office/excel/2006/main">
          <x14:cfRule type="expression" priority="81" id="{39A90D4D-128C-4259-AA00-75A2D6CE27DF}">
            <xm:f>AND(ISTEXT(L36),OR(J36=MiscFormulas!$B$44,J36=MiscFormulas!$B$45,J36=MiscFormulas!$B$46,J36=MiscFormulas!$B$47,J36=MiscFormulas!$B$48,J36=MiscFormulas!$B$49,J36=MiscFormulas!$B$50))</xm:f>
            <x14:dxf>
              <fill>
                <patternFill>
                  <bgColor rgb="FFFFD9D9"/>
                </patternFill>
              </fill>
            </x14:dxf>
          </x14:cfRule>
          <xm:sqref>L36:L47</xm:sqref>
        </x14:conditionalFormatting>
        <x14:conditionalFormatting xmlns:xm="http://schemas.microsoft.com/office/excel/2006/main">
          <x14:cfRule type="expression" priority="58" id="{07F93BE8-8477-466C-ACCA-4EE1824FEA9D}">
            <xm:f>AND(ISTEXT(L51),OR(J51=MiscFormulas!$B$44,J51=MiscFormulas!$B$45,J51=MiscFormulas!$B$46,J51=MiscFormulas!$B$47,J51=MiscFormulas!$B$48,J51=MiscFormulas!$B$49,J51=MiscFormulas!$B$50))</xm:f>
            <x14:dxf>
              <fill>
                <patternFill>
                  <bgColor rgb="FFFFD9D9"/>
                </patternFill>
              </fill>
            </x14:dxf>
          </x14:cfRule>
          <xm:sqref>L51:L62</xm:sqref>
        </x14:conditionalFormatting>
        <x14:conditionalFormatting xmlns:xm="http://schemas.microsoft.com/office/excel/2006/main">
          <x14:cfRule type="expression" priority="47" id="{6E620F49-8C69-47B1-AA5F-29137EDE3F26}">
            <xm:f>AND(ISTEXT(L66),OR(J66=MiscFormulas!$B$44,J66=MiscFormulas!$B$45,J66=MiscFormulas!$B$46,J66=MiscFormulas!$B$47,J66=MiscFormulas!$B$48,J66=MiscFormulas!$B$49,J66=MiscFormulas!$B$50))</xm:f>
            <x14:dxf>
              <fill>
                <patternFill>
                  <bgColor rgb="FFFFD9D9"/>
                </patternFill>
              </fill>
            </x14:dxf>
          </x14:cfRule>
          <xm:sqref>L66:L77</xm:sqref>
        </x14:conditionalFormatting>
        <x14:conditionalFormatting xmlns:xm="http://schemas.microsoft.com/office/excel/2006/main">
          <x14:cfRule type="expression" priority="1799" id="{E61DEFBD-CCCE-4843-8ADF-523E72F9C6F6}">
            <xm:f>$M$63&gt;MiscFormulas!$A$5</xm:f>
            <x14:dxf>
              <font>
                <color theme="2" tint="-0.24994659260841701"/>
              </font>
              <fill>
                <patternFill>
                  <bgColor theme="2" tint="-0.24994659260841701"/>
                </patternFill>
              </fill>
            </x14:dxf>
          </x14:cfRule>
          <xm:sqref>M63:O64 M66:O77</xm:sqref>
        </x14:conditionalFormatting>
        <x14:conditionalFormatting xmlns:xm="http://schemas.microsoft.com/office/excel/2006/main">
          <x14:cfRule type="expression" priority="75" id="{D34F77BC-2F11-45B6-A316-F83CE9C8BF46}">
            <xm:f>AND(ISTEXT(O6),OR(M6=MiscFormulas!$B$44,M6=MiscFormulas!$B$45,M6=MiscFormulas!$B$46,M6=MiscFormulas!$B$47,M6=MiscFormulas!$B$48,M6=MiscFormulas!$B$49,M6=MiscFormulas!$B$50))</xm:f>
            <x14:dxf>
              <fill>
                <patternFill>
                  <bgColor rgb="FFFFD9D9"/>
                </patternFill>
              </fill>
            </x14:dxf>
          </x14:cfRule>
          <xm:sqref>O6:O17</xm:sqref>
        </x14:conditionalFormatting>
        <x14:conditionalFormatting xmlns:xm="http://schemas.microsoft.com/office/excel/2006/main">
          <x14:cfRule type="expression" priority="68" id="{06F8DF13-516B-45C5-AB0A-CE4E03A0D7B6}">
            <xm:f>AND(ISTEXT(O21),OR(M21=MiscFormulas!$B$44,M21=MiscFormulas!$B$45,M21=MiscFormulas!$B$46,M21=MiscFormulas!$B$47,M21=MiscFormulas!$B$48,M21=MiscFormulas!$B$49,M21=MiscFormulas!$B$50))</xm:f>
            <x14:dxf>
              <fill>
                <patternFill>
                  <bgColor rgb="FFFFD9D9"/>
                </patternFill>
              </fill>
            </x14:dxf>
          </x14:cfRule>
          <xm:sqref>O21:O32</xm:sqref>
        </x14:conditionalFormatting>
        <x14:conditionalFormatting xmlns:xm="http://schemas.microsoft.com/office/excel/2006/main">
          <x14:cfRule type="expression" priority="36" id="{A39D3F66-B9B9-458B-A191-A5740A614025}">
            <xm:f>AND(ISTEXT(O36),OR(M36=MiscFormulas!$B$44,M36=MiscFormulas!$B$45,M36=MiscFormulas!$B$46,M36=MiscFormulas!$B$47,M36=MiscFormulas!$B$48,M36=MiscFormulas!$B$49,M36=MiscFormulas!$B$50))</xm:f>
            <x14:dxf>
              <fill>
                <patternFill>
                  <bgColor rgb="FFFFD9D9"/>
                </patternFill>
              </fill>
            </x14:dxf>
          </x14:cfRule>
          <xm:sqref>O36:O47</xm:sqref>
        </x14:conditionalFormatting>
        <x14:conditionalFormatting xmlns:xm="http://schemas.microsoft.com/office/excel/2006/main">
          <x14:cfRule type="expression" priority="57" id="{84D621C3-D0F3-4642-8E9B-632A18FC455D}">
            <xm:f>AND(ISTEXT(O51),OR(M51=MiscFormulas!$B$44,M51=MiscFormulas!$B$45,M51=MiscFormulas!$B$46,M51=MiscFormulas!$B$47,M51=MiscFormulas!$B$48,M51=MiscFormulas!$B$49,M51=MiscFormulas!$B$50))</xm:f>
            <x14:dxf>
              <fill>
                <patternFill>
                  <bgColor rgb="FFFFD9D9"/>
                </patternFill>
              </fill>
            </x14:dxf>
          </x14:cfRule>
          <xm:sqref>O51:O62</xm:sqref>
        </x14:conditionalFormatting>
        <x14:conditionalFormatting xmlns:xm="http://schemas.microsoft.com/office/excel/2006/main">
          <x14:cfRule type="expression" priority="45" id="{1DE7F493-58A7-4543-BAA9-44117FBED170}">
            <xm:f>AND(ISTEXT(O66),OR(M66=MiscFormulas!$B$44,M66=MiscFormulas!$B$45,M66=MiscFormulas!$B$46,M66=MiscFormulas!$B$47,M66=MiscFormulas!$B$48,M66=MiscFormulas!$B$49,M66=MiscFormulas!$B$50))</xm:f>
            <x14:dxf>
              <fill>
                <patternFill>
                  <bgColor rgb="FFFFD9D9"/>
                </patternFill>
              </fill>
            </x14:dxf>
          </x14:cfRule>
          <xm:sqref>O66:O77</xm:sqref>
        </x14:conditionalFormatting>
        <x14:conditionalFormatting xmlns:xm="http://schemas.microsoft.com/office/excel/2006/main">
          <x14:cfRule type="expression" priority="1798" id="{EB71E670-A1FB-4D10-909C-DE9D8C5158B6}">
            <xm:f>$P$63&gt;MiscFormulas!$A$5</xm:f>
            <x14:dxf>
              <font>
                <color theme="2" tint="-0.24994659260841701"/>
              </font>
              <fill>
                <patternFill>
                  <bgColor theme="2" tint="-0.24994659260841701"/>
                </patternFill>
              </fill>
            </x14:dxf>
          </x14:cfRule>
          <xm:sqref>P63:R64 P66:R77</xm:sqref>
        </x14:conditionalFormatting>
        <x14:conditionalFormatting xmlns:xm="http://schemas.microsoft.com/office/excel/2006/main">
          <x14:cfRule type="expression" priority="74" id="{D7A91A89-C4E8-4CD5-9811-B7BA371ED8AB}">
            <xm:f>AND(ISTEXT(R6),OR(P6=MiscFormulas!$B$44,P6=MiscFormulas!$B$45,P6=MiscFormulas!$B$46,P6=MiscFormulas!$B$47,P6=MiscFormulas!$B$48,P6=MiscFormulas!$B$49,P6=MiscFormulas!$B$50))</xm:f>
            <x14:dxf>
              <fill>
                <patternFill>
                  <bgColor rgb="FFFFD9D9"/>
                </patternFill>
              </fill>
            </x14:dxf>
          </x14:cfRule>
          <xm:sqref>R6:R17</xm:sqref>
        </x14:conditionalFormatting>
        <x14:conditionalFormatting xmlns:xm="http://schemas.microsoft.com/office/excel/2006/main">
          <x14:cfRule type="expression" priority="67" id="{C3AC5A00-2761-469F-97F9-A5C6A3834F91}">
            <xm:f>AND(ISTEXT(R21),OR(P21=MiscFormulas!$B$44,P21=MiscFormulas!$B$45,P21=MiscFormulas!$B$46,P21=MiscFormulas!$B$47,P21=MiscFormulas!$B$48,P21=MiscFormulas!$B$49,P21=MiscFormulas!$B$50))</xm:f>
            <x14:dxf>
              <fill>
                <patternFill>
                  <bgColor rgb="FFFFD9D9"/>
                </patternFill>
              </fill>
            </x14:dxf>
          </x14:cfRule>
          <xm:sqref>R21:R32</xm:sqref>
        </x14:conditionalFormatting>
        <x14:conditionalFormatting xmlns:xm="http://schemas.microsoft.com/office/excel/2006/main">
          <x14:cfRule type="expression" priority="34" id="{5B47ACB6-97A5-4244-AB63-AE0EBDA9BD04}">
            <xm:f>AND(ISTEXT(R36),OR(P36=MiscFormulas!$B$44,P36=MiscFormulas!$B$45,P36=MiscFormulas!$B$46,P36=MiscFormulas!$B$47,P36=MiscFormulas!$B$48,P36=MiscFormulas!$B$49,P36=MiscFormulas!$B$50))</xm:f>
            <x14:dxf>
              <fill>
                <patternFill>
                  <bgColor rgb="FFFFD9D9"/>
                </patternFill>
              </fill>
            </x14:dxf>
          </x14:cfRule>
          <xm:sqref>R36:R47</xm:sqref>
        </x14:conditionalFormatting>
        <x14:conditionalFormatting xmlns:xm="http://schemas.microsoft.com/office/excel/2006/main">
          <x14:cfRule type="expression" priority="56" id="{E8B0D6E2-EE25-4172-81BB-515D7E46736C}">
            <xm:f>AND(ISTEXT(R51),OR(P51=MiscFormulas!$B$44,P51=MiscFormulas!$B$45,P51=MiscFormulas!$B$46,P51=MiscFormulas!$B$47,P51=MiscFormulas!$B$48,P51=MiscFormulas!$B$49,P51=MiscFormulas!$B$50))</xm:f>
            <x14:dxf>
              <fill>
                <patternFill>
                  <bgColor rgb="FFFFD9D9"/>
                </patternFill>
              </fill>
            </x14:dxf>
          </x14:cfRule>
          <xm:sqref>R51:R62</xm:sqref>
        </x14:conditionalFormatting>
        <x14:conditionalFormatting xmlns:xm="http://schemas.microsoft.com/office/excel/2006/main">
          <x14:cfRule type="expression" priority="43" id="{8238F0BE-7DB2-4A92-8C1E-B633ED6E6FE3}">
            <xm:f>AND(ISTEXT(R66),OR(P66=MiscFormulas!$B$44,P66=MiscFormulas!$B$45,P66=MiscFormulas!$B$46,P66=MiscFormulas!$B$47,P66=MiscFormulas!$B$48,P66=MiscFormulas!$B$49,P66=MiscFormulas!$B$50))</xm:f>
            <x14:dxf>
              <fill>
                <patternFill>
                  <bgColor rgb="FFFFD9D9"/>
                </patternFill>
              </fill>
            </x14:dxf>
          </x14:cfRule>
          <xm:sqref>R66:R77</xm:sqref>
        </x14:conditionalFormatting>
        <x14:conditionalFormatting xmlns:xm="http://schemas.microsoft.com/office/excel/2006/main">
          <x14:cfRule type="expression" priority="190" id="{5BC9E9C1-7133-4BBD-849E-EEF40754929A}">
            <xm:f>$S$63&gt;MiscFormulas!$A$5</xm:f>
            <x14:dxf>
              <font>
                <color theme="2" tint="-0.24994659260841701"/>
              </font>
              <fill>
                <patternFill>
                  <bgColor theme="2" tint="-0.24994659260841701"/>
                </patternFill>
              </fill>
            </x14:dxf>
          </x14:cfRule>
          <xm:sqref>S63:U64 S66:U77</xm:sqref>
        </x14:conditionalFormatting>
        <x14:conditionalFormatting xmlns:xm="http://schemas.microsoft.com/office/excel/2006/main">
          <x14:cfRule type="expression" priority="73" id="{EF9EE546-5B4D-4142-A11A-45C863D83481}">
            <xm:f>AND(ISTEXT(U6),OR(S6=MiscFormulas!$B$44,S6=MiscFormulas!$B$45,S6=MiscFormulas!$B$46,S6=MiscFormulas!$B$47,S6=MiscFormulas!$B$48,S6=MiscFormulas!$B$49,S6=MiscFormulas!$B$50))</xm:f>
            <x14:dxf>
              <fill>
                <patternFill>
                  <bgColor rgb="FFFFD9D9"/>
                </patternFill>
              </fill>
            </x14:dxf>
          </x14:cfRule>
          <xm:sqref>U6:U17</xm:sqref>
        </x14:conditionalFormatting>
        <x14:conditionalFormatting xmlns:xm="http://schemas.microsoft.com/office/excel/2006/main">
          <x14:cfRule type="expression" priority="66" id="{C8A3BE75-F843-4369-A216-949BF6C2D12E}">
            <xm:f>AND(ISTEXT(U21),OR(S21=MiscFormulas!$B$44,S21=MiscFormulas!$B$45,S21=MiscFormulas!$B$46,S21=MiscFormulas!$B$47,S21=MiscFormulas!$B$48,S21=MiscFormulas!$B$49,S21=MiscFormulas!$B$50))</xm:f>
            <x14:dxf>
              <fill>
                <patternFill>
                  <bgColor rgb="FFFFD9D9"/>
                </patternFill>
              </fill>
            </x14:dxf>
          </x14:cfRule>
          <xm:sqref>U21:U32</xm:sqref>
        </x14:conditionalFormatting>
        <x14:conditionalFormatting xmlns:xm="http://schemas.microsoft.com/office/excel/2006/main">
          <x14:cfRule type="expression" priority="62" id="{8BB84F55-B06C-41EB-8F92-DC40BB21EF4B}">
            <xm:f>AND(ISTEXT(U36),OR(S36=MiscFormulas!$B$44,S36=MiscFormulas!$B$45,S36=MiscFormulas!$B$46,S36=MiscFormulas!$B$47,S36=MiscFormulas!$B$48,S36=MiscFormulas!$B$49,S36=MiscFormulas!$B$50))</xm:f>
            <x14:dxf>
              <fill>
                <patternFill>
                  <bgColor rgb="FFFFD9D9"/>
                </patternFill>
              </fill>
            </x14:dxf>
          </x14:cfRule>
          <xm:sqref>U36:U47</xm:sqref>
        </x14:conditionalFormatting>
        <x14:conditionalFormatting xmlns:xm="http://schemas.microsoft.com/office/excel/2006/main">
          <x14:cfRule type="expression" priority="55" id="{BBDDB3C9-7F94-4C53-8A5E-5DF84EBA19D3}">
            <xm:f>AND(ISTEXT(U51),OR(S51=MiscFormulas!$B$44,S51=MiscFormulas!$B$45,S51=MiscFormulas!$B$46,S51=MiscFormulas!$B$47,S51=MiscFormulas!$B$48,S51=MiscFormulas!$B$49,S51=MiscFormulas!$B$50))</xm:f>
            <x14:dxf>
              <fill>
                <patternFill>
                  <bgColor rgb="FFFFD9D9"/>
                </patternFill>
              </fill>
            </x14:dxf>
          </x14:cfRule>
          <xm:sqref>U51:U62</xm:sqref>
        </x14:conditionalFormatting>
        <x14:conditionalFormatting xmlns:xm="http://schemas.microsoft.com/office/excel/2006/main">
          <x14:cfRule type="expression" priority="41" id="{E8A22937-C248-453F-B4CF-2C579B8646A0}">
            <xm:f>AND(ISTEXT(U66),OR(S66=MiscFormulas!$B$44,S66=MiscFormulas!$B$45,S66=MiscFormulas!$B$46,S66=MiscFormulas!$B$47,S66=MiscFormulas!$B$48,S66=MiscFormulas!$B$49,S66=MiscFormulas!$B$50))</xm:f>
            <x14:dxf>
              <fill>
                <patternFill>
                  <bgColor rgb="FFFFD9D9"/>
                </patternFill>
              </fill>
            </x14:dxf>
          </x14:cfRule>
          <xm:sqref>U66:U77</xm:sqref>
        </x14:conditionalFormatting>
        <x14:conditionalFormatting xmlns:xm="http://schemas.microsoft.com/office/excel/2006/main">
          <x14:cfRule type="expression" priority="24" id="{128FD69E-1F43-4C29-ADCA-59AF316C7408}">
            <xm:f>$A$78&gt;MiscFormulas!$A$5</xm:f>
            <x14:dxf>
              <font>
                <color theme="2" tint="-0.24994659260841701"/>
              </font>
              <fill>
                <patternFill>
                  <bgColor theme="2" tint="-0.24994659260841701"/>
                </patternFill>
              </fill>
            </x14:dxf>
          </x14:cfRule>
          <xm:sqref>A78:C79 A81:C92</xm:sqref>
        </x14:conditionalFormatting>
        <x14:conditionalFormatting xmlns:xm="http://schemas.microsoft.com/office/excel/2006/main">
          <x14:cfRule type="expression" priority="15" id="{D5DAED62-1667-49CF-9EAD-02C1F1289AF2}">
            <xm:f>AND(ISTEXT(C81),OR(A81=MiscFormulas!$B$44,A81=MiscFormulas!$B$45,A81=MiscFormulas!$B$46,A81=MiscFormulas!$B$47,A81=MiscFormulas!$B$48,A81=MiscFormulas!$B$49,A81=MiscFormulas!$B$50))</xm:f>
            <x14:dxf>
              <fill>
                <patternFill>
                  <bgColor rgb="FFFFD9D9"/>
                </patternFill>
              </fill>
            </x14:dxf>
          </x14:cfRule>
          <xm:sqref>C81:C92</xm:sqref>
        </x14:conditionalFormatting>
        <x14:conditionalFormatting xmlns:xm="http://schemas.microsoft.com/office/excel/2006/main">
          <x14:cfRule type="expression" priority="23" id="{DA956FF9-8A79-4935-89B7-8BD4F7434CE4}">
            <xm:f>$D$78&gt;MiscFormulas!$A$5</xm:f>
            <x14:dxf>
              <font>
                <color theme="2" tint="-0.24994659260841701"/>
              </font>
              <fill>
                <patternFill>
                  <bgColor theme="2" tint="-0.24994659260841701"/>
                </patternFill>
              </fill>
            </x14:dxf>
          </x14:cfRule>
          <xm:sqref>D78:F79 D81:D92 F81:F92</xm:sqref>
        </x14:conditionalFormatting>
        <x14:conditionalFormatting xmlns:xm="http://schemas.microsoft.com/office/excel/2006/main">
          <x14:cfRule type="expression" priority="13" id="{FD695F1E-5AED-49A2-9E96-ECEEAC35929F}">
            <xm:f>AND(ISTEXT(F81),OR(D81=MiscFormulas!$B$44,D81=MiscFormulas!$B$45,D81=MiscFormulas!$B$46,D81=MiscFormulas!$B$47,D81=MiscFormulas!$B$48,D81=MiscFormulas!$B$49,D81=MiscFormulas!$B$50))</xm:f>
            <x14:dxf>
              <fill>
                <patternFill>
                  <bgColor rgb="FFFFD9D9"/>
                </patternFill>
              </fill>
            </x14:dxf>
          </x14:cfRule>
          <xm:sqref>F81:F92</xm:sqref>
        </x14:conditionalFormatting>
        <x14:conditionalFormatting xmlns:xm="http://schemas.microsoft.com/office/excel/2006/main">
          <x14:cfRule type="expression" priority="1" id="{967E8FCC-B615-4D0C-9B3D-CCBDF2784830}">
            <xm:f>$D$78&gt;MiscFormulas!$A$5</xm:f>
            <x14:dxf>
              <font>
                <color theme="2" tint="-0.24994659260841701"/>
              </font>
              <fill>
                <patternFill>
                  <bgColor theme="2" tint="-0.24994659260841701"/>
                </patternFill>
              </fill>
            </x14:dxf>
          </x14:cfRule>
          <xm:sqref>E81:E92</xm:sqref>
        </x14:conditionalFormatting>
        <x14:conditionalFormatting xmlns:xm="http://schemas.microsoft.com/office/excel/2006/main">
          <x14:cfRule type="expression" priority="2044" id="{D22A40D8-C958-4DF4-987D-A5AC3F0644A9}">
            <xm:f>Panel!$H$8="BLUE"</xm:f>
            <x14:dxf>
              <fill>
                <patternFill>
                  <bgColor rgb="FF00B0F0"/>
                </patternFill>
              </fill>
            </x14:dxf>
          </x14:cfRule>
          <x14:cfRule type="expression" priority="2045" id="{BBF636FE-7E6C-440A-A40B-8741B1062EB0}">
            <xm:f>Panel!$H$8="GREEN"</xm:f>
            <x14:dxf>
              <fill>
                <patternFill>
                  <bgColor theme="9"/>
                </patternFill>
              </fill>
            </x14:dxf>
          </x14:cfRule>
          <x14:cfRule type="expression" priority="2046" id="{1A94E5ED-834F-4E19-912F-D909B5969EA1}">
            <xm:f>Panel!$H$8="YELLOW"</xm:f>
            <x14:dxf>
              <fill>
                <patternFill>
                  <bgColor rgb="FFFFFF00"/>
                </patternFill>
              </fill>
            </x14:dxf>
          </x14:cfRule>
          <x14:cfRule type="expression" priority="2047" id="{F1F8A514-DAAB-4EB2-BA3E-43A2DACE936D}">
            <xm:f>Panel!$H$8="RED"</xm:f>
            <x14:dxf>
              <fill>
                <patternFill>
                  <bgColor rgb="FFFF0000"/>
                </patternFill>
              </fill>
            </x14:dxf>
          </x14:cfRule>
          <x14:cfRule type="expression" priority="2048" id="{F28A10A5-CBB2-43B7-9004-62151413E4FF}">
            <xm:f>Panel!$H$8="BLACK"</xm:f>
            <x14:dxf>
              <font>
                <color theme="0"/>
              </font>
              <fill>
                <patternFill>
                  <bgColor theme="1"/>
                </patternFill>
              </fill>
            </x14:dxf>
          </x14:cfRule>
          <x14:cfRule type="expression" priority="2049" id="{EEA3683D-A374-478B-AA36-66A9EDA9A7DE}">
            <xm:f>Panel!$H$8="ORANGE"</xm:f>
            <x14:dxf>
              <fill>
                <patternFill>
                  <bgColor rgb="FFFFC000"/>
                </patternFill>
              </fill>
            </x14:dxf>
          </x14:cfRule>
          <x14:cfRule type="expression" priority="2050" id="{3AD3CF60-8C4C-4CE4-BE92-0FDE04CE5F44}">
            <xm:f>Panel!$H$8="ROYAL BLUE"</xm:f>
            <x14:dxf>
              <font>
                <color theme="0"/>
              </font>
              <fill>
                <patternFill>
                  <bgColor rgb="FF000099"/>
                </patternFill>
              </fill>
            </x14:dxf>
          </x14:cfRule>
          <x14:cfRule type="expression" priority="2051" id="{424FBBB4-D4E6-4C91-884A-ABEA49A64DA7}">
            <xm:f>Panel!$H$8="GREY"</xm:f>
            <x14:dxf>
              <fill>
                <patternFill>
                  <bgColor theme="0" tint="-4.9989318521683403E-2"/>
                </patternFill>
              </fill>
            </x14:dxf>
          </x14:cfRule>
          <xm:sqref>A1:U1 A4:U4 A19:U19 A34:U34 A49:U49 A64:U64 A79:F79</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D5EB0F63-9A81-447B-8260-5EB58D603169}">
          <x14:formula1>
            <xm:f>MiscFormulas!$B$44:$B$54</xm:f>
          </x14:formula1>
          <xm:sqref>A6:A17 D81:D92 A81:A92 G36:G47 P66:P77 M66:M77 J66:J77 G66:G77 D66:D77 A66:A77 S51:S62 P51:P62 M51:M62 J51:J62 G51:G62 D51:D62 A51:A62 S36:S47 P36:P47 M36:M47 J36:J47 S66:S77 D36:D47 A36:A47 S21:S32 P21:P32 M21:M32 J21:J32 G21:G32 D21:D32 A21:A32 S6:S17 P6:P17 M6:M17 J6:J17 G6:G17 D6:D17</xm:sqref>
        </x14:dataValidation>
        <x14:dataValidation type="list" allowBlank="1" showInputMessage="1" showErrorMessage="1" xr:uid="{3E6451B9-40D3-4708-902C-ED378254D431}">
          <x14:formula1>
            <xm:f>IF(OR(A6=MiscFormulas!$B$54,A6=MiscFormulas!$B$53,A6=MiscFormulas!$B$52,A6=MiscFormulas!$B$51),Combined_Rank_LastName,MiscFormulas!$B$55)</xm:f>
          </x14:formula1>
          <xm:sqref>L6:L17 I6:I17 F6:F17 C6:C17 O6:O17 R6:R17 U6:U17 C21:C32 F21:F32 I21:I32 L21:L32 O21:O32 R21:R32 U21:U32 C36:C47 F36:F47 I36:I47 L36:L47 O36:O47 R36:R47 U36:U47 C51:C62 F51:F62 I51:I62 L51:L61 L62 O51:O62 R51:R62 U51:U62 C66:C77 F66:F77 I66:I77 L66:L77 O66:O77 R66:R77 U66:U77 C81:C92 F81:F92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K30"/>
  <sheetViews>
    <sheetView workbookViewId="0">
      <selection activeCell="B11" sqref="B11"/>
    </sheetView>
  </sheetViews>
  <sheetFormatPr defaultColWidth="30.08984375" defaultRowHeight="14.5" x14ac:dyDescent="0.35"/>
  <cols>
    <col min="1" max="1" width="7.90625" style="12" customWidth="1"/>
    <col min="2" max="2" width="14.54296875" style="12" customWidth="1"/>
    <col min="3" max="3" width="25.08984375" style="12" customWidth="1"/>
    <col min="4" max="4" width="25" style="12" customWidth="1"/>
    <col min="5" max="7" width="25.08984375" style="12" customWidth="1"/>
    <col min="8" max="8" width="4.453125" style="12" customWidth="1"/>
    <col min="9" max="9" width="2.08984375" style="12" customWidth="1"/>
    <col min="10" max="10" width="26.08984375" style="12" customWidth="1"/>
    <col min="11" max="11" width="9.90625" style="12" customWidth="1"/>
    <col min="12" max="12" width="8.453125" style="12" customWidth="1"/>
    <col min="13" max="16384" width="30.08984375" style="12"/>
  </cols>
  <sheetData>
    <row r="1" spans="1:11" ht="30" customHeight="1" thickBot="1" x14ac:dyDescent="0.4">
      <c r="K1" s="12" t="s">
        <v>26</v>
      </c>
    </row>
    <row r="2" spans="1:11" s="305" customFormat="1" ht="25.5" customHeight="1" thickTop="1" thickBot="1" x14ac:dyDescent="0.65">
      <c r="A2" s="448" t="s">
        <v>24</v>
      </c>
      <c r="B2" s="445" t="s">
        <v>116</v>
      </c>
      <c r="C2" s="445"/>
      <c r="D2" s="445"/>
      <c r="E2" s="445"/>
      <c r="F2" s="445"/>
      <c r="G2" s="445"/>
      <c r="I2" s="306"/>
      <c r="J2" s="307" t="str">
        <f>Panel!J8</f>
        <v>Group:</v>
      </c>
      <c r="K2" s="82">
        <v>3</v>
      </c>
    </row>
    <row r="3" spans="1:11" s="305" customFormat="1" ht="25.5" customHeight="1" thickTop="1" thickBot="1" x14ac:dyDescent="0.65">
      <c r="A3" s="449"/>
      <c r="B3" s="446"/>
      <c r="C3" s="446"/>
      <c r="D3" s="446"/>
      <c r="E3" s="446"/>
      <c r="F3" s="446"/>
      <c r="G3" s="446"/>
      <c r="I3" s="308"/>
      <c r="J3" s="432" t="str">
        <f>IF($K$2=1,Panel!K10,IF($K$2=2,Panel!M10,IF($K$2=3,Panel!O10,IF($K$2=4,Panel!Q10,IF($K$2=5,Panel!S10,IF($K$2=6,Panel!K24,IF($K$2=7,Panel!M24,IF($K$2=8,Panel!O24,IF($K$2=9,Panel!Q24,IF($K$2=10,Panel!S24,IF($K$2=11,Panel!K38,IF($K$2=12,Panel!M38,IF($K$2=13,Panel!O38,IF($K$2=14,Panel!Q38,IF($K$2=15,Panel!S38,"")))))))))))))))</f>
        <v>EX6 Griffin</v>
      </c>
      <c r="K3" s="433"/>
    </row>
    <row r="4" spans="1:11" s="305" customFormat="1" ht="24.75" customHeight="1" thickTop="1" thickBot="1" x14ac:dyDescent="0.65">
      <c r="A4" s="449"/>
      <c r="B4" s="446"/>
      <c r="C4" s="446"/>
      <c r="D4" s="446"/>
      <c r="E4" s="446"/>
      <c r="F4" s="446"/>
      <c r="G4" s="446"/>
      <c r="I4" s="309"/>
      <c r="J4" s="432" t="str">
        <f>IF($K$2=1,Panel!K11,IF($K$2=2,Panel!M11,IF($K$2=3,Panel!O11,IF($K$2=4,Panel!Q11,IF($K$2=5,Panel!S11,IF($K$2=6,Panel!K25,IF($K$2=7,Panel!M25,IF($K$2=8,Panel!O25,IF($K$2=9,Panel!Q25,IF($K$2=10,Panel!S25,IF($K$2=11,Panel!K39,IF($K$2=12,Panel!M39,IF($K$2=13,Panel!O39,IF($K$2=14,Panel!Q39,IF($K$2=15,Panel!S39)))))))))))))))</f>
        <v>EX11 Jody</v>
      </c>
      <c r="K4" s="433"/>
    </row>
    <row r="5" spans="1:11" s="305" customFormat="1" ht="24.75" customHeight="1" thickTop="1" thickBot="1" x14ac:dyDescent="0.65">
      <c r="A5" s="450"/>
      <c r="B5" s="447"/>
      <c r="C5" s="447"/>
      <c r="D5" s="447"/>
      <c r="E5" s="447"/>
      <c r="F5" s="447"/>
      <c r="G5" s="447"/>
      <c r="I5" s="310"/>
      <c r="J5" s="432" t="str">
        <f>IF($K$2=1,Panel!K12,IF($K$2=2,Panel!M12,IF($K$2=3,Panel!O12,IF($K$2=4,Panel!Q12,IF($K$2=5,Panel!S12,IF($K$2=6,Panel!K26,IF($K$2=7,Panel!M26,IF($K$2=8,Panel!O26,IF($K$2=9,Panel!Q26,IF($K$2=10,Panel!S26,IF($K$2=11,Panel!K40,IF($K$2=12,Panel!M40,IF($K$2=13,Panel!O40,IF($K$2=14,Panel!Q40,IF($K$2=15,Panel!S40)))))))))))))))</f>
        <v>EX12 Kruger</v>
      </c>
      <c r="K5" s="433"/>
    </row>
    <row r="6" spans="1:11" s="305" customFormat="1" ht="24.75" customHeight="1" thickTop="1" thickBot="1" x14ac:dyDescent="0.65">
      <c r="A6" s="311"/>
      <c r="B6" s="312"/>
      <c r="C6" s="312"/>
      <c r="D6" s="312"/>
      <c r="E6" s="312"/>
      <c r="F6" s="312"/>
      <c r="G6" s="312"/>
      <c r="I6" s="313"/>
      <c r="J6" s="432" t="str">
        <f>IF($K$2=1,Panel!K13,IF($K$2=2,Panel!M13,IF($K$2=3,Panel!O13,IF($K$2=4,Panel!Q13,IF($K$2=5,Panel!S13,IF($K$2=6,Panel!K27,IF($K$2=7,Panel!M27,IF($K$2=8,Panel!O27,IF($K$2=9,Panel!Q27,IF($K$2=10,Panel!S27,IF($K$2=11,Panel!K41,IF($K$2=12,Panel!M41,IF($K$2=13,Panel!O41,IF($K$2=14,Panel!Q41,IF($K$2=15,Panel!S41)))))))))))))))</f>
        <v>EX13 Llorona</v>
      </c>
      <c r="K6" s="433"/>
    </row>
    <row r="7" spans="1:11" s="305" customFormat="1" ht="24.75" customHeight="1" thickTop="1" thickBot="1" x14ac:dyDescent="0.65">
      <c r="A7" s="451" t="s">
        <v>117</v>
      </c>
      <c r="B7" s="314"/>
      <c r="C7" s="315" t="s">
        <v>1</v>
      </c>
      <c r="D7" s="315" t="s">
        <v>2</v>
      </c>
      <c r="E7" s="315" t="s">
        <v>3</v>
      </c>
      <c r="F7" s="315" t="s">
        <v>4</v>
      </c>
      <c r="G7" s="315" t="s">
        <v>5</v>
      </c>
      <c r="I7" s="316"/>
      <c r="J7" s="432" t="str">
        <f>IF($K$2=1,Panel!K14,IF($K$2=2,Panel!M14,IF($K$2=3,Panel!O14,IF($K$2=4,Panel!Q14,IF($K$2=5,Panel!S14,IF($K$2=6,Panel!K28,IF($K$2=7,Panel!M28,IF($K$2=8,Panel!O28,IF($K$2=9,Panel!Q28,IF($K$2=10,Panel!S28,IF($K$2=11,Panel!K42,IF($K$2=12,Panel!M42,IF($K$2=13,Panel!O42,IF($K$2=14,Panel!Q42,IF($K$2=15,Panel!S42)))))))))))))))</f>
        <v>EX14 Luke</v>
      </c>
      <c r="K7" s="433"/>
    </row>
    <row r="8" spans="1:11" ht="25.5" customHeight="1" thickTop="1" thickBot="1" x14ac:dyDescent="0.45">
      <c r="A8" s="452"/>
      <c r="B8" s="337" t="s">
        <v>118</v>
      </c>
      <c r="C8" s="335"/>
      <c r="D8" s="335"/>
      <c r="E8" s="335"/>
      <c r="F8" s="335"/>
      <c r="G8" s="335"/>
      <c r="I8" s="317"/>
      <c r="J8" s="432" t="str">
        <f>IF($K$2=1,Panel!K15,IF($K$2=2,Panel!M15,IF($K$2=3,Panel!O15,IF($K$2=4,Panel!Q15,IF($K$2=5,Panel!S15,IF($K$2=6,Panel!K29,IF($K$2=7,Panel!M29,IF($K$2=8,Panel!O29,IF($K$2=9,Panel!Q29,IF($K$2=10,Panel!S29,IF($K$2=11,Panel!K43,IF($K$2=12,Panel!M43,IF($K$2=13,Panel!O43,IF($K$2=14,Panel!Q43,IF($K$2=15,Panel!S43)))))))))))))))</f>
        <v>EX15 Mae</v>
      </c>
      <c r="K8" s="433"/>
    </row>
    <row r="9" spans="1:11" ht="25.5" customHeight="1" thickTop="1" thickBot="1" x14ac:dyDescent="0.45">
      <c r="A9" s="452"/>
      <c r="B9" s="337" t="s">
        <v>115</v>
      </c>
      <c r="C9" s="335"/>
      <c r="D9" s="335"/>
      <c r="E9" s="335"/>
      <c r="F9" s="335"/>
      <c r="G9" s="335"/>
      <c r="I9" s="318"/>
      <c r="J9" s="432" t="str">
        <f>IF($K$2=1,Panel!K16,IF($K$2=2,Panel!M16,IF($K$2=3,Panel!O16,IF($K$2=4,Panel!Q16,IF($K$2=5,Panel!S16,IF($K$2=6,Panel!K30,IF($K$2=7,Panel!M30,IF($K$2=8,Panel!O30,IF($K$2=9,Panel!Q30,IF($K$2=10,Panel!S30,IF($K$2=11,Panel!K44,IF($K$2=12,Panel!M44,IF($K$2=13,Panel!O44,IF($K$2=14,Panel!Q44,IF($K$2=15,Panel!S44)))))))))))))))</f>
        <v>EX16 Maker</v>
      </c>
      <c r="K9" s="433"/>
    </row>
    <row r="10" spans="1:11" ht="25.5" customHeight="1" thickTop="1" thickBot="1" x14ac:dyDescent="0.45">
      <c r="A10" s="452"/>
      <c r="B10" s="454" t="s">
        <v>119</v>
      </c>
      <c r="C10" s="454"/>
      <c r="D10" s="454"/>
      <c r="E10" s="454"/>
      <c r="F10" s="454"/>
      <c r="G10" s="319"/>
      <c r="I10" s="320"/>
      <c r="J10" s="432" t="str">
        <f>IF($K$2=1,Panel!K17,IF($K$2=2,Panel!M17,IF($K$2=3,Panel!O17,IF($K$2=4,Panel!Q17,IF($K$2=5,Panel!S17,IF($K$2=6,Panel!K31,IF($K$2=7,Panel!M31,IF($K$2=8,Panel!O31,IF($K$2=9,Panel!Q31,IF($K$2=10,Panel!S31,IF($K$2=11,Panel!K45,IF($K$2=12,Panel!M45,IF($K$2=13,Panel!O45,IF($K$2=14,Panel!Q45,IF($K$2=15,Panel!S45)))))))))))))))</f>
        <v>EX5 Ghost</v>
      </c>
      <c r="K10" s="433"/>
    </row>
    <row r="11" spans="1:11" ht="24.9" customHeight="1" thickTop="1" thickBot="1" x14ac:dyDescent="0.45">
      <c r="A11" s="452"/>
      <c r="B11" s="336" t="s">
        <v>14</v>
      </c>
      <c r="C11" s="335"/>
      <c r="D11" s="335" t="s">
        <v>128</v>
      </c>
      <c r="E11" s="335"/>
      <c r="F11" s="335"/>
      <c r="G11" s="335"/>
      <c r="I11" s="321"/>
      <c r="J11" s="432" t="str">
        <f>IF($K$2=1,Panel!K18,IF($K$2=2,Panel!M18,IF($K$2=3,Panel!O18,IF($K$2=4,Panel!Q18,IF($K$2=5,Panel!S18,IF($K$2=6,Panel!K32,IF($K$2=7,Panel!M32,IF($K$2=8,Panel!O32,IF($K$2=9,Panel!Q32,IF($K$2=10,Panel!S32,IF($K$2=11,Panel!K46,IF($K$2=12,Panel!M46,IF($K$2=13,Panel!O46,IF($K$2=14,Panel!Q46,IF($K$2=15,Panel!S46)))))))))))))))</f>
        <v>EX7 Gump</v>
      </c>
      <c r="K11" s="433"/>
    </row>
    <row r="12" spans="1:11" ht="24.9" customHeight="1" thickTop="1" thickBot="1" x14ac:dyDescent="0.45">
      <c r="A12" s="452"/>
      <c r="B12" s="336" t="s">
        <v>15</v>
      </c>
      <c r="C12" s="335"/>
      <c r="D12" s="335"/>
      <c r="E12" s="335"/>
      <c r="F12" s="335"/>
      <c r="G12" s="335"/>
      <c r="I12" s="322"/>
      <c r="J12" s="432" t="str">
        <f>IF($K$2=1,Panel!K19,IF($K$2=2,Panel!M19,IF($K$2=3,Panel!O19,IF($K$2=4,Panel!Q19,IF($K$2=5,Panel!S19,IF($K$2=6,Panel!K33,IF($K$2=7,Panel!M33,IF($K$2=8,Panel!O33,IF($K$2=9,Panel!Q33,IF($K$2=10,Panel!S33,IF($K$2=11,Panel!K47,IF($K$2=12,Panel!M47,IF($K$2=13,Panel!O47,IF($K$2=14,Panel!Q47,IF($K$2=15,Panel!S47)))))))))))))))</f>
        <v>EX8 Hardworker</v>
      </c>
      <c r="K12" s="433"/>
    </row>
    <row r="13" spans="1:11" ht="24.9" customHeight="1" thickTop="1" thickBot="1" x14ac:dyDescent="0.45">
      <c r="A13" s="452"/>
      <c r="B13" s="336" t="s">
        <v>16</v>
      </c>
      <c r="C13" s="335"/>
      <c r="D13" s="335"/>
      <c r="E13" s="335"/>
      <c r="F13" s="335"/>
      <c r="G13" s="335"/>
      <c r="I13" s="323"/>
      <c r="J13" s="438" t="str">
        <f>IF($K$2=1,Panel!K20,IF($K$2=2,Panel!M20,IF($K$2=3,Panel!O20,IF($K$2=4,Panel!Q20,IF($K$2=5,Panel!S20,IF($K$2=6,Panel!K34,IF($K$2=7,Panel!M34,IF($K$2=8,Panel!O34,IF($K$2=9,Panel!Q34,IF($K$2=10,Panel!S34,IF($K$2=11,Panel!K48,IF($K$2=12,Panel!M48,IF($K$2=13,Panel!O48,IF($K$2=14,Panel!Q48,IF($K$2=15,Panel!S48,"")))))))))))))))</f>
        <v>EX10 Hut</v>
      </c>
      <c r="K13" s="439"/>
    </row>
    <row r="14" spans="1:11" ht="24.9" customHeight="1" thickTop="1" thickBot="1" x14ac:dyDescent="0.45">
      <c r="A14" s="452"/>
      <c r="B14" s="336" t="s">
        <v>17</v>
      </c>
      <c r="C14" s="335"/>
      <c r="D14" s="335"/>
      <c r="E14" s="335"/>
      <c r="F14" s="335"/>
      <c r="G14" s="335"/>
      <c r="I14" s="324"/>
      <c r="J14" s="438"/>
      <c r="K14" s="439"/>
    </row>
    <row r="15" spans="1:11" ht="24.9" customHeight="1" thickTop="1" thickBot="1" x14ac:dyDescent="0.4">
      <c r="A15" s="453"/>
      <c r="B15" s="336"/>
      <c r="C15" s="335"/>
      <c r="D15" s="335"/>
      <c r="E15" s="335"/>
      <c r="F15" s="335"/>
      <c r="G15" s="335"/>
    </row>
    <row r="16" spans="1:11" ht="24.75" customHeight="1" thickTop="1" thickBot="1" x14ac:dyDescent="0.4">
      <c r="B16" s="325"/>
      <c r="C16" s="326"/>
      <c r="D16" s="326"/>
      <c r="E16" s="326"/>
      <c r="F16" s="326"/>
      <c r="G16" s="326"/>
    </row>
    <row r="17" spans="1:11" ht="24.75" customHeight="1" thickTop="1" thickBot="1" x14ac:dyDescent="0.4">
      <c r="A17" s="440" t="s">
        <v>120</v>
      </c>
      <c r="B17" s="338" t="s">
        <v>18</v>
      </c>
      <c r="C17" s="335"/>
      <c r="D17" s="335"/>
      <c r="E17" s="335"/>
      <c r="F17" s="335"/>
      <c r="G17" s="335"/>
    </row>
    <row r="18" spans="1:11" ht="27" customHeight="1" thickTop="1" thickBot="1" x14ac:dyDescent="0.55000000000000004">
      <c r="A18" s="441"/>
      <c r="B18" s="339"/>
      <c r="C18" s="335"/>
      <c r="D18" s="335"/>
      <c r="E18" s="335"/>
      <c r="F18" s="335"/>
      <c r="G18" s="335"/>
      <c r="J18" s="434" t="s">
        <v>25</v>
      </c>
      <c r="K18" s="435"/>
    </row>
    <row r="19" spans="1:11" ht="27" customHeight="1" thickTop="1" thickBot="1" x14ac:dyDescent="0.45">
      <c r="A19" s="441"/>
      <c r="B19" s="340"/>
      <c r="C19" s="335"/>
      <c r="D19" s="335"/>
      <c r="E19" s="335"/>
      <c r="F19" s="335"/>
      <c r="G19" s="335"/>
      <c r="J19" s="436"/>
      <c r="K19" s="437"/>
    </row>
    <row r="20" spans="1:11" ht="24.75" customHeight="1" thickTop="1" thickBot="1" x14ac:dyDescent="0.45">
      <c r="A20" s="327"/>
      <c r="B20" s="328"/>
      <c r="C20" s="328"/>
      <c r="D20" s="328"/>
      <c r="E20" s="328"/>
      <c r="F20" s="328"/>
      <c r="G20" s="328"/>
      <c r="J20" s="428"/>
      <c r="K20" s="429"/>
    </row>
    <row r="21" spans="1:11" ht="24.75" customHeight="1" thickTop="1" thickBot="1" x14ac:dyDescent="0.45">
      <c r="A21" s="442" t="s">
        <v>121</v>
      </c>
      <c r="B21" s="341" t="s">
        <v>19</v>
      </c>
      <c r="C21" s="335"/>
      <c r="D21" s="329"/>
      <c r="E21" s="330"/>
      <c r="F21" s="330"/>
      <c r="G21" s="330"/>
      <c r="J21" s="426"/>
      <c r="K21" s="427"/>
    </row>
    <row r="22" spans="1:11" ht="25.5" customHeight="1" thickTop="1" thickBot="1" x14ac:dyDescent="0.45">
      <c r="A22" s="443"/>
      <c r="B22" s="342" t="s">
        <v>20</v>
      </c>
      <c r="C22" s="335"/>
      <c r="D22" s="331"/>
      <c r="J22" s="428"/>
      <c r="K22" s="429"/>
    </row>
    <row r="23" spans="1:11" ht="24.75" customHeight="1" thickTop="1" thickBot="1" x14ac:dyDescent="0.45">
      <c r="A23" s="443"/>
      <c r="B23" s="342" t="s">
        <v>21</v>
      </c>
      <c r="C23" s="335"/>
      <c r="D23" s="332"/>
      <c r="J23" s="426"/>
      <c r="K23" s="427"/>
    </row>
    <row r="24" spans="1:11" ht="24.75" customHeight="1" thickTop="1" thickBot="1" x14ac:dyDescent="0.45">
      <c r="A24" s="443"/>
      <c r="B24" s="342" t="s">
        <v>22</v>
      </c>
      <c r="C24" s="335"/>
      <c r="D24" s="332"/>
      <c r="J24" s="428"/>
      <c r="K24" s="429"/>
    </row>
    <row r="25" spans="1:11" ht="24.75" customHeight="1" thickTop="1" thickBot="1" x14ac:dyDescent="0.45">
      <c r="A25" s="443"/>
      <c r="B25" s="342" t="s">
        <v>23</v>
      </c>
      <c r="C25" s="335"/>
      <c r="D25" s="332"/>
      <c r="J25" s="426"/>
      <c r="K25" s="427"/>
    </row>
    <row r="26" spans="1:11" ht="24.75" customHeight="1" thickTop="1" thickBot="1" x14ac:dyDescent="0.45">
      <c r="A26" s="444"/>
      <c r="B26" s="343" t="s">
        <v>17</v>
      </c>
      <c r="C26" s="335"/>
      <c r="D26" s="332"/>
      <c r="J26" s="430"/>
      <c r="K26" s="431"/>
    </row>
    <row r="27" spans="1:11" ht="24.75" customHeight="1" thickTop="1" x14ac:dyDescent="0.35">
      <c r="D27" s="333"/>
    </row>
    <row r="28" spans="1:11" ht="25.5" customHeight="1" x14ac:dyDescent="0.35">
      <c r="D28" s="333"/>
    </row>
    <row r="29" spans="1:11" ht="24.75" customHeight="1" x14ac:dyDescent="0.35"/>
    <row r="30" spans="1:11" ht="24.75" hidden="1" customHeight="1" x14ac:dyDescent="0.35">
      <c r="B30" s="334"/>
      <c r="C30" s="334"/>
      <c r="D30" s="334"/>
    </row>
  </sheetData>
  <mergeCells count="27">
    <mergeCell ref="A17:A19"/>
    <mergeCell ref="A21:A26"/>
    <mergeCell ref="B2:G5"/>
    <mergeCell ref="A2:A5"/>
    <mergeCell ref="A7:A15"/>
    <mergeCell ref="B10:F10"/>
    <mergeCell ref="J8:K8"/>
    <mergeCell ref="J18:K18"/>
    <mergeCell ref="J19:K19"/>
    <mergeCell ref="J20:K20"/>
    <mergeCell ref="J21:K21"/>
    <mergeCell ref="J14:K14"/>
    <mergeCell ref="J9:K9"/>
    <mergeCell ref="J10:K10"/>
    <mergeCell ref="J11:K11"/>
    <mergeCell ref="J12:K12"/>
    <mergeCell ref="J13:K13"/>
    <mergeCell ref="J3:K3"/>
    <mergeCell ref="J4:K4"/>
    <mergeCell ref="J5:K5"/>
    <mergeCell ref="J6:K6"/>
    <mergeCell ref="J7:K7"/>
    <mergeCell ref="J23:K23"/>
    <mergeCell ref="J24:K24"/>
    <mergeCell ref="J25:K25"/>
    <mergeCell ref="J26:K26"/>
    <mergeCell ref="J22:K22"/>
  </mergeCells>
  <conditionalFormatting sqref="J14 J3:K13">
    <cfRule type="cellIs" dxfId="7" priority="627" operator="equal">
      <formula>0</formula>
    </cfRule>
  </conditionalFormatting>
  <dataValidations count="2">
    <dataValidation type="list" allowBlank="1" showInputMessage="1" showErrorMessage="1" sqref="K2" xr:uid="{00000000-0002-0000-0200-000000000000}">
      <formula1>"1,2,3,4,5,6,7,8,9,10,11,12,13,14,15"</formula1>
    </dataValidation>
    <dataValidation type="list" allowBlank="1" showInputMessage="1" showErrorMessage="1" sqref="C8:G9 C21:C26 C17:G19 C11:G15" xr:uid="{00000000-0002-0000-0200-000001000000}">
      <formula1>$J$3:$J$16</formula1>
    </dataValidation>
  </dataValidations>
  <pageMargins left="0.23624999999999999" right="0.106875" top="0.32020833333333332" bottom="0.27187499999999998" header="0.3" footer="0.3"/>
  <pageSetup scale="54"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57" operator="containsText" id="{EA4DF542-5230-4EAB-AAE5-815464A35D2A}">
            <xm:f>NOT(ISERROR(SEARCH($J$4,C21)))</xm:f>
            <xm:f>$J$4</xm:f>
            <x14:dxf>
              <fill>
                <patternFill>
                  <bgColor rgb="FFFF6600"/>
                </patternFill>
              </fill>
            </x14:dxf>
          </x14:cfRule>
          <x14:cfRule type="containsText" priority="58" operator="containsText" id="{B7030F1F-DFDC-42EF-BE35-9EE87C5B94D3}">
            <xm:f>NOT(ISERROR(SEARCH($J$5,C21)))</xm:f>
            <xm:f>$J$5</xm:f>
            <x14:dxf>
              <fill>
                <patternFill>
                  <bgColor rgb="FF0070C0"/>
                </patternFill>
              </fill>
            </x14:dxf>
          </x14:cfRule>
          <x14:cfRule type="containsText" priority="59" operator="containsText" id="{7EA7193B-3F53-40C4-99E3-AF0BBAF45F50}">
            <xm:f>NOT(ISERROR(SEARCH($J$6,C21)))</xm:f>
            <xm:f>$J$6</xm:f>
            <x14:dxf>
              <fill>
                <patternFill>
                  <bgColor rgb="FFFF1DFF"/>
                </patternFill>
              </fill>
            </x14:dxf>
          </x14:cfRule>
          <x14:cfRule type="containsText" priority="60" operator="containsText" id="{F53447AE-7247-40EC-B95B-81F14AFFE00A}">
            <xm:f>NOT(ISERROR(SEARCH($J$7,C21)))</xm:f>
            <xm:f>$J$7</xm:f>
            <x14:dxf>
              <fill>
                <patternFill>
                  <bgColor rgb="FF66FFFF"/>
                </patternFill>
              </fill>
            </x14:dxf>
          </x14:cfRule>
          <x14:cfRule type="containsText" priority="61" operator="containsText" id="{A9823485-54B1-487C-9699-20A798CF204E}">
            <xm:f>NOT(ISERROR(SEARCH($J$8,C21)))</xm:f>
            <xm:f>$J$8</xm:f>
            <x14:dxf>
              <fill>
                <patternFill>
                  <bgColor rgb="FFFFFF99"/>
                </patternFill>
              </fill>
            </x14:dxf>
          </x14:cfRule>
          <x14:cfRule type="containsText" priority="62" operator="containsText" id="{664E6C19-E58D-406F-86FC-43075E74739F}">
            <xm:f>NOT(ISERROR(SEARCH($J$9,C21)))</xm:f>
            <xm:f>$J$9</xm:f>
            <x14:dxf>
              <fill>
                <patternFill>
                  <bgColor rgb="FF996600"/>
                </patternFill>
              </fill>
            </x14:dxf>
          </x14:cfRule>
          <x14:cfRule type="containsText" priority="63" operator="containsText" id="{868BA57D-8DBB-4DCB-94A7-D61A77996785}">
            <xm:f>NOT(ISERROR(SEARCH($J$10,C21)))</xm:f>
            <xm:f>$J$10</xm:f>
            <x14:dxf>
              <fill>
                <patternFill>
                  <bgColor rgb="FF00FF00"/>
                </patternFill>
              </fill>
            </x14:dxf>
          </x14:cfRule>
          <x14:cfRule type="containsText" priority="64" operator="containsText" id="{FB06D83B-6469-443F-9A2F-1F86009F8DE9}">
            <xm:f>NOT(ISERROR(SEARCH($J$11,C21)))</xm:f>
            <xm:f>$J$11</xm:f>
            <x14:dxf>
              <fill>
                <patternFill>
                  <bgColor rgb="FFFF99FF"/>
                </patternFill>
              </fill>
            </x14:dxf>
          </x14:cfRule>
          <x14:cfRule type="containsText" priority="65" operator="containsText" id="{950919C4-577C-4A78-AEE2-F897485B3355}">
            <xm:f>NOT(ISERROR(SEARCH($J$12,C21)))</xm:f>
            <xm:f>$J$12</xm:f>
            <x14:dxf>
              <fill>
                <patternFill>
                  <bgColor rgb="FFFFCC99"/>
                </patternFill>
              </fill>
            </x14:dxf>
          </x14:cfRule>
          <x14:cfRule type="containsText" priority="66" operator="containsText" id="{2A6C4BB2-8D29-42B5-924A-65C8AB62F8AE}">
            <xm:f>NOT(ISERROR(SEARCH($J$13,C21)))</xm:f>
            <xm:f>$J$13</xm:f>
            <x14:dxf>
              <fill>
                <patternFill>
                  <bgColor rgb="FF7030A0"/>
                </patternFill>
              </fill>
            </x14:dxf>
          </x14:cfRule>
          <x14:cfRule type="containsText" priority="56" operator="containsText" id="{0DC8FF2F-DEFE-49A1-BFE6-29046B85F7ED}">
            <xm:f>NOT(ISERROR(SEARCH($J$3,C21)))</xm:f>
            <xm:f>$J$3</xm:f>
            <x14:dxf>
              <fill>
                <patternFill>
                  <bgColor rgb="FF339933"/>
                </patternFill>
              </fill>
            </x14:dxf>
          </x14:cfRule>
          <xm:sqref>C21:C26</xm:sqref>
        </x14:conditionalFormatting>
        <x14:conditionalFormatting xmlns:xm="http://schemas.microsoft.com/office/excel/2006/main">
          <x14:cfRule type="containsText" priority="513" operator="containsText" id="{75DA124E-CF7A-490D-A15A-1E5A58464E1A}">
            <xm:f>NOT(ISERROR(SEARCH($J$9,C8)))</xm:f>
            <xm:f>$J$9</xm:f>
            <x14:dxf>
              <fill>
                <patternFill>
                  <bgColor rgb="FF996600"/>
                </patternFill>
              </fill>
            </x14:dxf>
          </x14:cfRule>
          <x14:cfRule type="containsText" priority="507" operator="containsText" id="{4EDF43C6-F893-4F56-B4D8-9AD87CC80867}">
            <xm:f>NOT(ISERROR(SEARCH($J$3,C8)))</xm:f>
            <xm:f>$J$3</xm:f>
            <x14:dxf>
              <fill>
                <patternFill>
                  <bgColor rgb="FF339933"/>
                </patternFill>
              </fill>
            </x14:dxf>
          </x14:cfRule>
          <x14:cfRule type="containsText" priority="508" operator="containsText" id="{FF60D1CB-5B10-48AE-81EC-329FEF37244E}">
            <xm:f>NOT(ISERROR(SEARCH($J$4,C8)))</xm:f>
            <xm:f>$J$4</xm:f>
            <x14:dxf>
              <fill>
                <patternFill>
                  <bgColor rgb="FFFF6600"/>
                </patternFill>
              </fill>
            </x14:dxf>
          </x14:cfRule>
          <x14:cfRule type="containsText" priority="509" operator="containsText" id="{0F9814F5-2DC7-4558-9C1C-036CC0494F7F}">
            <xm:f>NOT(ISERROR(SEARCH($J$5,C8)))</xm:f>
            <xm:f>$J$5</xm:f>
            <x14:dxf>
              <fill>
                <patternFill>
                  <bgColor rgb="FF0070C0"/>
                </patternFill>
              </fill>
            </x14:dxf>
          </x14:cfRule>
          <x14:cfRule type="containsText" priority="510" operator="containsText" id="{5C04BC70-3DDF-46D2-B7A8-A540E9660B0F}">
            <xm:f>NOT(ISERROR(SEARCH($J$6,C8)))</xm:f>
            <xm:f>$J$6</xm:f>
            <x14:dxf>
              <fill>
                <patternFill>
                  <bgColor rgb="FFFF1DFF"/>
                </patternFill>
              </fill>
            </x14:dxf>
          </x14:cfRule>
          <x14:cfRule type="containsText" priority="511" operator="containsText" id="{7F642CDF-2F73-492D-A9C2-01D7037E09FC}">
            <xm:f>NOT(ISERROR(SEARCH($J$7,C8)))</xm:f>
            <xm:f>$J$7</xm:f>
            <x14:dxf>
              <fill>
                <patternFill>
                  <bgColor rgb="FF66FFFF"/>
                </patternFill>
              </fill>
            </x14:dxf>
          </x14:cfRule>
          <x14:cfRule type="containsText" priority="512" operator="containsText" id="{726A46AB-23B8-4FC1-B489-DAC4196E216A}">
            <xm:f>NOT(ISERROR(SEARCH($J$8,C8)))</xm:f>
            <xm:f>$J$8</xm:f>
            <x14:dxf>
              <fill>
                <patternFill>
                  <bgColor rgb="FFFFFF99"/>
                </patternFill>
              </fill>
            </x14:dxf>
          </x14:cfRule>
          <x14:cfRule type="containsText" priority="514" operator="containsText" id="{4D42EBCF-143D-4926-A029-9F652502B329}">
            <xm:f>NOT(ISERROR(SEARCH($J$10,C8)))</xm:f>
            <xm:f>$J$10</xm:f>
            <x14:dxf>
              <fill>
                <patternFill>
                  <bgColor rgb="FF00FF00"/>
                </patternFill>
              </fill>
            </x14:dxf>
          </x14:cfRule>
          <x14:cfRule type="containsText" priority="515" operator="containsText" id="{1F164E23-C94B-4A97-941E-5AA121A4CFAE}">
            <xm:f>NOT(ISERROR(SEARCH($J$11,C8)))</xm:f>
            <xm:f>$J$11</xm:f>
            <x14:dxf>
              <fill>
                <patternFill>
                  <bgColor rgb="FFFF99FF"/>
                </patternFill>
              </fill>
            </x14:dxf>
          </x14:cfRule>
          <x14:cfRule type="containsText" priority="516" operator="containsText" id="{70E28EF1-5459-4E7F-B904-83888B9640C9}">
            <xm:f>NOT(ISERROR(SEARCH($J$12,C8)))</xm:f>
            <xm:f>$J$12</xm:f>
            <x14:dxf>
              <fill>
                <patternFill>
                  <bgColor rgb="FFFFCC99"/>
                </patternFill>
              </fill>
            </x14:dxf>
          </x14:cfRule>
          <x14:cfRule type="containsText" priority="517" operator="containsText" id="{1EBD8CB6-4335-42D4-8985-0BF9C0D7627C}">
            <xm:f>NOT(ISERROR(SEARCH($J$13,C8)))</xm:f>
            <xm:f>$J$13</xm:f>
            <x14:dxf>
              <fill>
                <patternFill>
                  <bgColor rgb="FF7030A0"/>
                </patternFill>
              </fill>
            </x14:dxf>
          </x14:cfRule>
          <xm:sqref>C8:G9</xm:sqref>
        </x14:conditionalFormatting>
        <x14:conditionalFormatting xmlns:xm="http://schemas.microsoft.com/office/excel/2006/main">
          <x14:cfRule type="containsText" priority="6" operator="containsText" id="{FF8783AA-AD73-4E5B-913B-63CC4987E34D}">
            <xm:f>NOT(ISERROR(SEARCH($J$8,C11)))</xm:f>
            <xm:f>$J$8</xm:f>
            <x14:dxf>
              <fill>
                <patternFill>
                  <bgColor rgb="FFFFFF99"/>
                </patternFill>
              </fill>
            </x14:dxf>
          </x14:cfRule>
          <x14:cfRule type="containsText" priority="1" operator="containsText" id="{842C454B-0234-406B-842A-7B8D2AEADE37}">
            <xm:f>NOT(ISERROR(SEARCH($J$3,C11)))</xm:f>
            <xm:f>$J$3</xm:f>
            <x14:dxf>
              <fill>
                <patternFill>
                  <bgColor rgb="FF339933"/>
                </patternFill>
              </fill>
            </x14:dxf>
          </x14:cfRule>
          <x14:cfRule type="containsText" priority="2" operator="containsText" id="{AF20746D-BBF3-4924-9DF8-294FDBDB6F33}">
            <xm:f>NOT(ISERROR(SEARCH($J$4,C11)))</xm:f>
            <xm:f>$J$4</xm:f>
            <x14:dxf>
              <fill>
                <patternFill>
                  <bgColor rgb="FFFF6600"/>
                </patternFill>
              </fill>
            </x14:dxf>
          </x14:cfRule>
          <x14:cfRule type="containsText" priority="3" operator="containsText" id="{CEFBE07E-87E8-4E80-B8A9-E2512694ABD3}">
            <xm:f>NOT(ISERROR(SEARCH($J$5,C11)))</xm:f>
            <xm:f>$J$5</xm:f>
            <x14:dxf>
              <fill>
                <patternFill>
                  <bgColor rgb="FF0070C0"/>
                </patternFill>
              </fill>
            </x14:dxf>
          </x14:cfRule>
          <x14:cfRule type="containsText" priority="4" operator="containsText" id="{6C1D5657-C30D-4446-B989-937BDF0F5907}">
            <xm:f>NOT(ISERROR(SEARCH($J$6,C11)))</xm:f>
            <xm:f>$J$6</xm:f>
            <x14:dxf>
              <fill>
                <patternFill>
                  <bgColor rgb="FFFF1DFF"/>
                </patternFill>
              </fill>
            </x14:dxf>
          </x14:cfRule>
          <x14:cfRule type="containsText" priority="5" operator="containsText" id="{FE6F5DEC-7962-46F8-BE92-D5117F4BA51F}">
            <xm:f>NOT(ISERROR(SEARCH($J$7,C11)))</xm:f>
            <xm:f>$J$7</xm:f>
            <x14:dxf>
              <fill>
                <patternFill>
                  <bgColor rgb="FF66FFFF"/>
                </patternFill>
              </fill>
            </x14:dxf>
          </x14:cfRule>
          <x14:cfRule type="containsText" priority="7" operator="containsText" id="{67F9DCB8-F49E-4201-8889-612395BBD54A}">
            <xm:f>NOT(ISERROR(SEARCH($J$9,C11)))</xm:f>
            <xm:f>$J$9</xm:f>
            <x14:dxf>
              <fill>
                <patternFill>
                  <bgColor rgb="FF996600"/>
                </patternFill>
              </fill>
            </x14:dxf>
          </x14:cfRule>
          <x14:cfRule type="containsText" priority="8" operator="containsText" id="{965DB248-C729-4D4B-ACAD-01F56A798070}">
            <xm:f>NOT(ISERROR(SEARCH($J$10,C11)))</xm:f>
            <xm:f>$J$10</xm:f>
            <x14:dxf>
              <fill>
                <patternFill>
                  <bgColor rgb="FF00FF00"/>
                </patternFill>
              </fill>
            </x14:dxf>
          </x14:cfRule>
          <x14:cfRule type="containsText" priority="9" operator="containsText" id="{8900B858-0B76-4214-8DC7-6A914E79AB9C}">
            <xm:f>NOT(ISERROR(SEARCH($J$11,C11)))</xm:f>
            <xm:f>$J$11</xm:f>
            <x14:dxf>
              <fill>
                <patternFill>
                  <bgColor rgb="FFFF99FF"/>
                </patternFill>
              </fill>
            </x14:dxf>
          </x14:cfRule>
          <x14:cfRule type="containsText" priority="10" operator="containsText" id="{CAAE9C53-B607-4C59-902A-ADCBD9AA74BF}">
            <xm:f>NOT(ISERROR(SEARCH($J$12,C11)))</xm:f>
            <xm:f>$J$12</xm:f>
            <x14:dxf>
              <fill>
                <patternFill>
                  <bgColor rgb="FFFFCC99"/>
                </patternFill>
              </fill>
            </x14:dxf>
          </x14:cfRule>
          <x14:cfRule type="containsText" priority="11" operator="containsText" id="{FEFEEEC7-4673-4029-B746-CDE46947B84C}">
            <xm:f>NOT(ISERROR(SEARCH($J$13,C11)))</xm:f>
            <xm:f>$J$13</xm:f>
            <x14:dxf>
              <fill>
                <patternFill>
                  <bgColor rgb="FF7030A0"/>
                </patternFill>
              </fill>
            </x14:dxf>
          </x14:cfRule>
          <xm:sqref>C11:G15</xm:sqref>
        </x14:conditionalFormatting>
        <x14:conditionalFormatting xmlns:xm="http://schemas.microsoft.com/office/excel/2006/main">
          <x14:cfRule type="containsText" priority="123" operator="containsText" id="{935B7232-933A-48B4-A309-2A5674D9F944}">
            <xm:f>NOT(ISERROR(SEARCH($J$4,C17)))</xm:f>
            <xm:f>$J$4</xm:f>
            <x14:dxf>
              <fill>
                <patternFill>
                  <bgColor rgb="FFFF6600"/>
                </patternFill>
              </fill>
            </x14:dxf>
          </x14:cfRule>
          <x14:cfRule type="containsText" priority="124" operator="containsText" id="{0CAC3C29-AFE0-41F8-ABF4-17533D40EC59}">
            <xm:f>NOT(ISERROR(SEARCH($J$5,C17)))</xm:f>
            <xm:f>$J$5</xm:f>
            <x14:dxf>
              <fill>
                <patternFill>
                  <bgColor rgb="FF0070C0"/>
                </patternFill>
              </fill>
            </x14:dxf>
          </x14:cfRule>
          <x14:cfRule type="containsText" priority="125" operator="containsText" id="{72C98E23-2786-4028-B2C7-4002D20B4AA8}">
            <xm:f>NOT(ISERROR(SEARCH($J$6,C17)))</xm:f>
            <xm:f>$J$6</xm:f>
            <x14:dxf>
              <fill>
                <patternFill>
                  <bgColor rgb="FFFF1DFF"/>
                </patternFill>
              </fill>
            </x14:dxf>
          </x14:cfRule>
          <x14:cfRule type="containsText" priority="126" operator="containsText" id="{C3EE7130-F425-4746-9DBD-AE40FA38AE94}">
            <xm:f>NOT(ISERROR(SEARCH($J$7,C17)))</xm:f>
            <xm:f>$J$7</xm:f>
            <x14:dxf>
              <fill>
                <patternFill>
                  <bgColor rgb="FF66FFFF"/>
                </patternFill>
              </fill>
            </x14:dxf>
          </x14:cfRule>
          <x14:cfRule type="containsText" priority="127" operator="containsText" id="{53AE821A-9C02-4D8C-9D8B-2D9A64745FD4}">
            <xm:f>NOT(ISERROR(SEARCH($J$8,C17)))</xm:f>
            <xm:f>$J$8</xm:f>
            <x14:dxf>
              <fill>
                <patternFill>
                  <bgColor rgb="FFFFFF99"/>
                </patternFill>
              </fill>
            </x14:dxf>
          </x14:cfRule>
          <x14:cfRule type="containsText" priority="128" operator="containsText" id="{C00B7BDA-25AA-4342-A108-84A9B8F5F1DF}">
            <xm:f>NOT(ISERROR(SEARCH($J$9,C17)))</xm:f>
            <xm:f>$J$9</xm:f>
            <x14:dxf>
              <fill>
                <patternFill>
                  <bgColor rgb="FF996600"/>
                </patternFill>
              </fill>
            </x14:dxf>
          </x14:cfRule>
          <x14:cfRule type="containsText" priority="122" operator="containsText" id="{674F7C13-9A3C-4E87-85A7-9C8B4EAD5840}">
            <xm:f>NOT(ISERROR(SEARCH($J$3,C17)))</xm:f>
            <xm:f>$J$3</xm:f>
            <x14:dxf>
              <fill>
                <patternFill>
                  <bgColor rgb="FF339933"/>
                </patternFill>
              </fill>
            </x14:dxf>
          </x14:cfRule>
          <x14:cfRule type="containsText" priority="129" operator="containsText" id="{358A929D-4508-4755-82D7-985AB054A90D}">
            <xm:f>NOT(ISERROR(SEARCH($J$10,C17)))</xm:f>
            <xm:f>$J$10</xm:f>
            <x14:dxf>
              <fill>
                <patternFill>
                  <bgColor rgb="FF00FF00"/>
                </patternFill>
              </fill>
            </x14:dxf>
          </x14:cfRule>
          <x14:cfRule type="containsText" priority="130" operator="containsText" id="{5A222836-60C7-449B-9DA9-ACDB2503E9D4}">
            <xm:f>NOT(ISERROR(SEARCH($J$11,C17)))</xm:f>
            <xm:f>$J$11</xm:f>
            <x14:dxf>
              <fill>
                <patternFill>
                  <bgColor rgb="FFFF99FF"/>
                </patternFill>
              </fill>
            </x14:dxf>
          </x14:cfRule>
          <x14:cfRule type="containsText" priority="131" operator="containsText" id="{130525A5-C4AB-4650-924C-C5A836AE7F01}">
            <xm:f>NOT(ISERROR(SEARCH($J$12,C17)))</xm:f>
            <xm:f>$J$12</xm:f>
            <x14:dxf>
              <fill>
                <patternFill>
                  <bgColor rgb="FFFFCC99"/>
                </patternFill>
              </fill>
            </x14:dxf>
          </x14:cfRule>
          <x14:cfRule type="containsText" priority="132" operator="containsText" id="{F5FDA30B-F3B8-4942-BA25-9ACA6B042353}">
            <xm:f>NOT(ISERROR(SEARCH($J$13,C17)))</xm:f>
            <xm:f>$J$13</xm:f>
            <x14:dxf>
              <fill>
                <patternFill>
                  <bgColor rgb="FF7030A0"/>
                </patternFill>
              </fill>
            </x14:dxf>
          </x14:cfRule>
          <xm:sqref>C17:G19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5152-0939-4F67-B6B1-5A42C0FD31B8}">
  <sheetPr codeName="Sheet4">
    <tabColor rgb="FFC00000"/>
  </sheetPr>
  <dimension ref="A1:U70"/>
  <sheetViews>
    <sheetView workbookViewId="0">
      <selection activeCell="Q48" sqref="Q48:S67"/>
    </sheetView>
  </sheetViews>
  <sheetFormatPr defaultColWidth="8.90625" defaultRowHeight="14.5" x14ac:dyDescent="0.35"/>
  <cols>
    <col min="1" max="1" width="26.1796875" style="12" customWidth="1"/>
    <col min="2" max="2" width="8.6328125" style="12" customWidth="1"/>
    <col min="3" max="3" width="10.453125" style="12" customWidth="1"/>
    <col min="4" max="4" width="11.90625" style="12" bestFit="1" customWidth="1"/>
    <col min="5" max="5" width="7.81640625" style="12" customWidth="1"/>
    <col min="6" max="6" width="7.81640625" style="12" bestFit="1" customWidth="1"/>
    <col min="7" max="7" width="8.6328125" style="12" customWidth="1"/>
    <col min="8" max="8" width="8.90625" style="12" customWidth="1"/>
    <col min="9" max="15" width="7.81640625" style="12" customWidth="1"/>
    <col min="16" max="16" width="3.08984375" style="12" customWidth="1"/>
    <col min="17" max="17" width="27.54296875" style="12" customWidth="1"/>
    <col min="18" max="18" width="1.6328125" style="12" customWidth="1"/>
    <col min="19" max="19" width="27.54296875" style="12" customWidth="1"/>
    <col min="20" max="20" width="2.08984375" style="12" customWidth="1"/>
    <col min="21" max="21" width="27.54296875" style="12" customWidth="1"/>
    <col min="22" max="22" width="1.6328125" style="12" customWidth="1"/>
    <col min="23" max="23" width="27.54296875" style="12" customWidth="1"/>
    <col min="24" max="24" width="1.453125" style="12" customWidth="1"/>
    <col min="25" max="25" width="27.54296875" style="12" customWidth="1"/>
    <col min="26" max="26" width="2" style="12" customWidth="1"/>
    <col min="27" max="27" width="27.54296875" style="12" customWidth="1"/>
    <col min="28" max="28" width="1.6328125" style="12" customWidth="1"/>
    <col min="29" max="29" width="27.54296875" style="12" customWidth="1"/>
    <col min="30" max="30" width="1.54296875" style="12" customWidth="1"/>
    <col min="31" max="31" width="27.54296875" style="12" customWidth="1"/>
    <col min="32" max="32" width="2.36328125" style="12" customWidth="1"/>
    <col min="33" max="33" width="27.54296875" style="12" customWidth="1"/>
    <col min="34" max="16384" width="8.90625" style="12"/>
  </cols>
  <sheetData>
    <row r="1" spans="1:21" ht="15.65" customHeight="1" thickTop="1" thickBot="1" x14ac:dyDescent="0.4">
      <c r="A1" s="107" t="s">
        <v>56</v>
      </c>
      <c r="B1" s="126"/>
      <c r="D1" s="139" t="s">
        <v>158</v>
      </c>
      <c r="E1" s="140"/>
      <c r="F1" s="140"/>
      <c r="G1" s="140"/>
      <c r="H1" s="140"/>
      <c r="I1" s="140"/>
      <c r="J1" s="140"/>
      <c r="K1" s="140"/>
      <c r="L1" s="140"/>
      <c r="M1" s="140"/>
      <c r="N1" s="140"/>
      <c r="O1" s="141"/>
      <c r="Q1" s="122" t="str">
        <f>A11&amp;" "&amp;"List"</f>
        <v>Option 1 List</v>
      </c>
      <c r="S1" s="218" t="str">
        <f>A12&amp;" "&amp;"List"</f>
        <v>Option 2 List</v>
      </c>
      <c r="U1" s="123" t="str">
        <f>A13&amp;" "&amp;"List"</f>
        <v>Option 3 List</v>
      </c>
    </row>
    <row r="2" spans="1:21" ht="15.65" customHeight="1" thickBot="1" x14ac:dyDescent="0.4">
      <c r="A2" s="104" t="str">
        <f>IF(AND(Panel!D3="Weekly",Panel!D4="YES",Panel!D5="MONDAY"),"YW",IF(AND(Panel!D3="Weekly",Panel!D4="YES",Panel!D5="Saturday"),"SATW",IF(AND(Panel!D3="Weekly",Panel!D4="YES",Panel!D5="Sunday"),"SUNW",IF(AND(Panel!D3="Weekly",Panel!D4="NO"),"NW",IF(AND(Panel!D3="Daily",Panel!D4="YES"),"YD",IF(AND(Panel!D3="Daily",Panel!D4="NO"),"ND","It's F'd"))))))</f>
        <v>YD</v>
      </c>
      <c r="B2" s="117"/>
      <c r="D2" s="74"/>
      <c r="E2" s="180" t="str">
        <f>B44</f>
        <v>Primary</v>
      </c>
      <c r="F2" s="180" t="str">
        <f>B45</f>
        <v>Secondary</v>
      </c>
      <c r="G2" s="180" t="str">
        <f>B46</f>
        <v>Training</v>
      </c>
      <c r="H2" s="181" t="str">
        <f>B47</f>
        <v>Extra1</v>
      </c>
      <c r="I2" s="181" t="str">
        <f>B48</f>
        <v>Extra2</v>
      </c>
      <c r="J2" s="181" t="str">
        <f>B49</f>
        <v>Extra3</v>
      </c>
      <c r="K2" s="181" t="str">
        <f>B50</f>
        <v>Extra4</v>
      </c>
      <c r="L2" s="181" t="str">
        <f>B51</f>
        <v>Extra5</v>
      </c>
      <c r="M2" s="181" t="str">
        <f>B52</f>
        <v>Extra6</v>
      </c>
      <c r="N2" s="181" t="str">
        <f>B53</f>
        <v>Extra7</v>
      </c>
      <c r="O2" s="182" t="str">
        <f>B54</f>
        <v>Extra8</v>
      </c>
      <c r="Q2" s="455" t="str" cm="1">
        <f t="array" ref="Q2">_xlfn.TEXTJOIN(CHAR(10),TRUE,IF(Table8[STATUS]=A11,CONCATENATE(Table8[Rank_LastName]),""))</f>
        <v>EX2 America
EX3 Archer
EX10 Bros
EX13 Bruns
EX10 Hut
EX17 Man</v>
      </c>
      <c r="S2" s="455" t="str" cm="1">
        <f t="array" ref="S2">_xlfn.TEXTJOIN(CHAR(10),TRUE,IF(Table8[STATUS]=A12,CONCATENATE(Table8[Rank_LastName]),""))</f>
        <v>EX4 Ass
EX11 Bros
EX18 Coont
EX19 Cooter
EX9 Hustler
EX19 Monger</v>
      </c>
      <c r="U2" s="455" t="str" cm="1">
        <f t="array" ref="U2">_xlfn.TEXTJOIN(CHAR(10),TRUE,IF(Table8[STATUS]=A13,CONCATENATE(Table8[Rank_LastName]),""))</f>
        <v>EX5 BandCamp
EX12 Bros
EX20 Correy</v>
      </c>
    </row>
    <row r="3" spans="1:21" ht="15.65" customHeight="1" thickBot="1" x14ac:dyDescent="0.4">
      <c r="A3" s="104" t="s">
        <v>80</v>
      </c>
      <c r="B3" s="117"/>
      <c r="D3" s="76" t="str">
        <f>IF(Panel!$D$6&gt;0,Table2[[#Headers],[Group 01]],"Not Active")</f>
        <v>Group 01</v>
      </c>
      <c r="E3" s="75">
        <f>COUNTIF(Table2[.],B44)</f>
        <v>3</v>
      </c>
      <c r="F3" s="75">
        <f>COUNTIF(Table2[.],$B$45)</f>
        <v>5</v>
      </c>
      <c r="G3" s="75">
        <f>COUNTIF(Table2[.],$B$46)</f>
        <v>1</v>
      </c>
      <c r="H3" s="75">
        <f>COUNTIF(Table2[.],$B$47)</f>
        <v>0</v>
      </c>
      <c r="I3" s="75">
        <f>COUNTIF(Table2[.],$B$48)</f>
        <v>0</v>
      </c>
      <c r="J3" s="75">
        <f>COUNTIF(Table2[.],$B$49)</f>
        <v>0</v>
      </c>
      <c r="K3" s="75">
        <f>COUNTIF(Table2[.],$B$50)</f>
        <v>0</v>
      </c>
      <c r="L3" s="75">
        <f>COUNTIF(Table2[.],$B$51)</f>
        <v>0</v>
      </c>
      <c r="M3" s="75">
        <f>COUNTIF(Table2[.],$B$52)</f>
        <v>0</v>
      </c>
      <c r="N3" s="75">
        <f>COUNTIF(Table2[.],$B$53)</f>
        <v>0</v>
      </c>
      <c r="O3" s="75">
        <f>COUNTIF(Table2[.],$B$54)</f>
        <v>0</v>
      </c>
      <c r="Q3" s="456"/>
      <c r="S3" s="456"/>
      <c r="U3" s="456"/>
    </row>
    <row r="4" spans="1:21" ht="16" thickBot="1" x14ac:dyDescent="0.4">
      <c r="A4" s="105" t="str">
        <f>TEXT(A6,"dddd")</f>
        <v>Friday</v>
      </c>
      <c r="B4" s="117"/>
      <c r="D4" s="76" t="str">
        <f>IF(Panel!$D$6&gt;1,Table1[[#Headers],[Group 02]],"Not Active")</f>
        <v>Group 02</v>
      </c>
      <c r="E4" s="75">
        <f>COUNTIF(Table1[.],B$44)</f>
        <v>6</v>
      </c>
      <c r="F4" s="75">
        <f>COUNTIF(Table1[.],$B$45)</f>
        <v>1</v>
      </c>
      <c r="G4" s="75">
        <f>COUNTIF(Table1[.],$B$46)</f>
        <v>0</v>
      </c>
      <c r="H4" s="75">
        <f>COUNTIF(Table1[.],$B$47)</f>
        <v>2</v>
      </c>
      <c r="I4" s="75">
        <f>COUNTIF(Table1[.],$B$48)</f>
        <v>3</v>
      </c>
      <c r="J4" s="75">
        <f>COUNTIF(Table1[.],$B$49)</f>
        <v>0</v>
      </c>
      <c r="K4" s="75">
        <f>COUNTIF(Table1[.],$B$50)</f>
        <v>0</v>
      </c>
      <c r="L4" s="75">
        <f>COUNTIF(Table1[.],$B$51)</f>
        <v>0</v>
      </c>
      <c r="M4" s="75">
        <f>COUNTIF(Table1[.],$B$52)</f>
        <v>0</v>
      </c>
      <c r="N4" s="75">
        <f>COUNTIF(Table1[.],$B$53)</f>
        <v>0</v>
      </c>
      <c r="O4" s="75">
        <f>COUNTIF(Table1[.],$B$54)</f>
        <v>0</v>
      </c>
      <c r="Q4" s="456"/>
      <c r="S4" s="456"/>
      <c r="U4" s="456"/>
    </row>
    <row r="5" spans="1:21" ht="16" thickBot="1" x14ac:dyDescent="0.4">
      <c r="A5" s="105">
        <f>DAY(EOMONTH(A6,0))</f>
        <v>30</v>
      </c>
      <c r="B5" s="117"/>
      <c r="D5" s="76" t="str">
        <f>IF(Panel!$D$6&gt;2,Table4[[#Headers],[Group 03]],"Not Active")</f>
        <v>Group 03</v>
      </c>
      <c r="E5" s="75">
        <f>COUNTIF(Table4[.],B$44)</f>
        <v>4</v>
      </c>
      <c r="F5" s="75">
        <f>COUNTIF(Table4[.],$B$45)</f>
        <v>5</v>
      </c>
      <c r="G5" s="75">
        <f>COUNTIF(Table4[.],$B$46)</f>
        <v>2</v>
      </c>
      <c r="H5" s="75">
        <f>COUNTIF(Table4[.],$B$47)</f>
        <v>0</v>
      </c>
      <c r="I5" s="75">
        <f>COUNTIF(Table4[.],$B$48)</f>
        <v>0</v>
      </c>
      <c r="J5" s="75">
        <f>COUNTIF(Table4[.],$B$49)</f>
        <v>0</v>
      </c>
      <c r="K5" s="75">
        <f>COUNTIF(Table4[.],$B$50)</f>
        <v>0</v>
      </c>
      <c r="L5" s="75">
        <f>COUNTIF(Table4[.],$B$51)</f>
        <v>0</v>
      </c>
      <c r="M5" s="75">
        <f>COUNTIF(Table4[.],$B$52)</f>
        <v>0</v>
      </c>
      <c r="N5" s="75">
        <f>COUNTIF(Table4[.],$B$53)</f>
        <v>0</v>
      </c>
      <c r="O5" s="75">
        <f>COUNTIF(Table4[.],$B$54)</f>
        <v>0</v>
      </c>
      <c r="Q5" s="456"/>
      <c r="S5" s="456"/>
      <c r="U5" s="456"/>
    </row>
    <row r="6" spans="1:21" ht="16" thickBot="1" x14ac:dyDescent="0.4">
      <c r="A6" s="106">
        <f>DATE(Panel!D2,IF(Panel!D1="JANUARY",1,IF(Panel!D1="FEBRUARY",2,IF(Panel!D1="MARCH",3,IF(Panel!D1="APRIL",4,IF(Panel!D1="MAY",5,IF(Panel!D1="JUNE",6,IF(Panel!D1="JULY",7,IF(Panel!D1="AUGUST",8,IF(Panel!D1="SEPTEMBER",9,IF(Panel!D1="OCTOBER",10,IF(Panel!D1="NOVEMBER",11,IF(Panel!D1="DECEMBER",12,0)))))))))))),1)</f>
        <v>45170</v>
      </c>
      <c r="B6" s="117"/>
      <c r="D6" s="76" t="str">
        <f>IF(Panel!$D$6&gt;3,Table5[[#Headers],[Group 04]],"Not Active")</f>
        <v>Group 04</v>
      </c>
      <c r="E6" s="75">
        <f>COUNTIF(Table5[.],B$44)</f>
        <v>1</v>
      </c>
      <c r="F6" s="75">
        <f>COUNTIF(Table5[.],$B$45)</f>
        <v>0</v>
      </c>
      <c r="G6" s="75">
        <f>COUNTIF(Table5[.],$B$46)</f>
        <v>0</v>
      </c>
      <c r="H6" s="75">
        <f>COUNTIF(Table5[.],$B$47)</f>
        <v>1</v>
      </c>
      <c r="I6" s="75">
        <f>COUNTIF(Table5[.],$B$48)</f>
        <v>0</v>
      </c>
      <c r="J6" s="75">
        <f>COUNTIF(Table5[.],$B$49)</f>
        <v>2</v>
      </c>
      <c r="K6" s="75">
        <f>COUNTIF(Table5[.],$B$50)</f>
        <v>0</v>
      </c>
      <c r="L6" s="75">
        <f>COUNTIF(Table5[.],$B$51)</f>
        <v>0</v>
      </c>
      <c r="M6" s="75">
        <f>COUNTIF(Table5[.],$B$52)</f>
        <v>0</v>
      </c>
      <c r="N6" s="75">
        <f>COUNTIF(Table5[.],$B$53)</f>
        <v>1</v>
      </c>
      <c r="O6" s="75">
        <f>COUNTIF(Table5[.],$B$54)</f>
        <v>1</v>
      </c>
      <c r="Q6" s="456"/>
      <c r="S6" s="456"/>
      <c r="U6" s="456"/>
    </row>
    <row r="7" spans="1:21" ht="15" thickTop="1" x14ac:dyDescent="0.35">
      <c r="B7" s="117"/>
      <c r="D7" s="76" t="str">
        <f>IF(Panel!$D$6&gt;4,Table6[[#Headers],[Group 05]],"Not Active")</f>
        <v>Group 05</v>
      </c>
      <c r="E7" s="75">
        <f>COUNTIF(Table6[.],B$44)</f>
        <v>2</v>
      </c>
      <c r="F7" s="75">
        <f>COUNTIF(Table6[.],$B$45)</f>
        <v>2</v>
      </c>
      <c r="G7" s="75">
        <f>COUNTIF(Table6[.],$B$456)</f>
        <v>0</v>
      </c>
      <c r="H7" s="75">
        <f>COUNTIF(Table6[.],$B$47)</f>
        <v>1</v>
      </c>
      <c r="I7" s="75">
        <f>COUNTIF(Table6[.],$B$48)</f>
        <v>0</v>
      </c>
      <c r="J7" s="75">
        <f>COUNTIF(Table6[.],$B$49)</f>
        <v>1</v>
      </c>
      <c r="K7" s="75">
        <f>COUNTIF(Table6[.],$B$50)</f>
        <v>0</v>
      </c>
      <c r="L7" s="75">
        <f>COUNTIF(Table6[.],$B$51)</f>
        <v>0</v>
      </c>
      <c r="M7" s="75">
        <f>COUNTIF(Table6[.],$B$52)</f>
        <v>0</v>
      </c>
      <c r="N7" s="75">
        <f>COUNTIF(Table6[.],$B$53)</f>
        <v>0</v>
      </c>
      <c r="O7" s="75">
        <f>COUNTIF(Table6[.],$B$54)</f>
        <v>0</v>
      </c>
      <c r="Q7" s="456"/>
      <c r="S7" s="456"/>
      <c r="U7" s="456"/>
    </row>
    <row r="8" spans="1:21" x14ac:dyDescent="0.35">
      <c r="D8" s="76" t="str">
        <f>IF(Panel!$D$6&gt;5,Table7[[#Headers],[Group 06]],"Not Active")</f>
        <v>Not Active</v>
      </c>
      <c r="E8" s="75">
        <f>COUNTIF(Table7[.],B$44)</f>
        <v>1</v>
      </c>
      <c r="F8" s="75">
        <f>COUNTIF(Table7[.],$B$45)</f>
        <v>3</v>
      </c>
      <c r="G8" s="75">
        <f>COUNTIF(Table7[.],$B$46)</f>
        <v>0</v>
      </c>
      <c r="H8" s="75">
        <f>COUNTIF(Table7[.],$B$47)</f>
        <v>1</v>
      </c>
      <c r="I8" s="75">
        <f>COUNTIF(Table7[.],$B$48)</f>
        <v>0</v>
      </c>
      <c r="J8" s="75">
        <f>COUNTIF(Table7[.],$B$49)</f>
        <v>0</v>
      </c>
      <c r="K8" s="75">
        <f>COUNTIF(Table7[.],$B$50)</f>
        <v>0</v>
      </c>
      <c r="L8" s="75">
        <f>COUNTIF(Table7[.],$B$51)</f>
        <v>0</v>
      </c>
      <c r="M8" s="75">
        <f>COUNTIF(Table7[.],$B$52)</f>
        <v>0</v>
      </c>
      <c r="N8" s="75">
        <f>COUNTIF(Table7[.],$B$53)</f>
        <v>0</v>
      </c>
      <c r="O8" s="75">
        <f>COUNTIF(Table7[.],$B$54)</f>
        <v>0</v>
      </c>
      <c r="Q8" s="456"/>
      <c r="S8" s="456"/>
      <c r="U8" s="456"/>
    </row>
    <row r="9" spans="1:21" ht="15" thickBot="1" x14ac:dyDescent="0.4">
      <c r="D9" s="76" t="str">
        <f>IF(Panel!$D$6&gt;6,Table17[[#Headers],[Group 07]],"Not Active")</f>
        <v>Not Active</v>
      </c>
      <c r="E9" s="75">
        <f>COUNTIF(Table17[.],B$44)</f>
        <v>1</v>
      </c>
      <c r="F9" s="75">
        <f>COUNTIF(Table17[.],$B$45)</f>
        <v>2</v>
      </c>
      <c r="G9" s="75">
        <f>COUNTIF(Table17[.],$B$46)</f>
        <v>0</v>
      </c>
      <c r="H9" s="75">
        <f>COUNTIF(Table17[.],$B$47)</f>
        <v>1</v>
      </c>
      <c r="I9" s="75">
        <f>COUNTIF(Table17[.],$B$48)</f>
        <v>0</v>
      </c>
      <c r="J9" s="75">
        <f>COUNTIF(Table17[.],$B$49)</f>
        <v>0</v>
      </c>
      <c r="K9" s="75">
        <f>COUNTIF(Table17[.],$B$50)</f>
        <v>0</v>
      </c>
      <c r="L9" s="75">
        <f>COUNTIF(Table17[.],$B$51)</f>
        <v>1</v>
      </c>
      <c r="M9" s="75">
        <f>COUNTIF(Table17[.],$B$52)</f>
        <v>1</v>
      </c>
      <c r="N9" s="75">
        <f>COUNTIF(Table17[.],$B$53)</f>
        <v>0</v>
      </c>
      <c r="O9" s="75">
        <f>COUNTIF(Table17[.],$B$54)</f>
        <v>0</v>
      </c>
      <c r="Q9" s="456"/>
      <c r="S9" s="456"/>
      <c r="U9" s="456"/>
    </row>
    <row r="10" spans="1:21" ht="15.5" thickTop="1" thickBot="1" x14ac:dyDescent="0.4">
      <c r="A10" s="537" t="s">
        <v>298</v>
      </c>
      <c r="B10" s="538"/>
      <c r="D10" s="76" t="str">
        <f>IF(Panel!$D$6&gt;7,Table18[[#Headers],[Group 08]],"Not Active")</f>
        <v>Not Active</v>
      </c>
      <c r="E10" s="75">
        <f>COUNTIF(Table18[.],B$44)</f>
        <v>0</v>
      </c>
      <c r="F10" s="75">
        <f>COUNTIF(Table18[.],$B$45)</f>
        <v>0</v>
      </c>
      <c r="G10" s="75">
        <f>COUNTIF(Table18[.],$B$46)</f>
        <v>0</v>
      </c>
      <c r="H10" s="75">
        <f>COUNTIF(Table18[.],$B$47)</f>
        <v>1</v>
      </c>
      <c r="I10" s="75">
        <f>COUNTIF(Table18[.],$B$48)</f>
        <v>1</v>
      </c>
      <c r="J10" s="75">
        <f>COUNTIF(Table18[.],$B$49)</f>
        <v>1</v>
      </c>
      <c r="K10" s="75">
        <f>COUNTIF(Table18[.],$B$50)</f>
        <v>1</v>
      </c>
      <c r="L10" s="75">
        <f>COUNTIF(Table18[.],$B$51)</f>
        <v>0</v>
      </c>
      <c r="M10" s="75">
        <f>COUNTIF(Table18[.],$B$52)</f>
        <v>0</v>
      </c>
      <c r="N10" s="75">
        <f>COUNTIF(Table18[.],$B$53)</f>
        <v>0</v>
      </c>
      <c r="O10" s="75">
        <f>COUNTIF(Table18[.],$B$54)</f>
        <v>1</v>
      </c>
      <c r="Q10" s="456"/>
      <c r="S10" s="456"/>
      <c r="U10" s="456"/>
    </row>
    <row r="11" spans="1:21" ht="15.5" thickTop="1" thickBot="1" x14ac:dyDescent="0.4">
      <c r="A11" s="528" t="s">
        <v>146</v>
      </c>
      <c r="B11" s="116">
        <f>COUNTIF(Panel!F8:F62,A11)</f>
        <v>6</v>
      </c>
      <c r="D11" s="76" t="str">
        <f>IF(Panel!$D$6&gt;8,Table19[[#Headers],[Group 09]],"Not Active")</f>
        <v>Not Active</v>
      </c>
      <c r="E11" s="75">
        <f>COUNTIF(Table19[.],B$44)</f>
        <v>2</v>
      </c>
      <c r="F11" s="75">
        <f>COUNTIF(Table19[.],$B$45)</f>
        <v>3</v>
      </c>
      <c r="G11" s="75">
        <f>COUNTIF(Table19[.],$B$46)</f>
        <v>0</v>
      </c>
      <c r="H11" s="75">
        <f>COUNTIF(Table19[.],$B$47)</f>
        <v>0</v>
      </c>
      <c r="I11" s="75">
        <f>COUNTIF(Table19[.],$B$48)</f>
        <v>0</v>
      </c>
      <c r="J11" s="75">
        <f>COUNTIF(Table19[.],$B$49)</f>
        <v>0</v>
      </c>
      <c r="K11" s="75">
        <f>COUNTIF(Table19[.],$B$50)</f>
        <v>0</v>
      </c>
      <c r="L11" s="75">
        <f>COUNTIF(Table19[.],$B$51)</f>
        <v>0</v>
      </c>
      <c r="M11" s="75">
        <f>COUNTIF(Table19[.],$B$52)</f>
        <v>0</v>
      </c>
      <c r="N11" s="75">
        <f>COUNTIF(Table19[.],$B$53)</f>
        <v>0</v>
      </c>
      <c r="O11" s="75">
        <f>COUNTIF(Table19[.],$B$54)</f>
        <v>0</v>
      </c>
      <c r="Q11" s="456"/>
      <c r="S11" s="456"/>
      <c r="U11" s="456"/>
    </row>
    <row r="12" spans="1:21" ht="15.5" thickTop="1" thickBot="1" x14ac:dyDescent="0.4">
      <c r="A12" s="529" t="s">
        <v>147</v>
      </c>
      <c r="B12" s="116">
        <f>COUNTIF(Panel!F8:F63,A12)</f>
        <v>6</v>
      </c>
      <c r="D12" s="76" t="str">
        <f>IF(Panel!$D$6&gt;9,Table20[[#Headers],[Group 10]],"Not Active")</f>
        <v>Not Active</v>
      </c>
      <c r="E12" s="75">
        <f>COUNTIF(Table20[.],B$44)</f>
        <v>3</v>
      </c>
      <c r="F12" s="75">
        <f>COUNTIF(Table20[.],$B$45)</f>
        <v>2</v>
      </c>
      <c r="G12" s="75">
        <f>COUNTIF(Table20[.],$B$46)</f>
        <v>0</v>
      </c>
      <c r="H12" s="75">
        <f>COUNTIF(Table20[.],$B$47)</f>
        <v>1</v>
      </c>
      <c r="I12" s="75">
        <f>COUNTIF(Table20[.],$B$48)</f>
        <v>0</v>
      </c>
      <c r="J12" s="75">
        <f>COUNTIF(Table20[.],$B$49)</f>
        <v>0</v>
      </c>
      <c r="K12" s="75">
        <f>COUNTIF(Table20[.],$B$50)</f>
        <v>0</v>
      </c>
      <c r="L12" s="75">
        <f>COUNTIF(Table20[.],$B$51)</f>
        <v>0</v>
      </c>
      <c r="M12" s="75">
        <f>COUNTIF(Table20[.],$B$52)</f>
        <v>0</v>
      </c>
      <c r="N12" s="75">
        <f>COUNTIF(Table20[.],$B$53)</f>
        <v>0</v>
      </c>
      <c r="O12" s="75">
        <f>COUNTIF(Table20[.],$B$54)</f>
        <v>0</v>
      </c>
      <c r="Q12" s="456"/>
      <c r="S12" s="456"/>
      <c r="U12" s="456"/>
    </row>
    <row r="13" spans="1:21" ht="15.5" thickTop="1" thickBot="1" x14ac:dyDescent="0.4">
      <c r="A13" s="530" t="s">
        <v>148</v>
      </c>
      <c r="B13" s="116">
        <f>COUNTIF(Panel!F8:F64,A13)</f>
        <v>3</v>
      </c>
      <c r="D13" s="76" t="str">
        <f>IF(Panel!$D$6&gt;10,_11[[#Headers],[Group 11]],"Not Active")</f>
        <v>Not Active</v>
      </c>
      <c r="E13" s="75">
        <f>COUNTIF(_11[.],B$44)</f>
        <v>0</v>
      </c>
      <c r="F13" s="75">
        <f>COUNTIF(_11[.],$B$45)</f>
        <v>0</v>
      </c>
      <c r="G13" s="75">
        <f>COUNTIF(_11[.],$B$46)</f>
        <v>0</v>
      </c>
      <c r="H13" s="75">
        <f>COUNTIF(_11[.],$B$47)</f>
        <v>0</v>
      </c>
      <c r="I13" s="75">
        <f>COUNTIF(_11[.],$B$48)</f>
        <v>0</v>
      </c>
      <c r="J13" s="75">
        <f>COUNTIF(_11[.],$B$49)</f>
        <v>0</v>
      </c>
      <c r="K13" s="75">
        <f>COUNTIF(_11[.],$B$50)</f>
        <v>0</v>
      </c>
      <c r="L13" s="75">
        <f>COUNTIF(_11[.],$B$51)</f>
        <v>0</v>
      </c>
      <c r="M13" s="75">
        <f>COUNTIF(_11[.],$B$52)</f>
        <v>0</v>
      </c>
      <c r="N13" s="75">
        <f>COUNTIF(_11[.],$B$53)</f>
        <v>0</v>
      </c>
      <c r="O13" s="75">
        <f>COUNTIF(_11[.],$B$54)</f>
        <v>0</v>
      </c>
      <c r="Q13" s="456"/>
      <c r="S13" s="456"/>
      <c r="U13" s="456"/>
    </row>
    <row r="14" spans="1:21" ht="15.5" thickTop="1" thickBot="1" x14ac:dyDescent="0.4">
      <c r="A14" s="531" t="s">
        <v>149</v>
      </c>
      <c r="B14" s="116">
        <f>COUNTIF(Panel!F8:F65,A14)</f>
        <v>7</v>
      </c>
      <c r="D14" s="76" t="str">
        <f>IF(Panel!$D$6&gt;11,_12[[#Headers],[Group 12]],"Not Active")</f>
        <v>Not Active</v>
      </c>
      <c r="E14" s="75">
        <f>COUNTIF(_12[.],B$44)</f>
        <v>0</v>
      </c>
      <c r="F14" s="75">
        <f>COUNTIF(_12[.],$B$45)</f>
        <v>0</v>
      </c>
      <c r="G14" s="75">
        <f>COUNTIF(_12[.],$B$46)</f>
        <v>0</v>
      </c>
      <c r="H14" s="75">
        <f>COUNTIF(_12[.],$B$47)</f>
        <v>0</v>
      </c>
      <c r="I14" s="75">
        <f>COUNTIF(_12[.],$B$48)</f>
        <v>0</v>
      </c>
      <c r="J14" s="75">
        <f>COUNTIF(_12[.],$B$49)</f>
        <v>0</v>
      </c>
      <c r="K14" s="75">
        <f>COUNTIF(_12[.],$B$50)</f>
        <v>0</v>
      </c>
      <c r="L14" s="75">
        <f>COUNTIF(_12[.],$B$51)</f>
        <v>0</v>
      </c>
      <c r="M14" s="75">
        <f>COUNTIF(_12[.],$B$52)</f>
        <v>0</v>
      </c>
      <c r="N14" s="75">
        <f>COUNTIF(_12[.],$B$53)</f>
        <v>0</v>
      </c>
      <c r="O14" s="75">
        <f>COUNTIF(_12[.],$B$54)</f>
        <v>0</v>
      </c>
      <c r="Q14" s="457"/>
      <c r="S14" s="457"/>
      <c r="U14" s="457"/>
    </row>
    <row r="15" spans="1:21" ht="15.5" thickTop="1" thickBot="1" x14ac:dyDescent="0.4">
      <c r="A15" s="532" t="s">
        <v>209</v>
      </c>
      <c r="B15" s="116">
        <f>COUNTIF(Panel!F9:F66,A15)</f>
        <v>3</v>
      </c>
      <c r="D15" s="76" t="str">
        <f>IF(Panel!$D$6&gt;12,_13[[#Headers],[Group 13]],"Not Active")</f>
        <v>Not Active</v>
      </c>
      <c r="E15" s="75">
        <f>COUNTIF(_13[.],B$44)</f>
        <v>0</v>
      </c>
      <c r="F15" s="75">
        <f>COUNTIF(_13[.],$B$45)</f>
        <v>0</v>
      </c>
      <c r="G15" s="75">
        <f>COUNTIF(_13[.],$B$46)</f>
        <v>0</v>
      </c>
      <c r="H15" s="75">
        <f>COUNTIF(_13[.],$B$47)</f>
        <v>0</v>
      </c>
      <c r="I15" s="75">
        <f>COUNTIF(_13[.],$B$48)</f>
        <v>0</v>
      </c>
      <c r="J15" s="75">
        <f>COUNTIF(_13[.],$B$49)</f>
        <v>0</v>
      </c>
      <c r="K15" s="75">
        <f>COUNTIF(_13[.],$B$50)</f>
        <v>0</v>
      </c>
      <c r="L15" s="75">
        <f>COUNTIF(_13[.],$B$51)</f>
        <v>0</v>
      </c>
      <c r="M15" s="75">
        <f>COUNTIF(_13[.],$B$52)</f>
        <v>0</v>
      </c>
      <c r="N15" s="75">
        <f>COUNTIF(_13[.],$B$53)</f>
        <v>0</v>
      </c>
      <c r="O15" s="75">
        <f>COUNTIF(_13[.],$B$54)</f>
        <v>0</v>
      </c>
    </row>
    <row r="16" spans="1:21" ht="19" thickTop="1" thickBot="1" x14ac:dyDescent="0.4">
      <c r="A16" s="533" t="s">
        <v>151</v>
      </c>
      <c r="B16" s="349">
        <f>COUNTIF(Panel!F10:F77,A16)</f>
        <v>2</v>
      </c>
      <c r="D16" s="76" t="str">
        <f>IF(Panel!$D$6&gt;13,_14[[#Headers],[Group 14]],"Not Active")</f>
        <v>Not Active</v>
      </c>
      <c r="E16" s="75">
        <f>COUNTIF(_14[.],B$44)</f>
        <v>0</v>
      </c>
      <c r="F16" s="75">
        <f>COUNTIF(_14[.],$B$45)</f>
        <v>0</v>
      </c>
      <c r="G16" s="75">
        <f>COUNTIF(_14[.],$B$46)</f>
        <v>0</v>
      </c>
      <c r="H16" s="75">
        <f>COUNTIF(_14[.],$B$47)</f>
        <v>0</v>
      </c>
      <c r="I16" s="75">
        <f>COUNTIF(_14[.],$B$48)</f>
        <v>0</v>
      </c>
      <c r="J16" s="75">
        <f>COUNTIF(_14[.],$B$49)</f>
        <v>0</v>
      </c>
      <c r="K16" s="75">
        <f>COUNTIF(_14[.],$B$50)</f>
        <v>0</v>
      </c>
      <c r="L16" s="75">
        <f>COUNTIF(_14[.],$B$51)</f>
        <v>0</v>
      </c>
      <c r="M16" s="75">
        <f>COUNTIF(_14[.],$B$52)</f>
        <v>0</v>
      </c>
      <c r="N16" s="75">
        <f>COUNTIF(_14[.],$B$53)</f>
        <v>0</v>
      </c>
      <c r="O16" s="75">
        <f>COUNTIF(_14[.],$B$54)</f>
        <v>0</v>
      </c>
      <c r="Q16" s="118" t="str">
        <f>A14&amp;" "&amp;"List"</f>
        <v>Option 4 List</v>
      </c>
      <c r="S16" s="119" t="str">
        <f>A15&amp;" "&amp;"List"</f>
        <v>(Special) Moving  List</v>
      </c>
      <c r="U16" s="120" t="str">
        <f>A16&amp;" "&amp;"List"</f>
        <v>Option 6 List</v>
      </c>
    </row>
    <row r="17" spans="1:21" ht="15.5" thickTop="1" thickBot="1" x14ac:dyDescent="0.4">
      <c r="A17" s="534" t="s">
        <v>152</v>
      </c>
      <c r="B17" s="116">
        <f>COUNTIF(Panel!F10:F77,A17)</f>
        <v>3</v>
      </c>
      <c r="D17" s="137" t="str">
        <f>IF(Panel!$D$6&gt;14,_15[[#Headers],[Group 15]],"Not Active")</f>
        <v>Not Active</v>
      </c>
      <c r="E17" s="138">
        <f>COUNTIF(_15[.],B$44)</f>
        <v>0</v>
      </c>
      <c r="F17" s="138">
        <f>COUNTIF(_15[.],$B$45)</f>
        <v>0</v>
      </c>
      <c r="G17" s="138">
        <f>COUNTIF(_15[.],$B$46)</f>
        <v>0</v>
      </c>
      <c r="H17" s="138">
        <f>COUNTIF(_15[.],$B$47)</f>
        <v>0</v>
      </c>
      <c r="I17" s="138">
        <f>COUNTIF(_15[.],$B$48)</f>
        <v>0</v>
      </c>
      <c r="J17" s="138">
        <f>COUNTIF(_15[.],$B$49)</f>
        <v>0</v>
      </c>
      <c r="K17" s="138">
        <f>COUNTIF(_15[.],$B$50)</f>
        <v>0</v>
      </c>
      <c r="L17" s="138">
        <f>COUNTIF(_15[.],$B$51)</f>
        <v>0</v>
      </c>
      <c r="M17" s="138">
        <f>COUNTIF(_15[.],$B$52)</f>
        <v>0</v>
      </c>
      <c r="N17" s="138">
        <f>COUNTIF(_15[.],$B$53)</f>
        <v>0</v>
      </c>
      <c r="O17" s="138">
        <f>COUNTIF(_15[.],$B$54)</f>
        <v>0</v>
      </c>
      <c r="Q17" s="455" t="str" cm="1">
        <f t="array" ref="Q17">_xlfn.TEXTJOIN(CHAR(10),TRUE,IF(Table8[STATUS]=A14,CONCATENATE(Table8[Rank_LastName]),""))</f>
        <v>EX6 Black
EX14 Cena
EX17 Christ
EX1 Danvers
EX14 Luke
EX18 Mcboatface
EX20 Moon</v>
      </c>
      <c r="S17" s="455" t="str" cm="1">
        <f t="array" aca="1" ref="S17" ca="1">_xlfn.TEXTJOIN(CHAR(10),TRUE,IF(Table8[STATUS]=A15,Table8[Rank_LastName],IF(Table8[Date Leaving]&lt;=(TODAY()+B56),Table8[Rank_LastName],"")))</f>
        <v>EX2 America
EX2 AOL
EX9 Brocavich
EX20 Moon
EX10 Rosseta
EX3 Whit</v>
      </c>
      <c r="U17" s="455" t="str" cm="1">
        <f t="array" ref="U17">_xlfn.TEXTJOIN(CHAR(10),TRUE,IF(Table8[STATUS]=A16,CONCATENATE(Table8[Rank_LastName]),""))</f>
        <v>EX15 Cheep
EX5 Ghost</v>
      </c>
    </row>
    <row r="18" spans="1:21" ht="15.5" thickTop="1" thickBot="1" x14ac:dyDescent="0.4">
      <c r="A18" s="346"/>
      <c r="B18" s="117"/>
      <c r="Q18" s="456"/>
      <c r="S18" s="456"/>
      <c r="U18" s="456"/>
    </row>
    <row r="19" spans="1:21" ht="15.5" customHeight="1" thickTop="1" thickBot="1" x14ac:dyDescent="0.4">
      <c r="A19" s="535" t="s">
        <v>309</v>
      </c>
      <c r="B19" s="350" cm="1">
        <f t="array" ref="B19">SUM(IF(Table8[Rank_LastName]&lt;&gt;"",1,0))</f>
        <v>68</v>
      </c>
      <c r="D19" s="139" t="s">
        <v>157</v>
      </c>
      <c r="E19" s="140"/>
      <c r="F19" s="140"/>
      <c r="G19" s="140"/>
      <c r="H19" s="141"/>
      <c r="J19" s="460" t="s">
        <v>370</v>
      </c>
      <c r="K19" s="461"/>
      <c r="L19" s="461"/>
      <c r="M19" s="461"/>
      <c r="N19" s="461"/>
      <c r="O19" s="462"/>
      <c r="Q19" s="456"/>
      <c r="S19" s="456"/>
      <c r="U19" s="456"/>
    </row>
    <row r="20" spans="1:21" ht="15" thickBot="1" x14ac:dyDescent="0.4">
      <c r="A20" s="536" t="s">
        <v>364</v>
      </c>
      <c r="B20" s="349" cm="1">
        <f t="array" ref="B20">SUM(IF(_1&lt;&gt;"",1,0),IF(_2&lt;&gt;"",1,0),IF(_3&lt;&gt;"",1,0),IF(_4&lt;&gt;"",1,0),IF(_5&lt;&gt;"",1,0),IF(_6&lt;&gt;"",1,0),IF(_7&lt;&gt;"",1,0),IF(_8&lt;&gt;"",1,0),IF(_9&lt;&gt;"",1,0),IF(_10&lt;&gt;"",1,0),IF(_11[]&lt;&gt;"",1,0),IF(_12[]&lt;&gt;"",1,0),IF(_13[]&lt;&gt;"",1,0),IF(_14[]&lt;&gt;"",1,0),IF(_15[]&lt;&gt;"",1,0))</f>
        <v>69</v>
      </c>
      <c r="D20" s="74"/>
      <c r="E20" s="180" t="str">
        <f>B44</f>
        <v>Primary</v>
      </c>
      <c r="F20" s="180" t="str">
        <f>B45</f>
        <v>Secondary</v>
      </c>
      <c r="G20" s="180" t="str">
        <f>B46</f>
        <v>Training</v>
      </c>
      <c r="H20" s="181" t="str">
        <f>B47</f>
        <v>Extra1</v>
      </c>
      <c r="J20" s="463"/>
      <c r="K20" s="464"/>
      <c r="L20" s="464"/>
      <c r="M20" s="464"/>
      <c r="N20" s="464"/>
      <c r="O20" s="465"/>
      <c r="Q20" s="456"/>
      <c r="S20" s="456"/>
      <c r="U20" s="456"/>
    </row>
    <row r="21" spans="1:21" ht="12.5" customHeight="1" thickTop="1" thickBot="1" x14ac:dyDescent="0.4">
      <c r="D21" s="76" t="str">
        <f>IF(Panel!$D$6&gt;0,Table2[[#Headers],[Group 01]],"Not Active")</f>
        <v>Group 01</v>
      </c>
      <c r="E21" s="75">
        <f>SUM(IF(J23=$B$44,E3,0),IF(J23=$B$45,F3,0),IF(J23=$B$46,G3,0))</f>
        <v>0</v>
      </c>
      <c r="F21" s="75">
        <f>COUNTIF(Panel!J28:$J39,B63)</f>
        <v>0</v>
      </c>
      <c r="G21" s="75">
        <f>COUNTIF(Panel!J28:$J39,B64)</f>
        <v>0</v>
      </c>
      <c r="H21" s="75">
        <f>COUNTIF(Panel!J28:$J39,B65)</f>
        <v>0</v>
      </c>
      <c r="J21" s="466"/>
      <c r="K21" s="467"/>
      <c r="L21" s="467"/>
      <c r="M21" s="467"/>
      <c r="N21" s="467"/>
      <c r="O21" s="468"/>
      <c r="Q21" s="456"/>
      <c r="S21" s="456"/>
      <c r="U21" s="456"/>
    </row>
    <row r="22" spans="1:21" ht="15.5" thickTop="1" thickBot="1" x14ac:dyDescent="0.4">
      <c r="A22" s="361" t="s">
        <v>208</v>
      </c>
      <c r="D22" s="76" t="str">
        <f>IF(Panel!$D$6&gt;1,Table1[[#Headers],[Group 02]],"Not Active")</f>
        <v>Group 02</v>
      </c>
      <c r="E22" s="75">
        <f>COUNTIF(Panel!$L$10:$L$21,B$44)</f>
        <v>6</v>
      </c>
      <c r="F22" s="75">
        <f>COUNTIF(Panel!$L$10:$L$21,B$45)</f>
        <v>1</v>
      </c>
      <c r="G22" s="75">
        <f>COUNTIF(Panel!$L$10:$L$21,B$46)</f>
        <v>0</v>
      </c>
      <c r="H22" s="75">
        <f>COUNTIF(Panel!$L$10:$L$21,B$47)</f>
        <v>2</v>
      </c>
      <c r="J22" s="128">
        <v>1</v>
      </c>
      <c r="K22" s="199">
        <v>2</v>
      </c>
      <c r="L22" s="199">
        <v>3</v>
      </c>
      <c r="M22" s="199">
        <v>4</v>
      </c>
      <c r="N22" s="200"/>
      <c r="O22" s="201"/>
      <c r="Q22" s="456"/>
      <c r="S22" s="456"/>
      <c r="U22" s="456"/>
    </row>
    <row r="23" spans="1:21" ht="12.5" customHeight="1" x14ac:dyDescent="0.35">
      <c r="A23" s="354" t="s">
        <v>189</v>
      </c>
      <c r="D23" s="76" t="str">
        <f>IF(Panel!$D$6&gt;2,Table4[[#Headers],[Group 03]],"Not Active")</f>
        <v>Group 03</v>
      </c>
      <c r="E23" s="75">
        <f>COUNTIF(Table4[.],B$44)</f>
        <v>4</v>
      </c>
      <c r="F23" s="75">
        <f>COUNTIF(Table4[.],B$45)</f>
        <v>5</v>
      </c>
      <c r="G23" s="75">
        <f>COUNTIF(Table4[.],B$46)</f>
        <v>2</v>
      </c>
      <c r="H23" s="75">
        <f>COUNTIF(Table4[.],B$47)</f>
        <v>0</v>
      </c>
      <c r="J23" s="128"/>
      <c r="K23" s="199"/>
      <c r="L23" s="199"/>
      <c r="M23" s="199"/>
      <c r="N23" s="200"/>
      <c r="O23" s="201"/>
      <c r="Q23" s="456"/>
      <c r="S23" s="456"/>
      <c r="U23" s="456"/>
    </row>
    <row r="24" spans="1:21" x14ac:dyDescent="0.35">
      <c r="A24" s="355" t="s">
        <v>190</v>
      </c>
      <c r="D24" s="76" t="str">
        <f>IF(Panel!$D$6&gt;3,Table5[[#Headers],[Group 04]],"Not Active")</f>
        <v>Group 04</v>
      </c>
      <c r="E24" s="75">
        <f>COUNTIF(Panel!$P$10:$P$21,B$44)</f>
        <v>1</v>
      </c>
      <c r="F24" s="75">
        <f>COUNTIF(Panel!$P$10:$P$21,B$45)</f>
        <v>0</v>
      </c>
      <c r="G24" s="75">
        <f>COUNTIF(Panel!$P$10:$P$21,B$46)</f>
        <v>0</v>
      </c>
      <c r="H24" s="75">
        <f>COUNTIF(Panel!$P$10:$P$21,B$47)</f>
        <v>1</v>
      </c>
      <c r="J24" s="128"/>
      <c r="K24" s="199"/>
      <c r="L24" s="199"/>
      <c r="M24" s="199"/>
      <c r="N24" s="200"/>
      <c r="O24" s="201"/>
      <c r="Q24" s="456"/>
      <c r="S24" s="456"/>
      <c r="U24" s="456"/>
    </row>
    <row r="25" spans="1:21" x14ac:dyDescent="0.35">
      <c r="A25" s="355" t="s">
        <v>191</v>
      </c>
      <c r="D25" s="76" t="str">
        <f>IF(Panel!$D$6&gt;4,Table6[[#Headers],[Group 05]],"Not Active")</f>
        <v>Group 05</v>
      </c>
      <c r="E25" s="75">
        <f>SUM(COUNTIF(Panel!R28:R39,"OOD"),COUNTIF(Panel!R28:R39,"OOD U/I"))</f>
        <v>0</v>
      </c>
      <c r="F25" s="75">
        <f>COUNTIF(Panel!$L$10:$L$21,B$45)</f>
        <v>1</v>
      </c>
      <c r="G25" s="75">
        <f>COUNTIF(Panel!$L$10:$L$21,B$46)</f>
        <v>0</v>
      </c>
      <c r="H25" s="75">
        <f>COUNTIF(Panel!$L$10:$L$21,B$47)</f>
        <v>2</v>
      </c>
      <c r="J25" s="128"/>
      <c r="K25" s="199"/>
      <c r="L25" s="199"/>
      <c r="M25" s="199"/>
      <c r="N25" s="200"/>
      <c r="O25" s="201"/>
      <c r="Q25" s="456"/>
      <c r="S25" s="456"/>
      <c r="U25" s="456"/>
    </row>
    <row r="26" spans="1:21" x14ac:dyDescent="0.35">
      <c r="A26" s="355" t="s">
        <v>192</v>
      </c>
      <c r="D26" s="76" t="str">
        <f>IF(Panel!$D$6&gt;5,Table7[[#Headers],[Group 06]],"Not Active")</f>
        <v>Not Active</v>
      </c>
      <c r="E26" s="75">
        <f>SUM(COUNTIF(Panel!J42:J53,"OOD"),COUNTIF(Panel!J42:J53,"OOD U/I"))</f>
        <v>0</v>
      </c>
      <c r="F26" s="75">
        <f>COUNTIF(Panel!$L$10:$L$21,B$45)</f>
        <v>1</v>
      </c>
      <c r="G26" s="75">
        <f>COUNTIF(Panel!$L$10:$L$21,B$46)</f>
        <v>0</v>
      </c>
      <c r="H26" s="75">
        <f>COUNTIF(Panel!$L$10:$L$21,B$47)</f>
        <v>2</v>
      </c>
      <c r="J26" s="128"/>
      <c r="K26" s="199"/>
      <c r="L26" s="199"/>
      <c r="M26" s="199"/>
      <c r="N26" s="200"/>
      <c r="O26" s="201"/>
      <c r="Q26" s="456"/>
      <c r="S26" s="456"/>
      <c r="U26" s="456"/>
    </row>
    <row r="27" spans="1:21" x14ac:dyDescent="0.35">
      <c r="A27" s="355" t="s">
        <v>193</v>
      </c>
      <c r="D27" s="76" t="str">
        <f>IF(Panel!$D$6&gt;6,Table17[[#Headers],[Group 07]],"Not Active")</f>
        <v>Not Active</v>
      </c>
      <c r="E27" s="75">
        <f>SUM(COUNTIF(Panel!L42:L53,"OOD"),COUNTIF(Panel!L42:L53,"OOD U/I"))</f>
        <v>0</v>
      </c>
      <c r="F27" s="75">
        <f>COUNTIF(Panel!$L$10:$L$21,B$45)</f>
        <v>1</v>
      </c>
      <c r="G27" s="75">
        <f>COUNTIF(Panel!$L$10:$L$21,B$46)</f>
        <v>0</v>
      </c>
      <c r="H27" s="75">
        <f>COUNTIF(Panel!$L$10:$L$21,B$47)</f>
        <v>2</v>
      </c>
      <c r="J27" s="128"/>
      <c r="K27" s="199"/>
      <c r="L27" s="199"/>
      <c r="M27" s="199"/>
      <c r="N27" s="200"/>
      <c r="O27" s="201"/>
      <c r="Q27" s="456"/>
      <c r="S27" s="456"/>
      <c r="U27" s="456"/>
    </row>
    <row r="28" spans="1:21" x14ac:dyDescent="0.35">
      <c r="A28" s="355" t="s">
        <v>194</v>
      </c>
      <c r="D28" s="76" t="str">
        <f>IF(Panel!$D$6&gt;7,Table18[[#Headers],[Group 08]],"Not Active")</f>
        <v>Not Active</v>
      </c>
      <c r="E28" s="75">
        <f>SUM(COUNTIF(Panel!N42:N53,"OOD"),COUNTIF(Panel!N42:N53,"OOD U/I"))</f>
        <v>0</v>
      </c>
      <c r="F28" s="75">
        <f>COUNTIF(Panel!$L$10:$L$21,B$45)</f>
        <v>1</v>
      </c>
      <c r="G28" s="75">
        <f>COUNTIF(Panel!$L$10:$L$21,B$46)</f>
        <v>0</v>
      </c>
      <c r="H28" s="75">
        <f>COUNTIF(Panel!$L$10:$L$21,B$47)</f>
        <v>2</v>
      </c>
      <c r="J28" s="128"/>
      <c r="K28" s="199"/>
      <c r="L28" s="199"/>
      <c r="M28" s="199"/>
      <c r="N28" s="200"/>
      <c r="O28" s="201"/>
      <c r="Q28" s="456"/>
      <c r="S28" s="456"/>
      <c r="U28" s="456"/>
    </row>
    <row r="29" spans="1:21" ht="15" thickBot="1" x14ac:dyDescent="0.4">
      <c r="A29" s="355" t="s">
        <v>195</v>
      </c>
      <c r="D29" s="76" t="str">
        <f>IF(Panel!$D$6&gt;8,Table19[[#Headers],[Group 09]],"Not Active")</f>
        <v>Not Active</v>
      </c>
      <c r="E29" s="75">
        <f>SUM(COUNTIF(Panel!P42:P53,"OOD"),COUNTIF(Panel!P42:P53,"OOD U/I"))</f>
        <v>0</v>
      </c>
      <c r="F29" s="75">
        <f>COUNTIF(Panel!$L$10:$L$21,B$45)</f>
        <v>1</v>
      </c>
      <c r="G29" s="75">
        <f>COUNTIF(Panel!$L$10:$L$21,B$46)</f>
        <v>0</v>
      </c>
      <c r="H29" s="75">
        <f>COUNTIF(Panel!$L$10:$L$21,B$47)</f>
        <v>2</v>
      </c>
      <c r="J29" s="128"/>
      <c r="K29" s="199"/>
      <c r="L29" s="199"/>
      <c r="M29" s="199"/>
      <c r="N29" s="200"/>
      <c r="O29" s="201"/>
      <c r="Q29" s="457"/>
      <c r="S29" s="457"/>
      <c r="U29" s="457"/>
    </row>
    <row r="30" spans="1:21" ht="15.5" thickTop="1" thickBot="1" x14ac:dyDescent="0.4">
      <c r="A30" s="355" t="s">
        <v>196</v>
      </c>
      <c r="D30" s="76" t="str">
        <f>IF(Panel!$D$6&gt;9,Table20[[#Headers],[Group 10]],"Not Active")</f>
        <v>Not Active</v>
      </c>
      <c r="E30" s="75">
        <f>SUM(COUNTIF(Panel!R42:R53,"OOD"),COUNTIF(Panel!R42:R53,"OOD U/I"))</f>
        <v>0</v>
      </c>
      <c r="F30" s="75">
        <f>COUNTIF(Panel!$L$10:$L$21,B$45)</f>
        <v>1</v>
      </c>
      <c r="G30" s="75">
        <f>COUNTIF(Panel!$L$10:$L$21,B$46)</f>
        <v>0</v>
      </c>
      <c r="H30" s="75">
        <f>COUNTIF(Panel!$L$10:$L$21,B$47)</f>
        <v>2</v>
      </c>
      <c r="J30" s="128"/>
      <c r="K30" s="199"/>
      <c r="L30" s="199"/>
      <c r="M30" s="199"/>
      <c r="N30" s="200"/>
      <c r="O30" s="201"/>
    </row>
    <row r="31" spans="1:21" ht="18.5" thickTop="1" x14ac:dyDescent="0.35">
      <c r="A31" s="355" t="s">
        <v>197</v>
      </c>
      <c r="D31" s="76" t="str">
        <f>IF(Panel!$D$6&gt;10,_11[[#Headers],[Group 11]],"Not Active")</f>
        <v>Not Active</v>
      </c>
      <c r="E31" s="75">
        <f>SUM(COUNTIF(Panel!J56:J67,"OOD"),COUNTIF(Panel!J56:J67,"OOD U/I"))</f>
        <v>0</v>
      </c>
      <c r="F31" s="75">
        <f>COUNTIF(Panel!$L$10:$L$21,B$45)</f>
        <v>1</v>
      </c>
      <c r="G31" s="75">
        <f>COUNTIF(Panel!$L$10:$L$21,B$46)</f>
        <v>0</v>
      </c>
      <c r="H31" s="75">
        <f>COUNTIF(Panel!$L$10:$L$21,B$47)</f>
        <v>2</v>
      </c>
      <c r="J31" s="128"/>
      <c r="K31" s="199"/>
      <c r="L31" s="199"/>
      <c r="M31" s="199"/>
      <c r="N31" s="200"/>
      <c r="O31" s="201"/>
      <c r="Q31" s="121" t="str">
        <f>A17&amp;" "&amp;"List"</f>
        <v>Option 7 List</v>
      </c>
      <c r="S31" s="217" t="s">
        <v>113</v>
      </c>
      <c r="U31" s="217" t="s">
        <v>114</v>
      </c>
    </row>
    <row r="32" spans="1:21" x14ac:dyDescent="0.35">
      <c r="A32" s="355" t="s">
        <v>198</v>
      </c>
      <c r="D32" s="76" t="str">
        <f>IF(Panel!$D$6&gt;11,_12[[#Headers],[Group 12]],"Not Active")</f>
        <v>Not Active</v>
      </c>
      <c r="E32" s="75">
        <f>SUM(COUNTIF(Panel!L56:L67,"OOD"),COUNTIF(Panel!L56:L67,"OOD U/I"))</f>
        <v>0</v>
      </c>
      <c r="F32" s="75">
        <f>COUNTIF(Panel!$L$10:$L$21,B$45)</f>
        <v>1</v>
      </c>
      <c r="G32" s="75">
        <f>COUNTIF(Panel!$L$10:$L$21,B$46)</f>
        <v>0</v>
      </c>
      <c r="H32" s="75">
        <f>COUNTIF(Panel!$L$10:$L$21,B$47)</f>
        <v>2</v>
      </c>
      <c r="J32" s="128"/>
      <c r="K32" s="199"/>
      <c r="L32" s="199"/>
      <c r="M32" s="199"/>
      <c r="N32" s="200"/>
      <c r="O32" s="201"/>
      <c r="Q32" s="455" t="str" cm="1">
        <f t="array" ref="Q32">_xlfn.TEXTJOIN(CHAR(10),TRUE,IF(Table8[STATUS]=A17,CONCATENATE(Table8[Rank_LastName]),""))</f>
        <v>EX7 Boo
EX8 Boo
EX8 Hardworker</v>
      </c>
      <c r="S32" s="455" t="str" cm="1">
        <f t="array" ref="S32">_xlfn.TEXTJOIN(CHAR(10),TRUE,IF(Table8[On Duty?]="DW",CONCATENATE(Table8[Rank_LastName]),""))</f>
        <v>EX2 America</v>
      </c>
      <c r="U32" s="455" t="str" cm="1">
        <f t="array" ref="U32">_xlfn.TEXTJOIN(CHAR(10),TRUE,IF(Table8[On Duty?]="",CONCATENATE(Table8[Rank_LastName]),""))</f>
        <v/>
      </c>
    </row>
    <row r="33" spans="1:21" x14ac:dyDescent="0.35">
      <c r="A33" s="355" t="s">
        <v>199</v>
      </c>
      <c r="D33" s="76" t="str">
        <f>IF(Panel!$D$6&gt;12,_13[[#Headers],[Group 13]],"Not Active")</f>
        <v>Not Active</v>
      </c>
      <c r="E33" s="75">
        <f>SUM(COUNTIF(Panel!N56:N67,"OOD"),COUNTIF(Panel!N56:N67,"OOD U/I"))</f>
        <v>0</v>
      </c>
      <c r="F33" s="75">
        <f>COUNTIF(Panel!$L$10:$L$21,B$45)</f>
        <v>1</v>
      </c>
      <c r="G33" s="75">
        <f>COUNTIF(Panel!$L$10:$L$21,B$46)</f>
        <v>0</v>
      </c>
      <c r="H33" s="75">
        <f>COUNTIF(Panel!$L$10:$L$21,B$47)</f>
        <v>2</v>
      </c>
      <c r="J33" s="128"/>
      <c r="K33" s="199"/>
      <c r="L33" s="199"/>
      <c r="M33" s="199"/>
      <c r="N33" s="200"/>
      <c r="O33" s="201"/>
      <c r="Q33" s="456"/>
      <c r="S33" s="456"/>
      <c r="U33" s="456"/>
    </row>
    <row r="34" spans="1:21" ht="15" thickBot="1" x14ac:dyDescent="0.4">
      <c r="A34" s="355" t="s">
        <v>200</v>
      </c>
      <c r="D34" s="76" t="str">
        <f>IF(Panel!$D$6&gt;13,_14[[#Headers],[Group 14]],"Not Active")</f>
        <v>Not Active</v>
      </c>
      <c r="E34" s="75">
        <f>SUM(COUNTIF(Panel!P56:P67,"OOD"),COUNTIF(Panel!P56:P67,"OOD U/I"))</f>
        <v>0</v>
      </c>
      <c r="F34" s="75">
        <f>COUNTIF(Panel!$L$10:$L$21,B$45)</f>
        <v>1</v>
      </c>
      <c r="G34" s="75">
        <f>COUNTIF(Panel!$L$10:$L$21,B$46)</f>
        <v>0</v>
      </c>
      <c r="H34" s="75">
        <f>COUNTIF(Panel!$L$10:$L$21,B$47)</f>
        <v>2</v>
      </c>
      <c r="J34" s="207"/>
      <c r="K34" s="208"/>
      <c r="L34" s="208"/>
      <c r="M34" s="208"/>
      <c r="N34" s="200"/>
      <c r="O34" s="201"/>
      <c r="Q34" s="456"/>
      <c r="S34" s="456"/>
      <c r="U34" s="456"/>
    </row>
    <row r="35" spans="1:21" ht="15.5" thickTop="1" thickBot="1" x14ac:dyDescent="0.4">
      <c r="A35" s="355" t="s">
        <v>201</v>
      </c>
      <c r="D35" s="137" t="str">
        <f>IF(Panel!$D$6&gt;14,_15[[#Headers],[Group 15]],"Not Active")</f>
        <v>Not Active</v>
      </c>
      <c r="E35" s="138">
        <f>SUM(COUNTIF(Panel!R56:R67,"OOD"),COUNTIF(Panel!R56:R67,"OOD U/I"))</f>
        <v>0</v>
      </c>
      <c r="F35" s="138">
        <f>COUNTIF(Panel!$L$10:$L$21,B$45)</f>
        <v>1</v>
      </c>
      <c r="G35" s="138">
        <f>COUNTIF(Panel!$L$10:$L$21,B$46)</f>
        <v>0</v>
      </c>
      <c r="H35" s="138">
        <f>COUNTIF(Panel!$L$10:$L$21,B$47)</f>
        <v>2</v>
      </c>
      <c r="J35" s="204">
        <f>SUM(IF(J23=$B$44,E3,0),IF(J23=$B$45,F3,0))</f>
        <v>0</v>
      </c>
      <c r="K35" s="205"/>
      <c r="L35" s="205"/>
      <c r="M35" s="206"/>
      <c r="N35" s="202"/>
      <c r="O35" s="203"/>
      <c r="Q35" s="456"/>
      <c r="S35" s="456"/>
      <c r="U35" s="456"/>
    </row>
    <row r="36" spans="1:21" ht="15" thickTop="1" x14ac:dyDescent="0.35">
      <c r="A36" s="355" t="s">
        <v>202</v>
      </c>
      <c r="Q36" s="456"/>
      <c r="S36" s="456"/>
      <c r="U36" s="456"/>
    </row>
    <row r="37" spans="1:21" ht="15" thickBot="1" x14ac:dyDescent="0.4">
      <c r="A37" s="355" t="s">
        <v>203</v>
      </c>
      <c r="Q37" s="456"/>
      <c r="S37" s="456"/>
      <c r="U37" s="456"/>
    </row>
    <row r="38" spans="1:21" ht="15" customHeight="1" thickTop="1" x14ac:dyDescent="0.65">
      <c r="A38" s="355" t="s">
        <v>204</v>
      </c>
      <c r="D38" s="369" t="s">
        <v>355</v>
      </c>
      <c r="E38" s="369"/>
      <c r="F38" s="369"/>
      <c r="G38" s="369"/>
      <c r="H38" s="369"/>
      <c r="J38" s="214" t="s">
        <v>360</v>
      </c>
      <c r="K38" s="215"/>
      <c r="L38" s="215"/>
      <c r="M38" s="215"/>
      <c r="N38" s="215"/>
      <c r="O38" s="216"/>
      <c r="Q38" s="456"/>
      <c r="S38" s="456"/>
      <c r="U38" s="456"/>
    </row>
    <row r="39" spans="1:21" ht="14.5" customHeight="1" thickBot="1" x14ac:dyDescent="0.7">
      <c r="A39" s="355" t="s">
        <v>205</v>
      </c>
      <c r="D39" s="370"/>
      <c r="E39" s="370"/>
      <c r="F39" s="370"/>
      <c r="G39" s="370"/>
      <c r="H39" s="370"/>
      <c r="J39" s="128" t="s">
        <v>312</v>
      </c>
      <c r="K39" s="199" t="s">
        <v>313</v>
      </c>
      <c r="L39" s="199" t="s">
        <v>314</v>
      </c>
      <c r="M39" s="199" t="s">
        <v>315</v>
      </c>
      <c r="N39" s="199" t="s">
        <v>316</v>
      </c>
      <c r="O39" s="211" t="s">
        <v>317</v>
      </c>
      <c r="Q39" s="456"/>
      <c r="S39" s="456"/>
      <c r="U39" s="456"/>
    </row>
    <row r="40" spans="1:21" ht="14.5" customHeight="1" thickTop="1" x14ac:dyDescent="0.35">
      <c r="A40" s="355" t="s">
        <v>206</v>
      </c>
      <c r="D40" s="490" t="s">
        <v>356</v>
      </c>
      <c r="E40" s="491"/>
      <c r="F40" s="491"/>
      <c r="G40" s="491"/>
      <c r="H40" s="492"/>
      <c r="J40" s="128"/>
      <c r="K40" s="199"/>
      <c r="L40" s="199"/>
      <c r="M40" s="199"/>
      <c r="N40" s="199"/>
      <c r="O40" s="211"/>
      <c r="Q40" s="456"/>
      <c r="S40" s="456"/>
      <c r="U40" s="456"/>
    </row>
    <row r="41" spans="1:21" ht="15" customHeight="1" thickBot="1" x14ac:dyDescent="0.4">
      <c r="A41" s="356" t="s">
        <v>207</v>
      </c>
      <c r="D41" s="493"/>
      <c r="E41" s="494"/>
      <c r="F41" s="494"/>
      <c r="G41" s="494"/>
      <c r="H41" s="495"/>
      <c r="J41" s="128"/>
      <c r="K41" s="199"/>
      <c r="L41" s="199"/>
      <c r="M41" s="199"/>
      <c r="N41" s="199"/>
      <c r="O41" s="211"/>
      <c r="Q41" s="456"/>
      <c r="S41" s="456"/>
      <c r="U41" s="456"/>
    </row>
    <row r="42" spans="1:21" ht="15.5" thickTop="1" thickBot="1" x14ac:dyDescent="0.4">
      <c r="D42" s="469" t="str">
        <f>CONCATENATE("UPCOMING HOLIDAYS",CHAR(10))&amp;IF(Panel!S3="Office 2016",Holidays!B6,IF(Panel!S3="Office 2019+",Holidays!B3,"Check Office Version In Cell Panel!S4"))</f>
        <v>UPCOMING HOLIDAYS
04/Sep - Labor Day
09/Oct - Columbus Day
10/Nov - Veterans Day
23/Nov - Thanksgiving Day
25/Dec - Christmas Day</v>
      </c>
      <c r="E42" s="470"/>
      <c r="F42" s="470"/>
      <c r="G42" s="470"/>
      <c r="H42" s="471"/>
      <c r="J42" s="128"/>
      <c r="K42" s="199"/>
      <c r="L42" s="199"/>
      <c r="M42" s="199"/>
      <c r="N42" s="199"/>
      <c r="O42" s="211"/>
      <c r="Q42" s="456"/>
      <c r="S42" s="456"/>
      <c r="U42" s="456"/>
    </row>
    <row r="43" spans="1:21" ht="27.5" customHeight="1" thickTop="1" thickBot="1" x14ac:dyDescent="0.4">
      <c r="A43" s="458" t="s">
        <v>318</v>
      </c>
      <c r="B43" s="459"/>
      <c r="D43" s="472"/>
      <c r="E43" s="473"/>
      <c r="F43" s="473"/>
      <c r="G43" s="473"/>
      <c r="H43" s="474"/>
      <c r="J43" s="128"/>
      <c r="K43" s="199"/>
      <c r="L43" s="199"/>
      <c r="M43" s="199"/>
      <c r="N43" s="199"/>
      <c r="O43" s="211"/>
      <c r="Q43" s="456"/>
      <c r="S43" s="456"/>
      <c r="U43" s="456"/>
    </row>
    <row r="44" spans="1:21" ht="15.5" thickTop="1" thickBot="1" x14ac:dyDescent="0.4">
      <c r="A44" s="357" t="s">
        <v>146</v>
      </c>
      <c r="B44" s="351" t="s">
        <v>210</v>
      </c>
      <c r="D44" s="472"/>
      <c r="E44" s="473"/>
      <c r="F44" s="473"/>
      <c r="G44" s="473"/>
      <c r="H44" s="474"/>
      <c r="J44" s="128"/>
      <c r="K44" s="199"/>
      <c r="L44" s="199"/>
      <c r="M44" s="199"/>
      <c r="N44" s="199"/>
      <c r="O44" s="211"/>
      <c r="Q44" s="457"/>
      <c r="S44" s="457"/>
      <c r="U44" s="457"/>
    </row>
    <row r="45" spans="1:21" ht="15.5" thickTop="1" thickBot="1" x14ac:dyDescent="0.4">
      <c r="A45" s="358" t="s">
        <v>147</v>
      </c>
      <c r="B45" s="352" t="s">
        <v>115</v>
      </c>
      <c r="D45" s="472"/>
      <c r="E45" s="473"/>
      <c r="F45" s="473"/>
      <c r="G45" s="473"/>
      <c r="H45" s="474"/>
      <c r="J45" s="128"/>
      <c r="K45" s="199"/>
      <c r="L45" s="199"/>
      <c r="M45" s="199"/>
      <c r="N45" s="199"/>
      <c r="O45" s="211"/>
    </row>
    <row r="46" spans="1:21" ht="15.5" thickTop="1" thickBot="1" x14ac:dyDescent="0.4">
      <c r="A46" s="128" t="s">
        <v>148</v>
      </c>
      <c r="B46" s="352" t="s">
        <v>211</v>
      </c>
      <c r="D46" s="472"/>
      <c r="E46" s="473"/>
      <c r="F46" s="473"/>
      <c r="G46" s="473"/>
      <c r="H46" s="474"/>
      <c r="J46" s="128"/>
      <c r="K46" s="199"/>
      <c r="L46" s="199"/>
      <c r="M46" s="199"/>
      <c r="N46" s="199"/>
      <c r="O46" s="211"/>
      <c r="Q46" s="484" t="s">
        <v>354</v>
      </c>
      <c r="R46" s="485"/>
      <c r="S46" s="486"/>
    </row>
    <row r="47" spans="1:21" ht="15" thickBot="1" x14ac:dyDescent="0.4">
      <c r="A47" s="128" t="s">
        <v>149</v>
      </c>
      <c r="B47" s="352" t="s">
        <v>212</v>
      </c>
      <c r="D47" s="472"/>
      <c r="E47" s="473"/>
      <c r="F47" s="473"/>
      <c r="G47" s="473"/>
      <c r="H47" s="474"/>
      <c r="J47" s="128"/>
      <c r="K47" s="199"/>
      <c r="L47" s="199"/>
      <c r="M47" s="199"/>
      <c r="N47" s="199"/>
      <c r="O47" s="211"/>
      <c r="Q47" s="487"/>
      <c r="R47" s="488"/>
      <c r="S47" s="489"/>
    </row>
    <row r="48" spans="1:21" ht="15" thickBot="1" x14ac:dyDescent="0.4">
      <c r="A48" s="128" t="s">
        <v>150</v>
      </c>
      <c r="B48" s="352" t="s">
        <v>213</v>
      </c>
      <c r="D48" s="472"/>
      <c r="E48" s="473"/>
      <c r="F48" s="473"/>
      <c r="G48" s="473"/>
      <c r="H48" s="474"/>
      <c r="J48" s="128"/>
      <c r="K48" s="199"/>
      <c r="L48" s="199"/>
      <c r="M48" s="199"/>
      <c r="N48" s="199"/>
      <c r="O48" s="211"/>
      <c r="Q48" s="478" t="str">
        <f ca="1">_xlfn.TEXTJOIN(CHAR(10),TRUE,TimeOffTracker!$AJ$3:$AJ78)&amp;CHAR(10)&amp;CHAR(10)&amp;_xlfn.TEXTJOIN(CHAR(10),TRUE,IF(B20&gt;B19,"Double Check your groups, More people in groups than are in the Roster.",""))</f>
        <v>EX2 America - scheduled on vacation day.
Double Check your groups, More people in groups than are in the Roster.</v>
      </c>
      <c r="R48" s="479"/>
      <c r="S48" s="480"/>
    </row>
    <row r="49" spans="1:19" ht="15" thickBot="1" x14ac:dyDescent="0.4">
      <c r="A49" s="128" t="s">
        <v>151</v>
      </c>
      <c r="B49" s="352" t="s">
        <v>214</v>
      </c>
      <c r="D49" s="472"/>
      <c r="E49" s="473"/>
      <c r="F49" s="473"/>
      <c r="G49" s="473"/>
      <c r="H49" s="474"/>
      <c r="J49" s="128"/>
      <c r="K49" s="199"/>
      <c r="L49" s="199"/>
      <c r="M49" s="199"/>
      <c r="N49" s="199"/>
      <c r="O49" s="211"/>
      <c r="Q49" s="478"/>
      <c r="R49" s="479"/>
      <c r="S49" s="480"/>
    </row>
    <row r="50" spans="1:19" ht="15" thickBot="1" x14ac:dyDescent="0.4">
      <c r="A50" s="128" t="s">
        <v>152</v>
      </c>
      <c r="B50" s="352" t="s">
        <v>215</v>
      </c>
      <c r="D50" s="472"/>
      <c r="E50" s="473"/>
      <c r="F50" s="473"/>
      <c r="G50" s="473"/>
      <c r="H50" s="474"/>
      <c r="J50" s="128"/>
      <c r="K50" s="199"/>
      <c r="L50" s="199"/>
      <c r="M50" s="199"/>
      <c r="N50" s="199"/>
      <c r="O50" s="211"/>
      <c r="Q50" s="478"/>
      <c r="R50" s="479"/>
      <c r="S50" s="480"/>
    </row>
    <row r="51" spans="1:19" ht="15" thickBot="1" x14ac:dyDescent="0.4">
      <c r="A51" s="128" t="s">
        <v>153</v>
      </c>
      <c r="B51" s="352" t="s">
        <v>216</v>
      </c>
      <c r="D51" s="472"/>
      <c r="E51" s="473"/>
      <c r="F51" s="473"/>
      <c r="G51" s="473"/>
      <c r="H51" s="474"/>
      <c r="J51" s="128"/>
      <c r="K51" s="199"/>
      <c r="L51" s="199"/>
      <c r="M51" s="199"/>
      <c r="N51" s="199"/>
      <c r="O51" s="211"/>
      <c r="Q51" s="478"/>
      <c r="R51" s="479"/>
      <c r="S51" s="480"/>
    </row>
    <row r="52" spans="1:19" ht="15" thickBot="1" x14ac:dyDescent="0.4">
      <c r="A52" s="128" t="s">
        <v>153</v>
      </c>
      <c r="B52" s="352" t="s">
        <v>217</v>
      </c>
      <c r="D52" s="472"/>
      <c r="E52" s="473"/>
      <c r="F52" s="473"/>
      <c r="G52" s="473"/>
      <c r="H52" s="474"/>
      <c r="J52" s="128"/>
      <c r="K52" s="199"/>
      <c r="L52" s="199"/>
      <c r="M52" s="199"/>
      <c r="N52" s="199"/>
      <c r="O52" s="211"/>
      <c r="Q52" s="478"/>
      <c r="R52" s="479"/>
      <c r="S52" s="480"/>
    </row>
    <row r="53" spans="1:19" ht="15" thickBot="1" x14ac:dyDescent="0.4">
      <c r="A53" s="128" t="s">
        <v>153</v>
      </c>
      <c r="B53" s="352" t="s">
        <v>218</v>
      </c>
      <c r="D53" s="472"/>
      <c r="E53" s="473"/>
      <c r="F53" s="473"/>
      <c r="G53" s="473"/>
      <c r="H53" s="474"/>
      <c r="J53" s="128"/>
      <c r="K53" s="199"/>
      <c r="L53" s="199"/>
      <c r="M53" s="199"/>
      <c r="N53" s="199"/>
      <c r="O53" s="211"/>
      <c r="Q53" s="478"/>
      <c r="R53" s="479"/>
      <c r="S53" s="480"/>
    </row>
    <row r="54" spans="1:19" ht="15" thickBot="1" x14ac:dyDescent="0.4">
      <c r="A54" s="129" t="s">
        <v>153</v>
      </c>
      <c r="B54" s="353" t="s">
        <v>219</v>
      </c>
      <c r="D54" s="475"/>
      <c r="E54" s="476"/>
      <c r="F54" s="476"/>
      <c r="G54" s="476"/>
      <c r="H54" s="477"/>
      <c r="J54" s="129"/>
      <c r="K54" s="212"/>
      <c r="L54" s="212"/>
      <c r="M54" s="212"/>
      <c r="N54" s="212"/>
      <c r="O54" s="213"/>
      <c r="Q54" s="478"/>
      <c r="R54" s="479"/>
      <c r="S54" s="480"/>
    </row>
    <row r="55" spans="1:19" ht="15.5" thickTop="1" thickBot="1" x14ac:dyDescent="0.4">
      <c r="Q55" s="478"/>
      <c r="R55" s="479"/>
      <c r="S55" s="480"/>
    </row>
    <row r="56" spans="1:19" ht="45.5" customHeight="1" thickTop="1" thickBot="1" x14ac:dyDescent="0.5">
      <c r="A56" s="198" t="s">
        <v>320</v>
      </c>
      <c r="B56" s="366">
        <v>60</v>
      </c>
      <c r="Q56" s="478"/>
      <c r="R56" s="479"/>
      <c r="S56" s="480"/>
    </row>
    <row r="57" spans="1:19" ht="15.5" thickTop="1" thickBot="1" x14ac:dyDescent="0.4">
      <c r="Q57" s="478"/>
      <c r="R57" s="479"/>
      <c r="S57" s="480"/>
    </row>
    <row r="58" spans="1:19" ht="15" thickBot="1" x14ac:dyDescent="0.4">
      <c r="Q58" s="478"/>
      <c r="R58" s="479"/>
      <c r="S58" s="480"/>
    </row>
    <row r="59" spans="1:19" ht="15" thickBot="1" x14ac:dyDescent="0.4">
      <c r="Q59" s="478"/>
      <c r="R59" s="479"/>
      <c r="S59" s="480"/>
    </row>
    <row r="60" spans="1:19" ht="15" thickBot="1" x14ac:dyDescent="0.4">
      <c r="Q60" s="478"/>
      <c r="R60" s="479"/>
      <c r="S60" s="480"/>
    </row>
    <row r="61" spans="1:19" ht="15" thickBot="1" x14ac:dyDescent="0.4">
      <c r="Q61" s="478"/>
      <c r="R61" s="479"/>
      <c r="S61" s="480"/>
    </row>
    <row r="62" spans="1:19" ht="15" thickBot="1" x14ac:dyDescent="0.4">
      <c r="Q62" s="478"/>
      <c r="R62" s="479"/>
      <c r="S62" s="480"/>
    </row>
    <row r="63" spans="1:19" ht="15" thickBot="1" x14ac:dyDescent="0.4">
      <c r="Q63" s="478"/>
      <c r="R63" s="479"/>
      <c r="S63" s="480"/>
    </row>
    <row r="64" spans="1:19" ht="15" thickBot="1" x14ac:dyDescent="0.4">
      <c r="Q64" s="478"/>
      <c r="R64" s="479"/>
      <c r="S64" s="480"/>
    </row>
    <row r="65" spans="17:19" ht="15" thickBot="1" x14ac:dyDescent="0.4">
      <c r="Q65" s="478"/>
      <c r="R65" s="479"/>
      <c r="S65" s="480"/>
    </row>
    <row r="66" spans="17:19" ht="15" thickBot="1" x14ac:dyDescent="0.4">
      <c r="Q66" s="478"/>
      <c r="R66" s="479"/>
      <c r="S66" s="480"/>
    </row>
    <row r="67" spans="17:19" ht="15" thickBot="1" x14ac:dyDescent="0.4">
      <c r="Q67" s="481"/>
      <c r="R67" s="482"/>
      <c r="S67" s="483"/>
    </row>
    <row r="68" spans="17:19" ht="15" thickTop="1" x14ac:dyDescent="0.35">
      <c r="Q68" s="368"/>
      <c r="R68" s="368"/>
      <c r="S68" s="368"/>
    </row>
    <row r="69" spans="17:19" x14ac:dyDescent="0.35">
      <c r="Q69" s="368"/>
      <c r="R69" s="368"/>
      <c r="S69" s="368"/>
    </row>
    <row r="70" spans="17:19" x14ac:dyDescent="0.35">
      <c r="Q70" s="368"/>
      <c r="R70" s="368"/>
      <c r="S70" s="368"/>
    </row>
  </sheetData>
  <sheetProtection algorithmName="SHA-512" hashValue="OQCeew84EDXBqbj+b/MjtYZgfdkqoRODBW7p9gSOVtrbadOdd0QwTff9B4juRySS/gIPLq/Dx4suQpXEGoADUg==" saltValue="1+/h5DBCCfzse3o/KQmw0A==" spinCount="100000" sheet="1" objects="1" scenarios="1"/>
  <mergeCells count="16">
    <mergeCell ref="A43:B43"/>
    <mergeCell ref="U17:U29"/>
    <mergeCell ref="Q32:Q44"/>
    <mergeCell ref="S32:S44"/>
    <mergeCell ref="U32:U44"/>
    <mergeCell ref="J19:O21"/>
    <mergeCell ref="D42:H54"/>
    <mergeCell ref="Q48:S67"/>
    <mergeCell ref="Q46:S47"/>
    <mergeCell ref="D40:H41"/>
    <mergeCell ref="A10:B10"/>
    <mergeCell ref="Q2:Q14"/>
    <mergeCell ref="S2:S14"/>
    <mergeCell ref="U2:U14"/>
    <mergeCell ref="Q17:Q29"/>
    <mergeCell ref="S17:S29"/>
  </mergeCells>
  <conditionalFormatting sqref="A20:B20">
    <cfRule type="expression" dxfId="6" priority="1">
      <formula>$B$20&gt;$B$19</formula>
    </cfRule>
  </conditionalFormatting>
  <conditionalFormatting sqref="D21:F35">
    <cfRule type="expression" dxfId="5" priority="85" stopIfTrue="1">
      <formula>$D21="Not Active"</formula>
    </cfRule>
  </conditionalFormatting>
  <conditionalFormatting sqref="D4:O17">
    <cfRule type="expression" dxfId="4" priority="2" stopIfTrue="1">
      <formula>$D4="Not Active"</formula>
    </cfRule>
  </conditionalFormatting>
  <conditionalFormatting sqref="E21:E35">
    <cfRule type="colorScale" priority="87">
      <colorScale>
        <cfvo type="min"/>
        <cfvo type="percentile" val="50"/>
        <cfvo type="max"/>
        <color rgb="FFFF7D7D"/>
        <color rgb="FFFFFF00"/>
        <color rgb="FF63BE7B"/>
      </colorScale>
    </cfRule>
    <cfRule type="colorScale" priority="89">
      <colorScale>
        <cfvo type="min"/>
        <cfvo type="percentile" val="50"/>
        <cfvo type="max"/>
        <color rgb="FFFF7D7D"/>
        <color rgb="FFFFFF00"/>
        <color rgb="FF63BE7B"/>
      </colorScale>
    </cfRule>
  </conditionalFormatting>
  <conditionalFormatting sqref="E3:O17">
    <cfRule type="colorScale" priority="4">
      <colorScale>
        <cfvo type="min"/>
        <cfvo type="percentile" val="50"/>
        <cfvo type="max"/>
        <color rgb="FFF8696B"/>
        <color rgb="FFFFEB84"/>
        <color rgb="FF63BE7B"/>
      </colorScale>
    </cfRule>
  </conditionalFormatting>
  <conditionalFormatting sqref="F21:F35">
    <cfRule type="colorScale" priority="86">
      <colorScale>
        <cfvo type="min"/>
        <cfvo type="percentile" val="50"/>
        <cfvo type="max"/>
        <color rgb="FFF8696B"/>
        <color rgb="FFFFEB84"/>
        <color rgb="FF63BE7B"/>
      </colorScale>
    </cfRule>
    <cfRule type="colorScale" priority="88">
      <colorScale>
        <cfvo type="min"/>
        <cfvo type="percentile" val="50"/>
        <cfvo type="max"/>
        <color rgb="FFF8696B"/>
        <color rgb="FFFFEB84"/>
        <color rgb="FF63BE7B"/>
      </colorScale>
    </cfRule>
  </conditionalFormatting>
  <conditionalFormatting sqref="G2">
    <cfRule type="expression" dxfId="3" priority="125" stopIfTrue="1">
      <formula>$D2="Not Active"</formula>
    </cfRule>
    <cfRule type="colorScale" priority="126">
      <colorScale>
        <cfvo type="min"/>
        <cfvo type="percentile" val="50"/>
        <cfvo type="max"/>
        <color rgb="FFF8696B"/>
        <color rgb="FFFFEB84"/>
        <color rgb="FF63BE7B"/>
      </colorScale>
    </cfRule>
    <cfRule type="colorScale" priority="127">
      <colorScale>
        <cfvo type="min"/>
        <cfvo type="percentile" val="50"/>
        <cfvo type="max"/>
        <color rgb="FFF8696B"/>
        <color rgb="FFFFEB84"/>
        <color rgb="FF63BE7B"/>
      </colorScale>
    </cfRule>
  </conditionalFormatting>
  <conditionalFormatting sqref="G20:G35 H25">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G20:G35">
    <cfRule type="expression" dxfId="2" priority="82" stopIfTrue="1">
      <formula>$D20="Not Active"</formula>
    </cfRule>
  </conditionalFormatting>
  <conditionalFormatting sqref="H21:H24 H26:H35">
    <cfRule type="colorScale" priority="80">
      <colorScale>
        <cfvo type="min"/>
        <cfvo type="percentile" val="50"/>
        <cfvo type="max"/>
        <color rgb="FFF8696B"/>
        <color rgb="FFFFEB84"/>
        <color rgb="FF63BE7B"/>
      </colorScale>
    </cfRule>
    <cfRule type="colorScale" priority="81">
      <colorScale>
        <cfvo type="min"/>
        <cfvo type="percentile" val="50"/>
        <cfvo type="max"/>
        <color rgb="FFF8696B"/>
        <color rgb="FFFFEB84"/>
        <color rgb="FF63BE7B"/>
      </colorScale>
    </cfRule>
  </conditionalFormatting>
  <conditionalFormatting sqref="H21:H35">
    <cfRule type="expression" dxfId="1" priority="79" stopIfTrue="1">
      <formula>$D21="Not Active"</formula>
    </cfRule>
  </conditionalFormatting>
  <dataValidations xWindow="405" yWindow="552" count="3">
    <dataValidation allowBlank="1" showInputMessage="1" showErrorMessage="1" prompt="DO NOT DELETE OR EDIT THIS" sqref="A2:A3" xr:uid="{00000000-0002-0000-0100-00000A000000}"/>
    <dataValidation allowBlank="1" showInputMessage="1" showErrorMessage="1" promptTitle="DO NOT DELETE OR EDIT THIS" prompt="DO NOT DELETE OR EDIT THIS" sqref="A4:A6" xr:uid="{00000000-0002-0000-0100-000005000000}"/>
    <dataValidation type="list" allowBlank="1" showInputMessage="1" showErrorMessage="1" sqref="J23:M33" xr:uid="{18608E24-7264-4B64-8093-5CE577C8DBD9}">
      <formula1>$B$44:$B$54</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sheetPr>
  <dimension ref="A1:E164"/>
  <sheetViews>
    <sheetView workbookViewId="0">
      <selection sqref="A1:B1"/>
    </sheetView>
  </sheetViews>
  <sheetFormatPr defaultRowHeight="14.5" x14ac:dyDescent="0.35"/>
  <cols>
    <col min="1" max="2" width="37.1796875" customWidth="1"/>
    <col min="3" max="3" width="8.90625" customWidth="1"/>
    <col min="4" max="4" width="37.1796875" customWidth="1"/>
    <col min="5" max="5" width="64.08984375" customWidth="1"/>
  </cols>
  <sheetData>
    <row r="1" spans="1:5" ht="42.75" customHeight="1" thickTop="1" thickBot="1" x14ac:dyDescent="0.75">
      <c r="A1" s="498" t="s">
        <v>51</v>
      </c>
      <c r="B1" s="498"/>
      <c r="C1" s="20"/>
      <c r="D1" s="83" t="s">
        <v>27</v>
      </c>
      <c r="E1" s="84" t="s">
        <v>28</v>
      </c>
    </row>
    <row r="2" spans="1:5" ht="15" thickBot="1" x14ac:dyDescent="0.4">
      <c r="A2" t="str" cm="1">
        <f t="array" ref="A2:A157">IF(Holidays!C2:C157="Y",CONCATENATE(TEXT(Holidays!D2:D157,"dd/mmm")," - ",Holidays!E2:E157,CHAR(10)),"")</f>
        <v/>
      </c>
      <c r="B2" t="str">
        <f>IF($C$2="Y",CONCATENATE(TEXT($D$2,"dd/mmm")," - ",$E$2)&amp;CHAR(10),"")&amp;IF($C$3="Y",CONCATENATE(TEXT($D$3,"dd/mmm")," - ",$E$3)&amp;CHAR(10),"")&amp;IF($C$4="Y",CONCATENATE(TEXT($D$4,"dd/mmm")," - ",$E$4)&amp;CHAR(10),"")&amp;IF($C$5="Y",CONCATENATE(TEXT($D$5,"dd/mmm")," - ",$E$5)&amp;CHAR(10),"")&amp;IF($C$6="Y",CONCATENATE(TEXT($D$6,"dd/mmm")," - ",$E$6)&amp;CHAR(10),"")&amp;IF($C$7="Y",CONCATENATE(TEXT($D$7,"dd/mmm")," - ",$E$7)&amp;CHAR(10),"")&amp;IF($C$8="Y",CONCATENATE(TEXT($D$8,"dd/mmm")," - ",$E$8)&amp;CHAR(10),"")&amp;IF($C$9="Y",CONCATENATE(TEXT($D$9,"dd/mmm")," - ",$E$9)&amp;CHAR(10),"")&amp;IF($C$10="Y",CONCATENATE(TEXT($D$10,"dd/mmm")," - ",$E$10)&amp;CHAR(10),"")&amp;IF($C$11="Y",CONCATENATE(TEXT($D$11,"dd/mmm")," - ",$E$11)&amp;CHAR(10),"")&amp;IF($C$12="Y",CONCATENATE(TEXT($D$12,"dd/mmm")," - ",$E$12)&amp;CHAR(10),"")&amp;IF($C$13="Y",CONCATENATE(TEXT($D$13,"dd/mmm")," - ",$E$13)&amp;CHAR(10),"")&amp;IF($C$14="Y",CONCATENATE(TEXT($D$14,"dd/mmm")," - ",$E$14)&amp;CHAR(10),"")&amp;IF($C$15="Y",CONCATENATE(TEXT($D$15,"dd/mmm")," - ",$E$15)&amp;CHAR(10),"")&amp;IF($C$16="Y",CONCATENATE(TEXT($D$16,"dd/mmm")," - ",$E$16)&amp;CHAR(10),"")&amp;IF($C$17="Y",CONCATENATE(TEXT($D$17,"dd/mmm")," - ",$E$17)&amp;CHAR(10),"")&amp;IF($C$18="Y",CONCATENATE(TEXT($D$18,"dd/mmm")," - ",$E$18)&amp;CHAR(10),"")&amp;IF($C$19="Y",CONCATENATE(TEXT($D$19,"dd/mmm")," - ",$E$19)&amp;CHAR(10),"")&amp;IF($C$20="Y",CONCATENATE(TEXT($D$20,"dd/mmm")," - ",$E$20)&amp;CHAR(10),"")&amp;IF($C$21="Y",CONCATENATE(TEXT($D$21,"dd/mmm")," - ",$E$21)&amp;CHAR(10),"")&amp;IF($C$22="Y",CONCATENATE(TEXT($D$22,"dd/mmm")," - ",$E$22)&amp;CHAR(10),"")&amp;IF($C$23="Y",CONCATENATE(TEXT($D$23,"dd/mmm")," - ",$E$23)&amp;CHAR(10),"")&amp;IF($C$24="Y",CONCATENATE(TEXT($D$24,"dd/mmm")," - ",$E$24)&amp;CHAR(10),"")&amp;IF($C$25="Y",CONCATENATE(TEXT($D$25,"dd/mmm")," - ",$E$25)&amp;CHAR(10),"")&amp;IF($C$26="Y",CONCATENATE(TEXT($D$26,"dd/mmm")," - ",$E$26)&amp;CHAR(10),"")&amp;IF($C$27="Y",CONCATENATE(TEXT($D$27,"dd/mmm")," - ",$E$27)&amp;CHAR(10),"")&amp;IF($C$28="Y",CONCATENATE(TEXT($D$28,"dd/mmm")," - ",$E$28)&amp;CHAR(10),"")&amp;IF($C$29="Y",CONCATENATE(TEXT($D$29,"dd/mmm")," - ",$E$29)&amp;CHAR(10),"")&amp;IF($C$30="Y",CONCATENATE(TEXT($D$30,"dd/mmm")," - ",$E$30)&amp;CHAR(10),"")&amp;IF($C$31="Y",CONCATENATE(TEXT($D$31,"dd/mmm")," - ",$E$31)&amp;CHAR(10),"")&amp;IF($C$32="Y",CONCATENATE(TEXT($D$32,"dd/mmm")," - ",$E$32)&amp;CHAR(10),"")&amp;IF($C$33="Y",CONCATENATE(TEXT($D$33,"dd/mmm")," - ",$E$33)&amp;CHAR(10),"")&amp;IF($C$34="Y",CONCATENATE(TEXT($D$34,"dd/mmm")," - ",$E$34)&amp;CHAR(10),"")&amp;IF($C$35="Y",CONCATENATE(TEXT($D$35,"dd/mmm")," - ",$E$35)&amp;CHAR(10),"")&amp;IF($C$36="Y",CONCATENATE(TEXT($D$36,"dd/mmm")," - ",$E$36)&amp;CHAR(10),"")&amp;IF($C$37="Y",CONCATENATE(TEXT($D$37,"dd/mmm")," - ",$E$37)&amp;CHAR(10),"")&amp;IF($C$38="Y",CONCATENATE(TEXT($D$38,"dd/mmm")," - ",$E$38)&amp;CHAR(10),"")&amp;IF($C$39="Y",CONCATENATE(TEXT($D$39,"dd/mmm")," - ",$E$39)&amp;CHAR(10),"")&amp;IF($C$40="Y",CONCATENATE(TEXT($D$40,"dd/mmm")," - ",$E$40)&amp;CHAR(10),"")</f>
        <v xml:space="preserve">04/Sep - Labor Day
09/Oct - Columbus Day
10/Nov - Veterans Day
23/Nov - Thanksgiving Day
25/Dec - Christmas Day
</v>
      </c>
      <c r="C2" t="str">
        <f>IF(D2&lt;MiscFormulas!$A$6+120,IF(D2&lt;MiscFormulas!$A$6,"Past","Y"),"N")</f>
        <v>Past</v>
      </c>
      <c r="D2" s="56">
        <v>44480</v>
      </c>
      <c r="E2" s="57" t="s">
        <v>29</v>
      </c>
    </row>
    <row r="3" spans="1:5" ht="22" customHeight="1" thickBot="1" x14ac:dyDescent="0.4">
      <c r="A3" t="str">
        <v/>
      </c>
      <c r="B3" s="151" t="str">
        <f>_xlfn.TEXTJOIN(CHAR(10),TRUE,A2:A157)</f>
        <v xml:space="preserve">04/Sep - Labor Day
09/Oct - Columbus Day
10/Nov - Veterans Day
23/Nov - Thanksgiving Day
25/Dec - Christmas Day
</v>
      </c>
      <c r="C3" t="str">
        <f>IF(D3&lt;MiscFormulas!$A$6+120,IF(D3&lt;MiscFormulas!$A$6,"Past","Y"),"N")</f>
        <v>Past</v>
      </c>
      <c r="D3" s="56">
        <v>44511</v>
      </c>
      <c r="E3" s="57" t="s">
        <v>30</v>
      </c>
    </row>
    <row r="4" spans="1:5" ht="15" thickBot="1" x14ac:dyDescent="0.4">
      <c r="A4" t="str">
        <v/>
      </c>
      <c r="B4" t="str">
        <f>TEXT(VLOOKUP("Y",C1:E200,2,FALSE),"dd/mmm")</f>
        <v>04/Sep</v>
      </c>
      <c r="C4" t="str">
        <f>IF(D4&lt;MiscFormulas!$A$6+120,IF(D4&lt;MiscFormulas!$A$6,"Past","Y"),"N")</f>
        <v>Past</v>
      </c>
      <c r="D4" s="56">
        <v>44525</v>
      </c>
      <c r="E4" s="57" t="s">
        <v>31</v>
      </c>
    </row>
    <row r="5" spans="1:5" ht="87.5" thickBot="1" x14ac:dyDescent="0.4">
      <c r="A5" t="str">
        <v/>
      </c>
      <c r="B5" s="151" t="str" cm="1">
        <f t="array" ref="B5">_xlfn.CONCAT(IF(C1:C200="Y",TEXT(D1:D200,"dd/mmm")&amp;" - "&amp;E1:E100&amp;CHAR(10),""))</f>
        <v xml:space="preserve">04/Sep - Labor Day
09/Oct - Columbus Day
10/Nov - Veterans Day
23/Nov - Thanksgiving Day
25/Dec - Christmas Day
</v>
      </c>
      <c r="C5" t="str">
        <f>IF(D5&lt;MiscFormulas!$A$6+120,IF(D5&lt;MiscFormulas!$A$6,"Past","Y"),"N")</f>
        <v>Past</v>
      </c>
      <c r="D5" s="56">
        <v>44554</v>
      </c>
      <c r="E5" s="57" t="s">
        <v>44</v>
      </c>
    </row>
    <row r="6" spans="1:5" ht="71" customHeight="1" thickBot="1" x14ac:dyDescent="0.4">
      <c r="A6" t="str">
        <v/>
      </c>
      <c r="B6" s="151" t="str" cm="1">
        <f t="array" ref="B6">_xlfn.TEXTJOIN(CHAR(10),TRUE,IF(Holidays!C2:C157="Y",CONCATENATE(TEXT(Holidays!D2:D157,"dd/mmm")," - ",Holidays!E2:E157),""))</f>
        <v>04/Sep - Labor Day
09/Oct - Columbus Day
10/Nov - Veterans Day
23/Nov - Thanksgiving Day
25/Dec - Christmas Day</v>
      </c>
      <c r="C6" t="str">
        <f>IF(D6&lt;MiscFormulas!$A$6+120,IF(D6&lt;MiscFormulas!$A$6,"Past","Y"),"N")</f>
        <v>Past</v>
      </c>
      <c r="D6" s="56">
        <v>44555</v>
      </c>
      <c r="E6" s="57" t="s">
        <v>32</v>
      </c>
    </row>
    <row r="7" spans="1:5" ht="15" thickBot="1" x14ac:dyDescent="0.4">
      <c r="A7" t="str">
        <v/>
      </c>
      <c r="C7" t="str">
        <f>IF(D7&lt;MiscFormulas!$A$6+120,IF(D7&lt;MiscFormulas!$A$6,"Past","Y"),"N")</f>
        <v>Past</v>
      </c>
      <c r="D7" s="56">
        <v>44561</v>
      </c>
      <c r="E7" s="57" t="s">
        <v>45</v>
      </c>
    </row>
    <row r="8" spans="1:5" ht="15" thickBot="1" x14ac:dyDescent="0.4">
      <c r="A8" t="str">
        <v/>
      </c>
      <c r="C8" t="str">
        <f>IF(D8&lt;MiscFormulas!$A$6+120,IF(D8&lt;MiscFormulas!$A$6,"Past","Y"),"N")</f>
        <v>Past</v>
      </c>
      <c r="D8" s="58">
        <v>44562</v>
      </c>
      <c r="E8" s="59" t="s">
        <v>48</v>
      </c>
    </row>
    <row r="9" spans="1:5" ht="15" thickBot="1" x14ac:dyDescent="0.4">
      <c r="A9" t="str">
        <v/>
      </c>
      <c r="C9" t="str">
        <f>IF(D9&lt;MiscFormulas!$A$6+120,IF(D9&lt;MiscFormulas!$A$6,"Past","Y"),"N")</f>
        <v>Past</v>
      </c>
      <c r="D9" s="58">
        <v>44578</v>
      </c>
      <c r="E9" s="59" t="s">
        <v>49</v>
      </c>
    </row>
    <row r="10" spans="1:5" ht="15" thickBot="1" x14ac:dyDescent="0.4">
      <c r="A10" t="str">
        <v/>
      </c>
      <c r="C10" t="str">
        <f>IF(D10&lt;MiscFormulas!$A$6+120,IF(D10&lt;MiscFormulas!$A$6,"Past","Y"),"N")</f>
        <v>Past</v>
      </c>
      <c r="D10" s="58">
        <v>44613</v>
      </c>
      <c r="E10" s="59" t="s">
        <v>35</v>
      </c>
    </row>
    <row r="11" spans="1:5" ht="15" thickBot="1" x14ac:dyDescent="0.4">
      <c r="A11" t="str">
        <v/>
      </c>
      <c r="C11" t="str">
        <f>IF(D11&lt;MiscFormulas!$A$6+120,IF(D11&lt;MiscFormulas!$A$6,"Past","Y"),"N")</f>
        <v>Past</v>
      </c>
      <c r="D11" s="58">
        <v>44711</v>
      </c>
      <c r="E11" s="59" t="s">
        <v>36</v>
      </c>
    </row>
    <row r="12" spans="1:5" ht="15" thickBot="1" x14ac:dyDescent="0.4">
      <c r="A12" t="str">
        <v/>
      </c>
      <c r="C12" t="str">
        <f>IF(D12&lt;MiscFormulas!$A$6+120,IF(D12&lt;MiscFormulas!$A$6,"Past","Y"),"N")</f>
        <v>Past</v>
      </c>
      <c r="D12" s="58">
        <v>44732</v>
      </c>
      <c r="E12" s="59" t="s">
        <v>37</v>
      </c>
    </row>
    <row r="13" spans="1:5" ht="15" thickBot="1" x14ac:dyDescent="0.4">
      <c r="A13" t="str">
        <v/>
      </c>
      <c r="C13" t="str">
        <f>IF(D13&lt;MiscFormulas!$A$6+120,IF(D13&lt;MiscFormulas!$A$6,"Past","Y"),"N")</f>
        <v>Past</v>
      </c>
      <c r="D13" s="58">
        <v>44746</v>
      </c>
      <c r="E13" s="59" t="s">
        <v>38</v>
      </c>
    </row>
    <row r="14" spans="1:5" ht="15" thickBot="1" x14ac:dyDescent="0.4">
      <c r="A14" t="str">
        <v/>
      </c>
      <c r="C14" t="str">
        <f>IF(D14&lt;MiscFormulas!$A$6+120,IF(D14&lt;MiscFormulas!$A$6,"Past","Y"),"N")</f>
        <v>Past</v>
      </c>
      <c r="D14" s="58">
        <v>44809</v>
      </c>
      <c r="E14" s="59" t="s">
        <v>46</v>
      </c>
    </row>
    <row r="15" spans="1:5" ht="15" thickBot="1" x14ac:dyDescent="0.4">
      <c r="A15" t="str">
        <v/>
      </c>
      <c r="C15" t="str">
        <f>IF(D15&lt;MiscFormulas!$A$6+120,IF(D15&lt;MiscFormulas!$A$6,"Past","Y"),"N")</f>
        <v>Past</v>
      </c>
      <c r="D15" s="58">
        <v>44844</v>
      </c>
      <c r="E15" s="59" t="s">
        <v>47</v>
      </c>
    </row>
    <row r="16" spans="1:5" ht="15" thickBot="1" x14ac:dyDescent="0.4">
      <c r="A16" t="str">
        <v/>
      </c>
      <c r="C16" t="str">
        <f>IF(D16&lt;MiscFormulas!$A$6+120,IF(D16&lt;MiscFormulas!$A$6,"Past","Y"),"N")</f>
        <v>Past</v>
      </c>
      <c r="D16" s="58">
        <v>44876</v>
      </c>
      <c r="E16" s="59" t="s">
        <v>41</v>
      </c>
    </row>
    <row r="17" spans="1:5" ht="15" thickBot="1" x14ac:dyDescent="0.4">
      <c r="A17" t="str">
        <v/>
      </c>
      <c r="C17" t="str">
        <f>IF(D17&lt;MiscFormulas!$A$6+120,IF(D17&lt;MiscFormulas!$A$6,"Past","Y"),"N")</f>
        <v>Past</v>
      </c>
      <c r="D17" s="58">
        <v>44889</v>
      </c>
      <c r="E17" s="59" t="s">
        <v>42</v>
      </c>
    </row>
    <row r="18" spans="1:5" ht="15" thickBot="1" x14ac:dyDescent="0.4">
      <c r="A18" t="str">
        <v/>
      </c>
      <c r="C18" t="str">
        <f>IF(D18&lt;MiscFormulas!$A$6+120,IF(D18&lt;MiscFormulas!$A$6,"Past","Y"),"N")</f>
        <v>Past</v>
      </c>
      <c r="D18" s="58">
        <v>44921</v>
      </c>
      <c r="E18" s="59" t="s">
        <v>43</v>
      </c>
    </row>
    <row r="19" spans="1:5" ht="15" thickBot="1" x14ac:dyDescent="0.4">
      <c r="A19" t="str">
        <v/>
      </c>
      <c r="C19" t="str">
        <f>IF(D19&lt;MiscFormulas!$A$6+120,IF(D19&lt;MiscFormulas!$A$6,"Past","Y"),"N")</f>
        <v>Past</v>
      </c>
      <c r="D19" s="58">
        <v>44928</v>
      </c>
      <c r="E19" s="59" t="s">
        <v>33</v>
      </c>
    </row>
    <row r="20" spans="1:5" ht="15" thickBot="1" x14ac:dyDescent="0.4">
      <c r="A20" t="str">
        <v/>
      </c>
      <c r="C20" t="str">
        <f>IF(D20&lt;MiscFormulas!$A$6+120,IF(D20&lt;MiscFormulas!$A$6,"Past","Y"),"N")</f>
        <v>Past</v>
      </c>
      <c r="D20" s="58">
        <v>44942</v>
      </c>
      <c r="E20" s="59" t="s">
        <v>34</v>
      </c>
    </row>
    <row r="21" spans="1:5" ht="15" thickBot="1" x14ac:dyDescent="0.4">
      <c r="A21" t="str">
        <v/>
      </c>
      <c r="C21" t="str">
        <f>IF(D21&lt;MiscFormulas!$A$6+120,IF(D21&lt;MiscFormulas!$A$6,"Past","Y"),"N")</f>
        <v>Past</v>
      </c>
      <c r="D21" s="58">
        <v>44977</v>
      </c>
      <c r="E21" s="59" t="s">
        <v>35</v>
      </c>
    </row>
    <row r="22" spans="1:5" ht="15" thickBot="1" x14ac:dyDescent="0.4">
      <c r="A22" t="str">
        <v/>
      </c>
      <c r="C22" t="str">
        <f>IF(D22&lt;MiscFormulas!$A$6+120,IF(D22&lt;MiscFormulas!$A$6,"Past","Y"),"N")</f>
        <v>Past</v>
      </c>
      <c r="D22" s="58">
        <v>45075</v>
      </c>
      <c r="E22" s="59" t="s">
        <v>36</v>
      </c>
    </row>
    <row r="23" spans="1:5" ht="15" thickBot="1" x14ac:dyDescent="0.4">
      <c r="A23" t="str">
        <v/>
      </c>
      <c r="C23" t="str">
        <f>IF(D23&lt;MiscFormulas!$A$6+120,IF(D23&lt;MiscFormulas!$A$6,"Past","Y"),"N")</f>
        <v>Past</v>
      </c>
      <c r="D23" s="58">
        <v>45096</v>
      </c>
      <c r="E23" s="59" t="s">
        <v>37</v>
      </c>
    </row>
    <row r="24" spans="1:5" ht="15" thickBot="1" x14ac:dyDescent="0.4">
      <c r="A24" t="str">
        <v/>
      </c>
      <c r="C24" t="str">
        <f>IF(D24&lt;MiscFormulas!$A$6+120,IF(D24&lt;MiscFormulas!$A$6,"Past","Y"),"N")</f>
        <v>Past</v>
      </c>
      <c r="D24" s="58">
        <v>45111</v>
      </c>
      <c r="E24" s="59" t="s">
        <v>38</v>
      </c>
    </row>
    <row r="25" spans="1:5" ht="15" thickBot="1" x14ac:dyDescent="0.4">
      <c r="A25" t="str">
        <v xml:space="preserve">04/Sep - Labor Day
</v>
      </c>
      <c r="C25" t="str">
        <f>IF(D25&lt;MiscFormulas!$A$6+120,IF(D25&lt;MiscFormulas!$A$6,"Past","Y"),"N")</f>
        <v>Y</v>
      </c>
      <c r="D25" s="58">
        <v>45173</v>
      </c>
      <c r="E25" s="59" t="s">
        <v>39</v>
      </c>
    </row>
    <row r="26" spans="1:5" ht="15" thickBot="1" x14ac:dyDescent="0.4">
      <c r="A26" t="str">
        <v xml:space="preserve">09/Oct - Columbus Day
</v>
      </c>
      <c r="C26" t="str">
        <f>IF(D26&lt;MiscFormulas!$A$6+120,IF(D26&lt;MiscFormulas!$A$6,"Past","Y"),"N")</f>
        <v>Y</v>
      </c>
      <c r="D26" s="58">
        <v>45208</v>
      </c>
      <c r="E26" s="59" t="s">
        <v>40</v>
      </c>
    </row>
    <row r="27" spans="1:5" ht="15" thickBot="1" x14ac:dyDescent="0.4">
      <c r="A27" t="str">
        <v xml:space="preserve">10/Nov - Veterans Day
</v>
      </c>
      <c r="C27" t="str">
        <f>IF(D27&lt;MiscFormulas!$A$6+120,IF(D27&lt;MiscFormulas!$A$6,"Past","Y"),"N")</f>
        <v>Y</v>
      </c>
      <c r="D27" s="58">
        <v>45240</v>
      </c>
      <c r="E27" s="59" t="s">
        <v>41</v>
      </c>
    </row>
    <row r="28" spans="1:5" ht="15" thickBot="1" x14ac:dyDescent="0.4">
      <c r="A28" t="str">
        <v xml:space="preserve">23/Nov - Thanksgiving Day
</v>
      </c>
      <c r="C28" t="str">
        <f>IF(D28&lt;MiscFormulas!$A$6+120,IF(D28&lt;MiscFormulas!$A$6,"Past","Y"),"N")</f>
        <v>Y</v>
      </c>
      <c r="D28" s="58">
        <v>45253</v>
      </c>
      <c r="E28" s="59" t="s">
        <v>42</v>
      </c>
    </row>
    <row r="29" spans="1:5" ht="15" thickBot="1" x14ac:dyDescent="0.4">
      <c r="A29" t="str">
        <v xml:space="preserve">25/Dec - Christmas Day
</v>
      </c>
      <c r="C29" t="str">
        <f>IF(D29&lt;MiscFormulas!$A$6+120,IF(D29&lt;MiscFormulas!$A$6,"Past","Y"),"N")</f>
        <v>Y</v>
      </c>
      <c r="D29" s="58">
        <v>45285</v>
      </c>
      <c r="E29" s="59" t="s">
        <v>43</v>
      </c>
    </row>
    <row r="30" spans="1:5" ht="15" thickBot="1" x14ac:dyDescent="0.4">
      <c r="A30" t="str">
        <v/>
      </c>
      <c r="C30" t="str">
        <f>IF(D30&lt;MiscFormulas!$A$6+120,IF(D30&lt;MiscFormulas!$A$6,"Past","Y"),"N")</f>
        <v>N</v>
      </c>
      <c r="D30" s="58">
        <v>45292</v>
      </c>
      <c r="E30" s="59" t="s">
        <v>33</v>
      </c>
    </row>
    <row r="31" spans="1:5" ht="15" thickBot="1" x14ac:dyDescent="0.4">
      <c r="A31" t="str">
        <v/>
      </c>
      <c r="C31" t="str">
        <f>IF(D31&lt;MiscFormulas!$A$6+120,IF(D31&lt;MiscFormulas!$A$6,"Past","Y"),"N")</f>
        <v>N</v>
      </c>
      <c r="D31" s="58">
        <v>45306</v>
      </c>
      <c r="E31" s="59" t="s">
        <v>34</v>
      </c>
    </row>
    <row r="32" spans="1:5" ht="15" thickBot="1" x14ac:dyDescent="0.4">
      <c r="A32" t="str">
        <v/>
      </c>
      <c r="C32" t="str">
        <f>IF(D32&lt;MiscFormulas!$A$6+120,IF(D32&lt;MiscFormulas!$A$6,"Past","Y"),"N")</f>
        <v>N</v>
      </c>
      <c r="D32" s="58">
        <v>45341</v>
      </c>
      <c r="E32" s="59" t="s">
        <v>35</v>
      </c>
    </row>
    <row r="33" spans="1:5" ht="15" thickBot="1" x14ac:dyDescent="0.4">
      <c r="A33" t="str">
        <v/>
      </c>
      <c r="C33" t="str">
        <f>IF(D33&lt;MiscFormulas!$A$6+120,IF(D33&lt;MiscFormulas!$A$6,"Past","Y"),"N")</f>
        <v>N</v>
      </c>
      <c r="D33" s="58">
        <v>45439</v>
      </c>
      <c r="E33" s="59" t="s">
        <v>36</v>
      </c>
    </row>
    <row r="34" spans="1:5" ht="15" thickBot="1" x14ac:dyDescent="0.4">
      <c r="A34" t="str">
        <v/>
      </c>
      <c r="C34" t="str">
        <f>IF(D34&lt;MiscFormulas!$A$6+120,IF(D34&lt;MiscFormulas!$A$6,"Past","Y"),"N")</f>
        <v>N</v>
      </c>
      <c r="D34" s="58">
        <v>45462</v>
      </c>
      <c r="E34" s="59" t="s">
        <v>37</v>
      </c>
    </row>
    <row r="35" spans="1:5" ht="15" thickBot="1" x14ac:dyDescent="0.4">
      <c r="A35" t="str">
        <v/>
      </c>
      <c r="C35" t="str">
        <f>IF(D35&lt;MiscFormulas!$A$6+120,IF(D35&lt;MiscFormulas!$A$6,"Past","Y"),"N")</f>
        <v>N</v>
      </c>
      <c r="D35" s="58">
        <v>45477</v>
      </c>
      <c r="E35" s="59" t="s">
        <v>38</v>
      </c>
    </row>
    <row r="36" spans="1:5" ht="15" thickBot="1" x14ac:dyDescent="0.4">
      <c r="A36" t="str">
        <v/>
      </c>
      <c r="C36" t="str">
        <f>IF(D36&lt;MiscFormulas!$A$6+120,IF(D36&lt;MiscFormulas!$A$6,"Past","Y"),"N")</f>
        <v>N</v>
      </c>
      <c r="D36" s="58">
        <v>45537</v>
      </c>
      <c r="E36" s="59" t="s">
        <v>39</v>
      </c>
    </row>
    <row r="37" spans="1:5" ht="15" thickBot="1" x14ac:dyDescent="0.4">
      <c r="A37" t="str">
        <v/>
      </c>
      <c r="C37" t="str">
        <f>IF(D37&lt;MiscFormulas!$A$6+120,IF(D37&lt;MiscFormulas!$A$6,"Past","Y"),"N")</f>
        <v>N</v>
      </c>
      <c r="D37" s="58">
        <v>45579</v>
      </c>
      <c r="E37" s="59" t="s">
        <v>40</v>
      </c>
    </row>
    <row r="38" spans="1:5" ht="15" thickBot="1" x14ac:dyDescent="0.4">
      <c r="A38" t="str">
        <v/>
      </c>
      <c r="C38" t="str">
        <f>IF(D38&lt;MiscFormulas!$A$6+120,IF(D38&lt;MiscFormulas!$A$6,"Past","Y"),"N")</f>
        <v>N</v>
      </c>
      <c r="D38" s="58">
        <v>45607</v>
      </c>
      <c r="E38" s="59" t="s">
        <v>41</v>
      </c>
    </row>
    <row r="39" spans="1:5" ht="15" thickBot="1" x14ac:dyDescent="0.4">
      <c r="A39" t="str">
        <v/>
      </c>
      <c r="C39" t="str">
        <f>IF(D39&lt;MiscFormulas!$A$6+120,IF(D39&lt;MiscFormulas!$A$6,"Past","Y"),"N")</f>
        <v>N</v>
      </c>
      <c r="D39" s="58">
        <v>45624</v>
      </c>
      <c r="E39" s="59" t="s">
        <v>42</v>
      </c>
    </row>
    <row r="40" spans="1:5" ht="15" thickBot="1" x14ac:dyDescent="0.4">
      <c r="A40" t="str">
        <v/>
      </c>
      <c r="C40" t="str">
        <f>IF(D40&lt;MiscFormulas!$A$6+120,IF(D40&lt;MiscFormulas!$A$6,"Past","Y"),"N")</f>
        <v>N</v>
      </c>
      <c r="D40" s="58">
        <v>45651</v>
      </c>
      <c r="E40" s="59" t="s">
        <v>43</v>
      </c>
    </row>
    <row r="41" spans="1:5" ht="15.75" customHeight="1" thickBot="1" x14ac:dyDescent="0.4">
      <c r="A41" t="str">
        <v/>
      </c>
      <c r="C41" t="str">
        <f>IF(D41&lt;MiscFormulas!$A$6+120,IF(D41&lt;MiscFormulas!$A$6,"Past","Y"),"N")</f>
        <v>N</v>
      </c>
      <c r="D41" s="56">
        <v>45658</v>
      </c>
      <c r="E41" s="57" t="s">
        <v>33</v>
      </c>
    </row>
    <row r="42" spans="1:5" ht="15" customHeight="1" thickBot="1" x14ac:dyDescent="0.4">
      <c r="A42" t="str">
        <v/>
      </c>
      <c r="C42" t="str">
        <f>IF(D42&lt;MiscFormulas!$A$6+120,IF(D42&lt;MiscFormulas!$A$6,"Past","Y"),"N")</f>
        <v>N</v>
      </c>
      <c r="D42" s="56">
        <v>45677</v>
      </c>
      <c r="E42" s="57" t="s">
        <v>34</v>
      </c>
    </row>
    <row r="43" spans="1:5" ht="15" customHeight="1" thickBot="1" x14ac:dyDescent="0.4">
      <c r="A43" t="str">
        <v/>
      </c>
      <c r="C43" t="str">
        <f>IF(D43&lt;MiscFormulas!$A$6+120,IF(D43&lt;MiscFormulas!$A$6,"Past","Y"),"N")</f>
        <v>N</v>
      </c>
      <c r="D43" s="56">
        <v>45677</v>
      </c>
      <c r="E43" s="57" t="s">
        <v>52</v>
      </c>
    </row>
    <row r="44" spans="1:5" ht="15" customHeight="1" thickBot="1" x14ac:dyDescent="0.4">
      <c r="A44" t="str">
        <v/>
      </c>
      <c r="C44" t="str">
        <f>IF(D44&lt;MiscFormulas!$A$6+120,IF(D44&lt;MiscFormulas!$A$6,"Past","Y"),"N")</f>
        <v>N</v>
      </c>
      <c r="D44" s="56">
        <v>45705</v>
      </c>
      <c r="E44" s="57" t="s">
        <v>35</v>
      </c>
    </row>
    <row r="45" spans="1:5" ht="15" customHeight="1" thickBot="1" x14ac:dyDescent="0.4">
      <c r="A45" t="str">
        <v/>
      </c>
      <c r="C45" t="str">
        <f>IF(D45&lt;MiscFormulas!$A$6+120,IF(D45&lt;MiscFormulas!$A$6,"Past","Y"),"N")</f>
        <v>N</v>
      </c>
      <c r="D45" s="56">
        <v>45803</v>
      </c>
      <c r="E45" s="57" t="s">
        <v>36</v>
      </c>
    </row>
    <row r="46" spans="1:5" ht="15" thickBot="1" x14ac:dyDescent="0.4">
      <c r="A46" t="str">
        <v/>
      </c>
      <c r="C46" t="str">
        <f>IF(D46&lt;MiscFormulas!$A$6+120,IF(D46&lt;MiscFormulas!$A$6,"Past","Y"),"N")</f>
        <v>N</v>
      </c>
      <c r="D46" s="56">
        <v>45827</v>
      </c>
      <c r="E46" s="57" t="s">
        <v>37</v>
      </c>
    </row>
    <row r="47" spans="1:5" ht="15" thickBot="1" x14ac:dyDescent="0.4">
      <c r="A47" t="str">
        <v/>
      </c>
      <c r="C47" t="str">
        <f>IF(D47&lt;MiscFormulas!$A$6+120,IF(D47&lt;MiscFormulas!$A$6,"Past","Y"),"N")</f>
        <v>N</v>
      </c>
      <c r="D47" s="58">
        <v>45842</v>
      </c>
      <c r="E47" s="59" t="s">
        <v>38</v>
      </c>
    </row>
    <row r="48" spans="1:5" ht="15" thickBot="1" x14ac:dyDescent="0.4">
      <c r="A48" t="str">
        <v/>
      </c>
      <c r="C48" t="str">
        <f>IF(D48&lt;MiscFormulas!$A$6+120,IF(D48&lt;MiscFormulas!$A$6,"Past","Y"),"N")</f>
        <v>N</v>
      </c>
      <c r="D48" s="58">
        <v>45901</v>
      </c>
      <c r="E48" s="59" t="s">
        <v>39</v>
      </c>
    </row>
    <row r="49" spans="1:5" ht="15" thickBot="1" x14ac:dyDescent="0.4">
      <c r="A49" t="str">
        <v/>
      </c>
      <c r="C49" t="str">
        <f>IF(D49&lt;MiscFormulas!$A$6+120,IF(D49&lt;MiscFormulas!$A$6,"Past","Y"),"N")</f>
        <v>N</v>
      </c>
      <c r="D49" s="58">
        <v>45943</v>
      </c>
      <c r="E49" s="59" t="s">
        <v>40</v>
      </c>
    </row>
    <row r="50" spans="1:5" ht="15" thickBot="1" x14ac:dyDescent="0.4">
      <c r="A50" t="str">
        <v/>
      </c>
      <c r="C50" t="str">
        <f>IF(D50&lt;MiscFormulas!$A$6+120,IF(D50&lt;MiscFormulas!$A$6,"Past","Y"),"N")</f>
        <v>N</v>
      </c>
      <c r="D50" s="58">
        <v>45972</v>
      </c>
      <c r="E50" s="59" t="s">
        <v>41</v>
      </c>
    </row>
    <row r="51" spans="1:5" ht="15" thickBot="1" x14ac:dyDescent="0.4">
      <c r="A51" t="str">
        <v/>
      </c>
      <c r="C51" t="str">
        <f>IF(D51&lt;MiscFormulas!$A$6+120,IF(D51&lt;MiscFormulas!$A$6,"Past","Y"),"N")</f>
        <v>N</v>
      </c>
      <c r="D51" s="58">
        <v>45988</v>
      </c>
      <c r="E51" s="59" t="s">
        <v>42</v>
      </c>
    </row>
    <row r="52" spans="1:5" ht="15" thickBot="1" x14ac:dyDescent="0.4">
      <c r="A52" t="str">
        <v/>
      </c>
      <c r="C52" t="str">
        <f>IF(D52&lt;MiscFormulas!$A$6+120,IF(D52&lt;MiscFormulas!$A$6,"Past","Y"),"N")</f>
        <v>N</v>
      </c>
      <c r="D52" s="58">
        <v>46016</v>
      </c>
      <c r="E52" s="59" t="s">
        <v>43</v>
      </c>
    </row>
    <row r="53" spans="1:5" ht="15" thickBot="1" x14ac:dyDescent="0.4">
      <c r="A53" t="str">
        <v/>
      </c>
      <c r="C53" t="str">
        <f>IF(D53&lt;MiscFormulas!$A$6+120,IF(D53&lt;MiscFormulas!$A$6,"Past","Y"),"N")</f>
        <v>N</v>
      </c>
      <c r="D53" s="58">
        <v>46023</v>
      </c>
      <c r="E53" s="59" t="s">
        <v>33</v>
      </c>
    </row>
    <row r="54" spans="1:5" ht="15" thickBot="1" x14ac:dyDescent="0.4">
      <c r="A54" t="str">
        <v/>
      </c>
      <c r="C54" t="str">
        <f>IF(D54&lt;MiscFormulas!$A$6+120,IF(D54&lt;MiscFormulas!$A$6,"Past","Y"),"N")</f>
        <v>N</v>
      </c>
      <c r="D54" s="58">
        <v>46041</v>
      </c>
      <c r="E54" s="59" t="s">
        <v>34</v>
      </c>
    </row>
    <row r="55" spans="1:5" ht="15" thickBot="1" x14ac:dyDescent="0.4">
      <c r="A55" t="str">
        <v/>
      </c>
      <c r="C55" t="str">
        <f>IF(D55&lt;MiscFormulas!$A$6+120,IF(D55&lt;MiscFormulas!$A$6,"Past","Y"),"N")</f>
        <v>N</v>
      </c>
      <c r="D55" s="58">
        <v>46069</v>
      </c>
      <c r="E55" s="59" t="s">
        <v>35</v>
      </c>
    </row>
    <row r="56" spans="1:5" ht="15" thickBot="1" x14ac:dyDescent="0.4">
      <c r="A56" t="str">
        <v/>
      </c>
      <c r="C56" t="str">
        <f>IF(D56&lt;MiscFormulas!$A$6+120,IF(D56&lt;MiscFormulas!$A$6,"Past","Y"),"N")</f>
        <v>N</v>
      </c>
      <c r="D56" s="58">
        <v>46167</v>
      </c>
      <c r="E56" s="59" t="s">
        <v>36</v>
      </c>
    </row>
    <row r="57" spans="1:5" ht="15" thickBot="1" x14ac:dyDescent="0.4">
      <c r="A57" t="str">
        <v/>
      </c>
      <c r="C57" t="str">
        <f>IF(D57&lt;MiscFormulas!$A$6+120,IF(D57&lt;MiscFormulas!$A$6,"Past","Y"),"N")</f>
        <v>N</v>
      </c>
      <c r="D57" s="58">
        <v>46192</v>
      </c>
      <c r="E57" s="59" t="s">
        <v>37</v>
      </c>
    </row>
    <row r="58" spans="1:5" ht="15" thickBot="1" x14ac:dyDescent="0.4">
      <c r="A58" t="str">
        <v/>
      </c>
      <c r="C58" t="str">
        <f>IF(D58&lt;MiscFormulas!$A$6+120,IF(D58&lt;MiscFormulas!$A$6,"Past","Y"),"N")</f>
        <v>N</v>
      </c>
      <c r="D58" s="58">
        <v>46206</v>
      </c>
      <c r="E58" s="59" t="s">
        <v>38</v>
      </c>
    </row>
    <row r="59" spans="1:5" ht="15" thickBot="1" x14ac:dyDescent="0.4">
      <c r="A59" t="str">
        <v/>
      </c>
      <c r="C59" t="str">
        <f>IF(D59&lt;MiscFormulas!$A$6+120,IF(D59&lt;MiscFormulas!$A$6,"Past","Y"),"N")</f>
        <v>N</v>
      </c>
      <c r="D59" s="58">
        <v>46272</v>
      </c>
      <c r="E59" s="59" t="s">
        <v>39</v>
      </c>
    </row>
    <row r="60" spans="1:5" ht="15" thickBot="1" x14ac:dyDescent="0.4">
      <c r="A60" t="str">
        <v/>
      </c>
      <c r="C60" t="str">
        <f>IF(D60&lt;MiscFormulas!$A$6+120,IF(D60&lt;MiscFormulas!$A$6,"Past","Y"),"N")</f>
        <v>N</v>
      </c>
      <c r="D60" s="58">
        <v>46307</v>
      </c>
      <c r="E60" s="59" t="s">
        <v>40</v>
      </c>
    </row>
    <row r="61" spans="1:5" ht="15" thickBot="1" x14ac:dyDescent="0.4">
      <c r="A61" t="str">
        <v/>
      </c>
      <c r="C61" t="str">
        <f>IF(D61&lt;MiscFormulas!$A$6+120,IF(D61&lt;MiscFormulas!$A$6,"Past","Y"),"N")</f>
        <v>N</v>
      </c>
      <c r="D61" s="58">
        <v>46337</v>
      </c>
      <c r="E61" s="59" t="s">
        <v>41</v>
      </c>
    </row>
    <row r="62" spans="1:5" ht="15" thickBot="1" x14ac:dyDescent="0.4">
      <c r="A62" t="str">
        <v/>
      </c>
      <c r="C62" t="str">
        <f>IF(D62&lt;MiscFormulas!$A$6+120,IF(D62&lt;MiscFormulas!$A$6,"Past","Y"),"N")</f>
        <v>N</v>
      </c>
      <c r="D62" s="58">
        <v>46352</v>
      </c>
      <c r="E62" s="59" t="s">
        <v>42</v>
      </c>
    </row>
    <row r="63" spans="1:5" ht="15" thickBot="1" x14ac:dyDescent="0.4">
      <c r="A63" t="str">
        <v/>
      </c>
      <c r="C63" t="str">
        <f>IF(D63&lt;MiscFormulas!$A$6+120,IF(D63&lt;MiscFormulas!$A$6,"Past","Y"),"N")</f>
        <v>N</v>
      </c>
      <c r="D63" s="58">
        <v>46381</v>
      </c>
      <c r="E63" s="59" t="s">
        <v>43</v>
      </c>
    </row>
    <row r="64" spans="1:5" ht="15" thickBot="1" x14ac:dyDescent="0.4">
      <c r="A64" t="str">
        <v/>
      </c>
      <c r="C64" t="str">
        <f>IF(D64&lt;MiscFormulas!$A$6+120,IF(D64&lt;MiscFormulas!$A$6,"Past","Y"),"N")</f>
        <v>N</v>
      </c>
      <c r="D64" s="58">
        <v>46388</v>
      </c>
      <c r="E64" s="59" t="s">
        <v>33</v>
      </c>
    </row>
    <row r="65" spans="1:5" ht="15" thickBot="1" x14ac:dyDescent="0.4">
      <c r="A65" t="str">
        <v/>
      </c>
      <c r="C65" t="str">
        <f>IF(D65&lt;MiscFormulas!$A$6+120,IF(D65&lt;MiscFormulas!$A$6,"Past","Y"),"N")</f>
        <v>N</v>
      </c>
      <c r="D65" s="58">
        <v>46405</v>
      </c>
      <c r="E65" s="59" t="s">
        <v>34</v>
      </c>
    </row>
    <row r="66" spans="1:5" ht="15" thickBot="1" x14ac:dyDescent="0.4">
      <c r="A66" t="str">
        <v/>
      </c>
      <c r="C66" t="str">
        <f>IF(D66&lt;MiscFormulas!$A$6+120,IF(D66&lt;MiscFormulas!$A$6,"Past","Y"),"N")</f>
        <v>N</v>
      </c>
      <c r="D66" s="58">
        <v>46433</v>
      </c>
      <c r="E66" s="59" t="s">
        <v>35</v>
      </c>
    </row>
    <row r="67" spans="1:5" ht="15" thickBot="1" x14ac:dyDescent="0.4">
      <c r="A67" t="str">
        <v/>
      </c>
      <c r="C67" t="str">
        <f>IF(D67&lt;MiscFormulas!$A$6+120,IF(D67&lt;MiscFormulas!$A$6,"Past","Y"),"N")</f>
        <v>N</v>
      </c>
      <c r="D67" s="58">
        <v>46538</v>
      </c>
      <c r="E67" s="59" t="s">
        <v>36</v>
      </c>
    </row>
    <row r="68" spans="1:5" ht="15" thickBot="1" x14ac:dyDescent="0.4">
      <c r="A68" t="str">
        <v/>
      </c>
      <c r="C68" t="str">
        <f>IF(D68&lt;MiscFormulas!$A$6+120,IF(D68&lt;MiscFormulas!$A$6,"Past","Y"),"N")</f>
        <v>N</v>
      </c>
      <c r="D68" s="58">
        <v>46556</v>
      </c>
      <c r="E68" s="59" t="s">
        <v>37</v>
      </c>
    </row>
    <row r="69" spans="1:5" ht="15" thickBot="1" x14ac:dyDescent="0.4">
      <c r="A69" t="str">
        <v/>
      </c>
      <c r="C69" t="str">
        <f>IF(D69&lt;MiscFormulas!$A$6+120,IF(D69&lt;MiscFormulas!$A$6,"Past","Y"),"N")</f>
        <v>N</v>
      </c>
      <c r="D69" s="58">
        <v>46573</v>
      </c>
      <c r="E69" s="59" t="s">
        <v>38</v>
      </c>
    </row>
    <row r="70" spans="1:5" ht="15" thickBot="1" x14ac:dyDescent="0.4">
      <c r="A70" t="str">
        <v/>
      </c>
      <c r="C70" t="str">
        <f>IF(D70&lt;MiscFormulas!$A$6+120,IF(D70&lt;MiscFormulas!$A$6,"Past","Y"),"N")</f>
        <v>N</v>
      </c>
      <c r="D70" s="58">
        <v>46636</v>
      </c>
      <c r="E70" s="59" t="s">
        <v>39</v>
      </c>
    </row>
    <row r="71" spans="1:5" ht="15" thickBot="1" x14ac:dyDescent="0.4">
      <c r="A71" t="str">
        <v/>
      </c>
      <c r="C71" t="str">
        <f>IF(D71&lt;MiscFormulas!$A$6+120,IF(D71&lt;MiscFormulas!$A$6,"Past","Y"),"N")</f>
        <v>N</v>
      </c>
      <c r="D71" s="58">
        <v>46671</v>
      </c>
      <c r="E71" s="59" t="s">
        <v>40</v>
      </c>
    </row>
    <row r="72" spans="1:5" ht="15" thickBot="1" x14ac:dyDescent="0.4">
      <c r="A72" t="str">
        <v/>
      </c>
      <c r="C72" t="str">
        <f>IF(D72&lt;MiscFormulas!$A$6+120,IF(D72&lt;MiscFormulas!$A$6,"Past","Y"),"N")</f>
        <v>N</v>
      </c>
      <c r="D72" s="58">
        <v>46702</v>
      </c>
      <c r="E72" s="59" t="s">
        <v>41</v>
      </c>
    </row>
    <row r="73" spans="1:5" ht="15" thickBot="1" x14ac:dyDescent="0.4">
      <c r="A73" t="str">
        <v/>
      </c>
      <c r="C73" t="str">
        <f>IF(D73&lt;MiscFormulas!$A$6+120,IF(D73&lt;MiscFormulas!$A$6,"Past","Y"),"N")</f>
        <v>N</v>
      </c>
      <c r="D73" s="58">
        <v>46716</v>
      </c>
      <c r="E73" s="59" t="s">
        <v>42</v>
      </c>
    </row>
    <row r="74" spans="1:5" ht="15" thickBot="1" x14ac:dyDescent="0.4">
      <c r="A74" t="str">
        <v/>
      </c>
      <c r="C74" t="str">
        <f>IF(D74&lt;MiscFormulas!$A$6+120,IF(D74&lt;MiscFormulas!$A$6,"Past","Y"),"N")</f>
        <v>N</v>
      </c>
      <c r="D74" s="58">
        <v>46748</v>
      </c>
      <c r="E74" s="59" t="s">
        <v>43</v>
      </c>
    </row>
    <row r="75" spans="1:5" ht="15" thickBot="1" x14ac:dyDescent="0.4">
      <c r="A75" t="str">
        <v/>
      </c>
      <c r="C75" t="str">
        <f>IF(D75&lt;MiscFormulas!$A$6+120,IF(D75&lt;MiscFormulas!$A$6,"Past","Y"),"N")</f>
        <v>N</v>
      </c>
      <c r="D75" s="58">
        <v>46752</v>
      </c>
      <c r="E75" s="59" t="s">
        <v>33</v>
      </c>
    </row>
    <row r="76" spans="1:5" ht="15" thickBot="1" x14ac:dyDescent="0.4">
      <c r="A76" t="str">
        <v/>
      </c>
      <c r="C76" t="str">
        <f>IF(D76&lt;MiscFormulas!$A$6+120,IF(D76&lt;MiscFormulas!$A$6,"Past","Y"),"N")</f>
        <v>N</v>
      </c>
      <c r="D76" s="58">
        <v>46769</v>
      </c>
      <c r="E76" s="59" t="s">
        <v>34</v>
      </c>
    </row>
    <row r="77" spans="1:5" ht="15" thickBot="1" x14ac:dyDescent="0.4">
      <c r="A77" t="str">
        <v/>
      </c>
      <c r="C77" t="str">
        <f>IF(D77&lt;MiscFormulas!$A$6+120,IF(D77&lt;MiscFormulas!$A$6,"Past","Y"),"N")</f>
        <v>N</v>
      </c>
      <c r="D77" s="58">
        <v>46804</v>
      </c>
      <c r="E77" s="59" t="s">
        <v>35</v>
      </c>
    </row>
    <row r="78" spans="1:5" ht="15" thickBot="1" x14ac:dyDescent="0.4">
      <c r="A78" t="str">
        <v/>
      </c>
      <c r="C78" t="str">
        <f>IF(D78&lt;MiscFormulas!$A$6+120,IF(D78&lt;MiscFormulas!$A$6,"Past","Y"),"N")</f>
        <v>N</v>
      </c>
      <c r="D78" s="58">
        <v>46902</v>
      </c>
      <c r="E78" s="59" t="s">
        <v>36</v>
      </c>
    </row>
    <row r="79" spans="1:5" ht="15" thickBot="1" x14ac:dyDescent="0.4">
      <c r="A79" t="str">
        <v/>
      </c>
      <c r="C79" t="str">
        <f>IF(D79&lt;MiscFormulas!$A$6+120,IF(D79&lt;MiscFormulas!$A$6,"Past","Y"),"N")</f>
        <v>N</v>
      </c>
      <c r="D79" s="58">
        <v>46923</v>
      </c>
      <c r="E79" s="59" t="s">
        <v>37</v>
      </c>
    </row>
    <row r="80" spans="1:5" ht="15" thickBot="1" x14ac:dyDescent="0.4">
      <c r="A80" t="str">
        <v/>
      </c>
      <c r="C80" t="str">
        <f>IF(D80&lt;MiscFormulas!$A$6+120,IF(D80&lt;MiscFormulas!$A$6,"Past","Y"),"N")</f>
        <v>N</v>
      </c>
      <c r="D80" s="56">
        <v>46938</v>
      </c>
      <c r="E80" s="57" t="s">
        <v>38</v>
      </c>
    </row>
    <row r="81" spans="1:5" ht="15" thickBot="1" x14ac:dyDescent="0.4">
      <c r="A81" t="str">
        <v/>
      </c>
      <c r="C81" t="str">
        <f>IF(D81&lt;MiscFormulas!$A$6+120,IF(D81&lt;MiscFormulas!$A$6,"Past","Y"),"N")</f>
        <v>N</v>
      </c>
      <c r="D81" s="56">
        <v>47000</v>
      </c>
      <c r="E81" s="57" t="s">
        <v>39</v>
      </c>
    </row>
    <row r="82" spans="1:5" ht="15" thickBot="1" x14ac:dyDescent="0.4">
      <c r="A82" t="str">
        <v/>
      </c>
      <c r="C82" t="str">
        <f>IF(D82&lt;MiscFormulas!$A$6+120,IF(D82&lt;MiscFormulas!$A$6,"Past","Y"),"N")</f>
        <v>N</v>
      </c>
      <c r="D82" s="56">
        <v>47035</v>
      </c>
      <c r="E82" s="57" t="s">
        <v>40</v>
      </c>
    </row>
    <row r="83" spans="1:5" ht="15" thickBot="1" x14ac:dyDescent="0.4">
      <c r="A83" t="str">
        <v/>
      </c>
      <c r="C83" t="str">
        <f>IF(D83&lt;MiscFormulas!$A$6+120,IF(D83&lt;MiscFormulas!$A$6,"Past","Y"),"N")</f>
        <v>N</v>
      </c>
      <c r="D83" s="56">
        <v>47067</v>
      </c>
      <c r="E83" s="57" t="s">
        <v>41</v>
      </c>
    </row>
    <row r="84" spans="1:5" ht="15" thickBot="1" x14ac:dyDescent="0.4">
      <c r="A84" t="str">
        <v/>
      </c>
      <c r="C84" t="str">
        <f>IF(D84&lt;MiscFormulas!$A$6+120,IF(D84&lt;MiscFormulas!$A$6,"Past","Y"),"N")</f>
        <v>N</v>
      </c>
      <c r="D84" s="56">
        <v>47080</v>
      </c>
      <c r="E84" s="57" t="s">
        <v>42</v>
      </c>
    </row>
    <row r="85" spans="1:5" ht="15" thickBot="1" x14ac:dyDescent="0.4">
      <c r="A85" t="str">
        <v/>
      </c>
      <c r="C85" t="str">
        <f>IF(D85&lt;MiscFormulas!$A$6+120,IF(D85&lt;MiscFormulas!$A$6,"Past","Y"),"N")</f>
        <v>N</v>
      </c>
      <c r="D85" s="56">
        <v>47112</v>
      </c>
      <c r="E85" s="57" t="s">
        <v>43</v>
      </c>
    </row>
    <row r="86" spans="1:5" ht="15" thickBot="1" x14ac:dyDescent="0.4">
      <c r="A86" t="str">
        <v/>
      </c>
      <c r="C86" t="str">
        <f>IF(D86&lt;MiscFormulas!$A$6+120,IF(D86&lt;MiscFormulas!$A$6,"Past","Y"),"N")</f>
        <v>N</v>
      </c>
      <c r="D86" s="58">
        <v>47119</v>
      </c>
      <c r="E86" s="59" t="s">
        <v>33</v>
      </c>
    </row>
    <row r="87" spans="1:5" ht="15" thickBot="1" x14ac:dyDescent="0.4">
      <c r="A87" t="str">
        <v/>
      </c>
      <c r="C87" t="str">
        <f>IF(D87&lt;MiscFormulas!$A$6+120,IF(D87&lt;MiscFormulas!$A$6,"Past","Y"),"N")</f>
        <v>N</v>
      </c>
      <c r="D87" s="58">
        <v>47133</v>
      </c>
      <c r="E87" s="59" t="s">
        <v>34</v>
      </c>
    </row>
    <row r="88" spans="1:5" ht="15" thickBot="1" x14ac:dyDescent="0.4">
      <c r="A88" t="str">
        <v/>
      </c>
      <c r="C88" t="str">
        <f>IF(D88&lt;MiscFormulas!$A$6+120,IF(D88&lt;MiscFormulas!$A$6,"Past","Y"),"N")</f>
        <v>N</v>
      </c>
      <c r="D88" s="58">
        <v>47168</v>
      </c>
      <c r="E88" s="59" t="s">
        <v>35</v>
      </c>
    </row>
    <row r="89" spans="1:5" ht="15" thickBot="1" x14ac:dyDescent="0.4">
      <c r="A89" t="str">
        <v/>
      </c>
      <c r="C89" t="str">
        <f>IF(D89&lt;MiscFormulas!$A$6+120,IF(D89&lt;MiscFormulas!$A$6,"Past","Y"),"N")</f>
        <v>N</v>
      </c>
      <c r="D89" s="58">
        <v>47266</v>
      </c>
      <c r="E89" s="59" t="s">
        <v>36</v>
      </c>
    </row>
    <row r="90" spans="1:5" ht="15" thickBot="1" x14ac:dyDescent="0.4">
      <c r="A90" t="str">
        <v/>
      </c>
      <c r="C90" t="str">
        <f>IF(D90&lt;MiscFormulas!$A$6+120,IF(D90&lt;MiscFormulas!$A$6,"Past","Y"),"N")</f>
        <v>N</v>
      </c>
      <c r="D90" s="58">
        <v>47288</v>
      </c>
      <c r="E90" s="59" t="s">
        <v>37</v>
      </c>
    </row>
    <row r="91" spans="1:5" ht="15" thickBot="1" x14ac:dyDescent="0.4">
      <c r="A91" t="str">
        <v/>
      </c>
      <c r="C91" t="str">
        <f>IF(D91&lt;MiscFormulas!$A$6+120,IF(D91&lt;MiscFormulas!$A$6,"Past","Y"),"N")</f>
        <v>N</v>
      </c>
      <c r="D91" s="58">
        <v>47303</v>
      </c>
      <c r="E91" s="59" t="s">
        <v>38</v>
      </c>
    </row>
    <row r="92" spans="1:5" ht="15" thickBot="1" x14ac:dyDescent="0.4">
      <c r="A92" t="str">
        <v/>
      </c>
      <c r="C92" t="str">
        <f>IF(D92&lt;MiscFormulas!$A$6+120,IF(D92&lt;MiscFormulas!$A$6,"Past","Y"),"N")</f>
        <v>N</v>
      </c>
      <c r="D92" s="58">
        <v>47364</v>
      </c>
      <c r="E92" s="59" t="s">
        <v>39</v>
      </c>
    </row>
    <row r="93" spans="1:5" ht="15" thickBot="1" x14ac:dyDescent="0.4">
      <c r="A93" t="str">
        <v/>
      </c>
      <c r="C93" t="str">
        <f>IF(D93&lt;MiscFormulas!$A$6+120,IF(D93&lt;MiscFormulas!$A$6,"Past","Y"),"N")</f>
        <v>N</v>
      </c>
      <c r="D93" s="58">
        <v>47399</v>
      </c>
      <c r="E93" s="59" t="s">
        <v>40</v>
      </c>
    </row>
    <row r="94" spans="1:5" ht="15" thickBot="1" x14ac:dyDescent="0.4">
      <c r="A94" t="str">
        <v/>
      </c>
      <c r="C94" t="str">
        <f>IF(D94&lt;MiscFormulas!$A$6+120,IF(D94&lt;MiscFormulas!$A$6,"Past","Y"),"N")</f>
        <v>N</v>
      </c>
      <c r="D94" s="58">
        <v>47434</v>
      </c>
      <c r="E94" s="59" t="s">
        <v>41</v>
      </c>
    </row>
    <row r="95" spans="1:5" ht="15" thickBot="1" x14ac:dyDescent="0.4">
      <c r="A95" t="str">
        <v/>
      </c>
      <c r="C95" t="str">
        <f>IF(D95&lt;MiscFormulas!$A$6+120,IF(D95&lt;MiscFormulas!$A$6,"Past","Y"),"N")</f>
        <v>N</v>
      </c>
      <c r="D95" s="58">
        <v>47444</v>
      </c>
      <c r="E95" s="59" t="s">
        <v>42</v>
      </c>
    </row>
    <row r="96" spans="1:5" ht="15" thickBot="1" x14ac:dyDescent="0.4">
      <c r="A96" t="str">
        <v/>
      </c>
      <c r="C96" t="str">
        <f>IF(D96&lt;MiscFormulas!$A$6+120,IF(D96&lt;MiscFormulas!$A$6,"Past","Y"),"N")</f>
        <v>N</v>
      </c>
      <c r="D96" s="58">
        <v>47477</v>
      </c>
      <c r="E96" s="59" t="s">
        <v>43</v>
      </c>
    </row>
    <row r="97" spans="1:5" ht="15" thickBot="1" x14ac:dyDescent="0.4">
      <c r="A97" t="str">
        <v/>
      </c>
      <c r="C97" t="str">
        <f>IF(D97&lt;MiscFormulas!$A$6+120,IF(D97&lt;MiscFormulas!$A$6,"Past","Y"),"N")</f>
        <v>N</v>
      </c>
      <c r="D97" s="58">
        <v>47484</v>
      </c>
      <c r="E97" s="59" t="s">
        <v>33</v>
      </c>
    </row>
    <row r="98" spans="1:5" ht="15" thickBot="1" x14ac:dyDescent="0.4">
      <c r="A98" t="str">
        <v/>
      </c>
      <c r="C98" t="str">
        <f>IF(D98&lt;MiscFormulas!$A$6+120,IF(D98&lt;MiscFormulas!$A$6,"Past","Y"),"N")</f>
        <v>N</v>
      </c>
      <c r="D98" s="58">
        <v>47504</v>
      </c>
      <c r="E98" s="59" t="s">
        <v>34</v>
      </c>
    </row>
    <row r="99" spans="1:5" ht="15" thickBot="1" x14ac:dyDescent="0.4">
      <c r="A99" t="str">
        <v/>
      </c>
      <c r="C99" t="str">
        <f>IF(D99&lt;MiscFormulas!$A$6+120,IF(D99&lt;MiscFormulas!$A$6,"Past","Y"),"N")</f>
        <v>N</v>
      </c>
      <c r="D99" s="58">
        <v>47532</v>
      </c>
      <c r="E99" s="59" t="s">
        <v>35</v>
      </c>
    </row>
    <row r="100" spans="1:5" ht="15" thickBot="1" x14ac:dyDescent="0.4">
      <c r="A100" t="str">
        <v/>
      </c>
      <c r="C100" t="str">
        <f>IF(D100&lt;MiscFormulas!$A$6+120,IF(D100&lt;MiscFormulas!$A$6,"Past","Y"),"N")</f>
        <v>N</v>
      </c>
      <c r="D100" s="58">
        <v>47630</v>
      </c>
      <c r="E100" s="59" t="s">
        <v>36</v>
      </c>
    </row>
    <row r="101" spans="1:5" ht="15" thickBot="1" x14ac:dyDescent="0.4">
      <c r="A101" t="str">
        <v/>
      </c>
      <c r="C101" t="str">
        <f>IF(D101&lt;MiscFormulas!$A$6+120,IF(D101&lt;MiscFormulas!$A$6,"Past","Y"),"N")</f>
        <v>N</v>
      </c>
      <c r="D101" s="58">
        <v>47653</v>
      </c>
      <c r="E101" s="59" t="s">
        <v>37</v>
      </c>
    </row>
    <row r="102" spans="1:5" ht="15" thickBot="1" x14ac:dyDescent="0.4">
      <c r="A102" t="str">
        <v/>
      </c>
      <c r="C102" t="str">
        <f>IF(D102&lt;MiscFormulas!$A$6+120,IF(D102&lt;MiscFormulas!$A$6,"Past","Y"),"N")</f>
        <v>N</v>
      </c>
      <c r="D102" s="58">
        <v>47668</v>
      </c>
      <c r="E102" s="59" t="s">
        <v>38</v>
      </c>
    </row>
    <row r="103" spans="1:5" ht="15" thickBot="1" x14ac:dyDescent="0.4">
      <c r="A103" t="str">
        <v/>
      </c>
      <c r="C103" t="str">
        <f>IF(D103&lt;MiscFormulas!$A$6+120,IF(D103&lt;MiscFormulas!$A$6,"Past","Y"),"N")</f>
        <v>N</v>
      </c>
      <c r="D103" s="58">
        <v>47728</v>
      </c>
      <c r="E103" s="59" t="s">
        <v>39</v>
      </c>
    </row>
    <row r="104" spans="1:5" ht="15" thickBot="1" x14ac:dyDescent="0.4">
      <c r="A104" t="str">
        <v/>
      </c>
      <c r="C104" t="str">
        <f>IF(D104&lt;MiscFormulas!$A$6+120,IF(D104&lt;MiscFormulas!$A$6,"Past","Y"),"N")</f>
        <v>N</v>
      </c>
      <c r="D104" s="58">
        <v>47770</v>
      </c>
      <c r="E104" s="59" t="s">
        <v>40</v>
      </c>
    </row>
    <row r="105" spans="1:5" ht="15" thickBot="1" x14ac:dyDescent="0.4">
      <c r="A105" t="str">
        <v/>
      </c>
      <c r="C105" t="str">
        <f>IF(D105&lt;MiscFormulas!$A$6+120,IF(D105&lt;MiscFormulas!$A$6,"Past","Y"),"N")</f>
        <v>N</v>
      </c>
      <c r="D105" s="58">
        <v>47798</v>
      </c>
      <c r="E105" s="59" t="s">
        <v>41</v>
      </c>
    </row>
    <row r="106" spans="1:5" ht="15" thickBot="1" x14ac:dyDescent="0.4">
      <c r="A106" t="str">
        <v/>
      </c>
      <c r="C106" t="str">
        <f>IF(D106&lt;MiscFormulas!$A$6+120,IF(D106&lt;MiscFormulas!$A$6,"Past","Y"),"N")</f>
        <v>N</v>
      </c>
      <c r="D106" s="58">
        <v>47815</v>
      </c>
      <c r="E106" s="59" t="s">
        <v>42</v>
      </c>
    </row>
    <row r="107" spans="1:5" ht="15" thickBot="1" x14ac:dyDescent="0.4">
      <c r="A107" t="str">
        <v/>
      </c>
      <c r="C107" t="str">
        <f>IF(D107&lt;MiscFormulas!$A$6+120,IF(D107&lt;MiscFormulas!$A$6,"Past","Y"),"N")</f>
        <v>N</v>
      </c>
      <c r="D107" s="58">
        <v>47842</v>
      </c>
      <c r="E107" s="59" t="s">
        <v>43</v>
      </c>
    </row>
    <row r="108" spans="1:5" ht="15" thickBot="1" x14ac:dyDescent="0.4">
      <c r="A108" t="str">
        <v/>
      </c>
      <c r="C108" t="str">
        <f>IF(D108&lt;MiscFormulas!$A$6+120,IF(D108&lt;MiscFormulas!$A$6,"Past","Y"),"N")</f>
        <v>Past</v>
      </c>
      <c r="D108" s="58"/>
      <c r="E108" s="59"/>
    </row>
    <row r="109" spans="1:5" ht="15" thickBot="1" x14ac:dyDescent="0.4">
      <c r="A109" t="str">
        <v/>
      </c>
      <c r="C109" t="str">
        <f>IF(D109&lt;MiscFormulas!$A$6+120,IF(D109&lt;MiscFormulas!$A$6,"Past","Y"),"N")</f>
        <v>Past</v>
      </c>
      <c r="D109" s="58"/>
      <c r="E109" s="59"/>
    </row>
    <row r="110" spans="1:5" ht="15" thickBot="1" x14ac:dyDescent="0.4">
      <c r="A110" t="str">
        <v/>
      </c>
      <c r="C110" t="str">
        <f>IF(D110&lt;MiscFormulas!$A$6+120,IF(D110&lt;MiscFormulas!$A$6,"Past","Y"),"N")</f>
        <v>Past</v>
      </c>
      <c r="D110" s="58"/>
      <c r="E110" s="59"/>
    </row>
    <row r="111" spans="1:5" ht="15" thickBot="1" x14ac:dyDescent="0.4">
      <c r="A111" t="str">
        <v/>
      </c>
      <c r="C111" t="str">
        <f>IF(D111&lt;MiscFormulas!$A$6+120,IF(D111&lt;MiscFormulas!$A$6,"Past","Y"),"N")</f>
        <v>Past</v>
      </c>
      <c r="D111" s="58"/>
      <c r="E111" s="59"/>
    </row>
    <row r="112" spans="1:5" ht="15" thickBot="1" x14ac:dyDescent="0.4">
      <c r="A112" t="str">
        <v/>
      </c>
      <c r="C112" t="str">
        <f>IF(D112&lt;MiscFormulas!$A$6+120,IF(D112&lt;MiscFormulas!$A$6,"Past","Y"),"N")</f>
        <v>Past</v>
      </c>
      <c r="D112" s="58"/>
      <c r="E112" s="59"/>
    </row>
    <row r="113" spans="1:5" ht="15" thickBot="1" x14ac:dyDescent="0.4">
      <c r="A113" t="str">
        <v/>
      </c>
      <c r="C113" t="str">
        <f>IF(D113&lt;MiscFormulas!$A$6+120,IF(D113&lt;MiscFormulas!$A$6,"Past","Y"),"N")</f>
        <v>Past</v>
      </c>
      <c r="D113" s="58"/>
      <c r="E113" s="59"/>
    </row>
    <row r="114" spans="1:5" ht="15" thickBot="1" x14ac:dyDescent="0.4">
      <c r="A114" t="str">
        <v/>
      </c>
      <c r="C114" t="str">
        <f>IF(D114&lt;MiscFormulas!$A$6+120,IF(D114&lt;MiscFormulas!$A$6,"Past","Y"),"N")</f>
        <v>Past</v>
      </c>
      <c r="D114" s="58"/>
      <c r="E114" s="59"/>
    </row>
    <row r="115" spans="1:5" ht="15" thickBot="1" x14ac:dyDescent="0.4">
      <c r="A115" t="str">
        <v/>
      </c>
      <c r="C115" t="str">
        <f>IF(D115&lt;MiscFormulas!$A$6+120,IF(D115&lt;MiscFormulas!$A$6,"Past","Y"),"N")</f>
        <v>Past</v>
      </c>
      <c r="D115" s="58"/>
      <c r="E115" s="59"/>
    </row>
    <row r="116" spans="1:5" ht="15" thickBot="1" x14ac:dyDescent="0.4">
      <c r="A116" t="str">
        <v/>
      </c>
      <c r="C116" t="str">
        <f>IF(D116&lt;MiscFormulas!$A$6+120,IF(D116&lt;MiscFormulas!$A$6,"Past","Y"),"N")</f>
        <v>Past</v>
      </c>
      <c r="D116" s="58"/>
      <c r="E116" s="59"/>
    </row>
    <row r="117" spans="1:5" ht="15" thickBot="1" x14ac:dyDescent="0.4">
      <c r="A117" t="str">
        <v/>
      </c>
      <c r="C117" t="str">
        <f>IF(D117&lt;MiscFormulas!$A$6+120,IF(D117&lt;MiscFormulas!$A$6,"Past","Y"),"N")</f>
        <v>Past</v>
      </c>
      <c r="D117" s="58"/>
      <c r="E117" s="59"/>
    </row>
    <row r="118" spans="1:5" ht="15" thickBot="1" x14ac:dyDescent="0.4">
      <c r="A118" t="str">
        <v/>
      </c>
      <c r="C118" t="str">
        <f>IF(D118&lt;MiscFormulas!$A$6+120,IF(D118&lt;MiscFormulas!$A$6,"Past","Y"),"N")</f>
        <v>Past</v>
      </c>
      <c r="D118" s="58"/>
      <c r="E118" s="59"/>
    </row>
    <row r="119" spans="1:5" ht="15" thickBot="1" x14ac:dyDescent="0.4">
      <c r="A119" t="str">
        <v/>
      </c>
      <c r="C119" t="str">
        <f>IF(D119&lt;MiscFormulas!$A$6+120,IF(D119&lt;MiscFormulas!$A$6,"Past","Y"),"N")</f>
        <v>Past</v>
      </c>
      <c r="D119" s="56"/>
      <c r="E119" s="57"/>
    </row>
    <row r="120" spans="1:5" ht="15" thickBot="1" x14ac:dyDescent="0.4">
      <c r="A120" t="str">
        <v/>
      </c>
      <c r="C120" t="str">
        <f>IF(D120&lt;MiscFormulas!$A$6+120,IF(D120&lt;MiscFormulas!$A$6,"Past","Y"),"N")</f>
        <v>Past</v>
      </c>
      <c r="D120" s="56"/>
      <c r="E120" s="57"/>
    </row>
    <row r="121" spans="1:5" ht="15" thickBot="1" x14ac:dyDescent="0.4">
      <c r="A121" t="str">
        <v/>
      </c>
      <c r="C121" t="str">
        <f>IF(D121&lt;MiscFormulas!$A$6+120,IF(D121&lt;MiscFormulas!$A$6,"Past","Y"),"N")</f>
        <v>Past</v>
      </c>
      <c r="D121" s="56"/>
      <c r="E121" s="57"/>
    </row>
    <row r="122" spans="1:5" ht="15" thickBot="1" x14ac:dyDescent="0.4">
      <c r="A122" t="str">
        <v/>
      </c>
      <c r="C122" t="str">
        <f>IF(D122&lt;MiscFormulas!$A$6+120,IF(D122&lt;MiscFormulas!$A$6,"Past","Y"),"N")</f>
        <v>Past</v>
      </c>
      <c r="D122" s="56"/>
      <c r="E122" s="57"/>
    </row>
    <row r="123" spans="1:5" ht="15" thickBot="1" x14ac:dyDescent="0.4">
      <c r="A123" t="str">
        <v/>
      </c>
      <c r="C123" t="str">
        <f>IF(D123&lt;MiscFormulas!$A$6+120,IF(D123&lt;MiscFormulas!$A$6,"Past","Y"),"N")</f>
        <v>Past</v>
      </c>
      <c r="D123" s="56"/>
      <c r="E123" s="57"/>
    </row>
    <row r="124" spans="1:5" ht="15" thickBot="1" x14ac:dyDescent="0.4">
      <c r="A124" t="str">
        <v/>
      </c>
      <c r="C124" t="str">
        <f>IF(D124&lt;MiscFormulas!$A$6+120,IF(D124&lt;MiscFormulas!$A$6,"Past","Y"),"N")</f>
        <v>Past</v>
      </c>
      <c r="D124" s="56"/>
      <c r="E124" s="57"/>
    </row>
    <row r="125" spans="1:5" ht="15" thickBot="1" x14ac:dyDescent="0.4">
      <c r="A125" t="str">
        <v/>
      </c>
      <c r="C125" t="str">
        <f>IF(D125&lt;MiscFormulas!$A$6+120,IF(D125&lt;MiscFormulas!$A$6,"Past","Y"),"N")</f>
        <v>Past</v>
      </c>
      <c r="D125" s="58"/>
      <c r="E125" s="59"/>
    </row>
    <row r="126" spans="1:5" ht="15" thickBot="1" x14ac:dyDescent="0.4">
      <c r="A126" t="str">
        <v/>
      </c>
      <c r="C126" t="str">
        <f>IF(D126&lt;MiscFormulas!$A$6+120,IF(D126&lt;MiscFormulas!$A$6,"Past","Y"),"N")</f>
        <v>Past</v>
      </c>
      <c r="D126" s="58"/>
      <c r="E126" s="59"/>
    </row>
    <row r="127" spans="1:5" ht="15" thickBot="1" x14ac:dyDescent="0.4">
      <c r="A127" t="str">
        <v/>
      </c>
      <c r="C127" t="str">
        <f>IF(D127&lt;MiscFormulas!$A$6+120,IF(D127&lt;MiscFormulas!$A$6,"Past","Y"),"N")</f>
        <v>Past</v>
      </c>
      <c r="D127" s="58"/>
      <c r="E127" s="59"/>
    </row>
    <row r="128" spans="1:5" ht="15" thickBot="1" x14ac:dyDescent="0.4">
      <c r="A128" t="str">
        <v/>
      </c>
      <c r="C128" t="str">
        <f>IF(D128&lt;MiscFormulas!$A$6+120,IF(D128&lt;MiscFormulas!$A$6,"Past","Y"),"N")</f>
        <v>Past</v>
      </c>
      <c r="D128" s="58"/>
      <c r="E128" s="59"/>
    </row>
    <row r="129" spans="1:5" ht="15" thickBot="1" x14ac:dyDescent="0.4">
      <c r="A129" t="str">
        <v/>
      </c>
      <c r="C129" t="str">
        <f>IF(D129&lt;MiscFormulas!$A$6+120,IF(D129&lt;MiscFormulas!$A$6,"Past","Y"),"N")</f>
        <v>Past</v>
      </c>
      <c r="D129" s="58"/>
      <c r="E129" s="59"/>
    </row>
    <row r="130" spans="1:5" ht="15" thickBot="1" x14ac:dyDescent="0.4">
      <c r="A130" t="str">
        <v/>
      </c>
      <c r="C130" t="str">
        <f>IF(D130&lt;MiscFormulas!$A$6+120,IF(D130&lt;MiscFormulas!$A$6,"Past","Y"),"N")</f>
        <v>Past</v>
      </c>
      <c r="D130" s="58"/>
      <c r="E130" s="59"/>
    </row>
    <row r="131" spans="1:5" ht="15" thickBot="1" x14ac:dyDescent="0.4">
      <c r="A131" t="str">
        <v/>
      </c>
      <c r="C131" t="str">
        <f>IF(D131&lt;MiscFormulas!$A$6+120,IF(D131&lt;MiscFormulas!$A$6,"Past","Y"),"N")</f>
        <v>Past</v>
      </c>
      <c r="D131" s="58"/>
      <c r="E131" s="59"/>
    </row>
    <row r="132" spans="1:5" ht="15" thickBot="1" x14ac:dyDescent="0.4">
      <c r="A132" t="str">
        <v/>
      </c>
      <c r="C132" t="str">
        <f>IF(D132&lt;MiscFormulas!$A$6+120,IF(D132&lt;MiscFormulas!$A$6,"Past","Y"),"N")</f>
        <v>Past</v>
      </c>
      <c r="D132" s="58"/>
      <c r="E132" s="59"/>
    </row>
    <row r="133" spans="1:5" ht="15" thickBot="1" x14ac:dyDescent="0.4">
      <c r="A133" t="str">
        <v/>
      </c>
      <c r="C133" t="str">
        <f>IF(D133&lt;MiscFormulas!$A$6+120,IF(D133&lt;MiscFormulas!$A$6,"Past","Y"),"N")</f>
        <v>Past</v>
      </c>
      <c r="D133" s="58"/>
      <c r="E133" s="59"/>
    </row>
    <row r="134" spans="1:5" ht="15" thickBot="1" x14ac:dyDescent="0.4">
      <c r="A134" t="str">
        <v/>
      </c>
      <c r="C134" t="str">
        <f>IF(D134&lt;MiscFormulas!$A$6+120,IF(D134&lt;MiscFormulas!$A$6,"Past","Y"),"N")</f>
        <v>Past</v>
      </c>
      <c r="D134" s="58"/>
      <c r="E134" s="59"/>
    </row>
    <row r="135" spans="1:5" ht="15" thickBot="1" x14ac:dyDescent="0.4">
      <c r="A135" t="str">
        <v/>
      </c>
      <c r="C135" t="str">
        <f>IF(D135&lt;MiscFormulas!$A$6+120,IF(D135&lt;MiscFormulas!$A$6,"Past","Y"),"N")</f>
        <v>Past</v>
      </c>
      <c r="D135" s="58"/>
      <c r="E135" s="59"/>
    </row>
    <row r="136" spans="1:5" ht="15" thickBot="1" x14ac:dyDescent="0.4">
      <c r="A136" t="str">
        <v/>
      </c>
      <c r="C136" t="str">
        <f>IF(D136&lt;MiscFormulas!$A$6+120,IF(D136&lt;MiscFormulas!$A$6,"Past","Y"),"N")</f>
        <v>Past</v>
      </c>
      <c r="D136" s="58"/>
      <c r="E136" s="59"/>
    </row>
    <row r="137" spans="1:5" ht="15" thickBot="1" x14ac:dyDescent="0.4">
      <c r="A137" t="str">
        <v/>
      </c>
      <c r="C137" t="str">
        <f>IF(D137&lt;MiscFormulas!$A$6+120,IF(D137&lt;MiscFormulas!$A$6,"Past","Y"),"N")</f>
        <v>Past</v>
      </c>
      <c r="D137" s="58"/>
      <c r="E137" s="59"/>
    </row>
    <row r="138" spans="1:5" ht="15" thickBot="1" x14ac:dyDescent="0.4">
      <c r="A138" t="str">
        <v/>
      </c>
      <c r="C138" t="str">
        <f>IF(D138&lt;MiscFormulas!$A$6+120,IF(D138&lt;MiscFormulas!$A$6,"Past","Y"),"N")</f>
        <v>Past</v>
      </c>
      <c r="D138" s="58"/>
      <c r="E138" s="59"/>
    </row>
    <row r="139" spans="1:5" ht="15" thickBot="1" x14ac:dyDescent="0.4">
      <c r="A139" t="str">
        <v/>
      </c>
      <c r="C139" t="str">
        <f>IF(D139&lt;MiscFormulas!$A$6+120,IF(D139&lt;MiscFormulas!$A$6,"Past","Y"),"N")</f>
        <v>Past</v>
      </c>
      <c r="D139" s="58"/>
      <c r="E139" s="59"/>
    </row>
    <row r="140" spans="1:5" ht="15" thickBot="1" x14ac:dyDescent="0.4">
      <c r="A140" t="str">
        <v/>
      </c>
      <c r="C140" t="str">
        <f>IF(D140&lt;MiscFormulas!$A$6+120,IF(D140&lt;MiscFormulas!$A$6,"Past","Y"),"N")</f>
        <v>Past</v>
      </c>
      <c r="D140" s="58"/>
      <c r="E140" s="59"/>
    </row>
    <row r="141" spans="1:5" ht="15" thickBot="1" x14ac:dyDescent="0.4">
      <c r="A141" t="str">
        <v/>
      </c>
      <c r="C141" t="str">
        <f>IF(D141&lt;MiscFormulas!$A$6+120,IF(D141&lt;MiscFormulas!$A$6,"Past","Y"),"N")</f>
        <v>Past</v>
      </c>
      <c r="D141" s="58"/>
      <c r="E141" s="59"/>
    </row>
    <row r="142" spans="1:5" ht="15" thickBot="1" x14ac:dyDescent="0.4">
      <c r="A142" t="str">
        <v/>
      </c>
      <c r="C142" t="str">
        <f>IF(D142&lt;MiscFormulas!$A$6+120,IF(D142&lt;MiscFormulas!$A$6,"Past","Y"),"N")</f>
        <v>Past</v>
      </c>
      <c r="D142" s="58"/>
      <c r="E142" s="59"/>
    </row>
    <row r="143" spans="1:5" ht="15" thickBot="1" x14ac:dyDescent="0.4">
      <c r="A143" t="str">
        <v/>
      </c>
      <c r="C143" t="str">
        <f>IF(D143&lt;MiscFormulas!$A$6+120,IF(D143&lt;MiscFormulas!$A$6,"Past","Y"),"N")</f>
        <v>Past</v>
      </c>
      <c r="D143" s="58"/>
      <c r="E143" s="59"/>
    </row>
    <row r="144" spans="1:5" ht="15" thickBot="1" x14ac:dyDescent="0.4">
      <c r="A144" t="str">
        <v/>
      </c>
      <c r="C144" t="str">
        <f>IF(D144&lt;MiscFormulas!$A$6+120,IF(D144&lt;MiscFormulas!$A$6,"Past","Y"),"N")</f>
        <v>Past</v>
      </c>
      <c r="D144" s="58"/>
      <c r="E144" s="59"/>
    </row>
    <row r="145" spans="1:5" ht="15" thickBot="1" x14ac:dyDescent="0.4">
      <c r="A145" t="str">
        <v/>
      </c>
      <c r="C145" t="str">
        <f>IF(D145&lt;MiscFormulas!$A$6+120,IF(D145&lt;MiscFormulas!$A$6,"Past","Y"),"N")</f>
        <v>Past</v>
      </c>
      <c r="D145" s="58"/>
      <c r="E145" s="59"/>
    </row>
    <row r="146" spans="1:5" ht="15" thickBot="1" x14ac:dyDescent="0.4">
      <c r="A146" t="str">
        <v/>
      </c>
      <c r="C146" t="str">
        <f>IF(D146&lt;MiscFormulas!$A$6+120,IF(D146&lt;MiscFormulas!$A$6,"Past","Y"),"N")</f>
        <v>Past</v>
      </c>
      <c r="D146" s="58"/>
      <c r="E146" s="59"/>
    </row>
    <row r="147" spans="1:5" ht="15" thickBot="1" x14ac:dyDescent="0.4">
      <c r="A147" t="str">
        <v/>
      </c>
      <c r="C147" t="str">
        <f>IF(D147&lt;MiscFormulas!$A$6+120,IF(D147&lt;MiscFormulas!$A$6,"Past","Y"),"N")</f>
        <v>Past</v>
      </c>
      <c r="D147" s="58"/>
      <c r="E147" s="59"/>
    </row>
    <row r="148" spans="1:5" ht="15" thickBot="1" x14ac:dyDescent="0.4">
      <c r="A148" t="str">
        <v/>
      </c>
      <c r="C148" t="str">
        <f>IF(D148&lt;MiscFormulas!$A$6+120,IF(D148&lt;MiscFormulas!$A$6,"Past","Y"),"N")</f>
        <v>Past</v>
      </c>
      <c r="D148" s="58"/>
      <c r="E148" s="59"/>
    </row>
    <row r="149" spans="1:5" ht="15" thickBot="1" x14ac:dyDescent="0.4">
      <c r="A149" t="str">
        <v/>
      </c>
      <c r="C149" t="str">
        <f>IF(D149&lt;MiscFormulas!$A$6+120,IF(D149&lt;MiscFormulas!$A$6,"Past","Y"),"N")</f>
        <v>Past</v>
      </c>
      <c r="D149" s="58"/>
      <c r="E149" s="59"/>
    </row>
    <row r="150" spans="1:5" ht="15" thickBot="1" x14ac:dyDescent="0.4">
      <c r="A150" t="str">
        <v/>
      </c>
      <c r="C150" t="str">
        <f>IF(D150&lt;MiscFormulas!$A$6+120,IF(D150&lt;MiscFormulas!$A$6,"Past","Y"),"N")</f>
        <v>Past</v>
      </c>
      <c r="D150" s="58"/>
      <c r="E150" s="59"/>
    </row>
    <row r="151" spans="1:5" ht="15" thickBot="1" x14ac:dyDescent="0.4">
      <c r="A151" t="str">
        <v/>
      </c>
      <c r="C151" t="str">
        <f>IF(D151&lt;MiscFormulas!$A$6+120,IF(D151&lt;MiscFormulas!$A$6,"Past","Y"),"N")</f>
        <v>Past</v>
      </c>
      <c r="D151" s="58"/>
      <c r="E151" s="59"/>
    </row>
    <row r="152" spans="1:5" ht="15" thickBot="1" x14ac:dyDescent="0.4">
      <c r="A152" t="str">
        <v/>
      </c>
      <c r="C152" t="str">
        <f>IF(D152&lt;MiscFormulas!$A$6+120,IF(D152&lt;MiscFormulas!$A$6,"Past","Y"),"N")</f>
        <v>Past</v>
      </c>
      <c r="D152" s="58"/>
      <c r="E152" s="59"/>
    </row>
    <row r="153" spans="1:5" ht="15" thickBot="1" x14ac:dyDescent="0.4">
      <c r="A153" t="str">
        <v/>
      </c>
      <c r="C153" t="str">
        <f>IF(D153&lt;MiscFormulas!$A$6+120,IF(D153&lt;MiscFormulas!$A$6,"Past","Y"),"N")</f>
        <v>Past</v>
      </c>
      <c r="D153" s="58"/>
      <c r="E153" s="59"/>
    </row>
    <row r="154" spans="1:5" ht="15" thickBot="1" x14ac:dyDescent="0.4">
      <c r="A154" t="str">
        <v/>
      </c>
      <c r="C154" t="str">
        <f>IF(D154&lt;MiscFormulas!$A$6+120,IF(D154&lt;MiscFormulas!$A$6,"Past","Y"),"N")</f>
        <v>Past</v>
      </c>
      <c r="D154" s="58"/>
      <c r="E154" s="59"/>
    </row>
    <row r="155" spans="1:5" ht="15" thickBot="1" x14ac:dyDescent="0.4">
      <c r="A155" t="str">
        <v/>
      </c>
      <c r="C155" t="str">
        <f>IF(D155&lt;MiscFormulas!$A$6+120,IF(D155&lt;MiscFormulas!$A$6,"Past","Y"),"N")</f>
        <v>Past</v>
      </c>
      <c r="D155" s="58"/>
      <c r="E155" s="59"/>
    </row>
    <row r="156" spans="1:5" ht="15" thickBot="1" x14ac:dyDescent="0.4">
      <c r="A156" t="str">
        <v/>
      </c>
      <c r="C156" t="str">
        <f>IF(D156&lt;MiscFormulas!$A$6+120,IF(D156&lt;MiscFormulas!$A$6,"Past","Y"),"N")</f>
        <v>Past</v>
      </c>
      <c r="D156" s="58"/>
      <c r="E156" s="59"/>
    </row>
    <row r="157" spans="1:5" ht="15" thickBot="1" x14ac:dyDescent="0.4">
      <c r="A157" t="str">
        <v/>
      </c>
      <c r="C157" t="str">
        <f>IF(D157&lt;MiscFormulas!$A$6+120,IF(D157&lt;MiscFormulas!$A$6,"Past","Y"),"N")</f>
        <v>Past</v>
      </c>
      <c r="D157" s="60"/>
      <c r="E157" s="61"/>
    </row>
    <row r="158" spans="1:5" ht="15" thickTop="1" x14ac:dyDescent="0.35">
      <c r="D158" s="496" t="s">
        <v>50</v>
      </c>
      <c r="E158" s="496"/>
    </row>
    <row r="159" spans="1:5" x14ac:dyDescent="0.35">
      <c r="D159" s="497"/>
      <c r="E159" s="497"/>
    </row>
    <row r="160" spans="1:5" x14ac:dyDescent="0.35">
      <c r="D160" s="497"/>
      <c r="E160" s="497"/>
    </row>
    <row r="161" spans="4:5" x14ac:dyDescent="0.35">
      <c r="D161" s="497"/>
      <c r="E161" s="497"/>
    </row>
    <row r="162" spans="4:5" x14ac:dyDescent="0.35">
      <c r="D162" s="497"/>
      <c r="E162" s="497"/>
    </row>
    <row r="163" spans="4:5" x14ac:dyDescent="0.35">
      <c r="D163" s="497"/>
      <c r="E163" s="497"/>
    </row>
    <row r="164" spans="4:5" x14ac:dyDescent="0.35">
      <c r="D164" s="497"/>
      <c r="E164" s="497"/>
    </row>
  </sheetData>
  <mergeCells count="2">
    <mergeCell ref="D158:E164"/>
    <mergeCell ref="A1:B1"/>
  </mergeCells>
  <conditionalFormatting sqref="D2:E157">
    <cfRule type="expression" dxfId="0" priority="1">
      <formula>MOD(ROW(),2)=1</formula>
    </cfRule>
  </conditionalFormatting>
  <pageMargins left="0.43229166666666669" right="0.49569444444444444" top="0.75" bottom="0.37" header="0.3" footer="0.3"/>
  <pageSetup scale="83" orientation="portrait" r:id="rId1"/>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INSTRUCTIONS</vt:lpstr>
      <vt:lpstr>Panel</vt:lpstr>
      <vt:lpstr>TimeOffTracker</vt:lpstr>
      <vt:lpstr>WatchbillMONTHLY</vt:lpstr>
      <vt:lpstr>Schedule Template</vt:lpstr>
      <vt:lpstr>MiscFormulas</vt:lpstr>
      <vt:lpstr>Holidays</vt:lpstr>
      <vt:lpstr>_1</vt:lpstr>
      <vt:lpstr>_10</vt:lpstr>
      <vt:lpstr>_2</vt:lpstr>
      <vt:lpstr>_3</vt:lpstr>
      <vt:lpstr>_4</vt:lpstr>
      <vt:lpstr>_5</vt:lpstr>
      <vt:lpstr>_6</vt:lpstr>
      <vt:lpstr>_7</vt:lpstr>
      <vt:lpstr>_8</vt:lpstr>
      <vt:lpstr>_9</vt:lpstr>
      <vt:lpstr>_ASSIGMENTdropdowns</vt:lpstr>
      <vt:lpstr>Combined_Rank_LastName</vt:lpstr>
      <vt:lpstr>Panel!Print_Area</vt:lpstr>
      <vt:lpstr>'Schedule Template'!Print_Area</vt:lpstr>
      <vt:lpstr>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2021-12-30T00:10:22Z</dcterms:created>
  <dcterms:modified xsi:type="dcterms:W3CDTF">2022-11-24T16:29:05Z</dcterms:modified>
  <cp:category/>
  <cp:contentStatus/>
</cp:coreProperties>
</file>